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<sst xmlns="http://schemas.openxmlformats.org/spreadsheetml/2006/main" count="3089" uniqueCount="1163">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</sst>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1346819231"/>
        <c:axId val="1654787111"/>
      </c:barChart>
      <c:catAx>
        <c:axId val="134681923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54787111"/>
      </c:catAx>
      <c:valAx>
        <c:axId val="16547871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6819231"/>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14178729"/>
        <c:axId val="2102290007"/>
      </c:lineChart>
      <c:catAx>
        <c:axId val="11417872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102290007"/>
      </c:catAx>
      <c:valAx>
        <c:axId val="210229000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178729"/>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257198440"/>
        <c:axId val="1553038928"/>
      </c:lineChart>
      <c:catAx>
        <c:axId val="12571984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53038928"/>
      </c:catAx>
      <c:valAx>
        <c:axId val="15530389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7198440"/>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894609708"/>
        <c:axId val="1001651447"/>
      </c:barChart>
      <c:catAx>
        <c:axId val="1894609708"/>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001651447"/>
      </c:catAx>
      <c:valAx>
        <c:axId val="100165144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4609708"/>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474688710"/>
        <c:axId val="900229568"/>
      </c:lineChart>
      <c:catAx>
        <c:axId val="47468871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00229568"/>
      </c:catAx>
      <c:valAx>
        <c:axId val="9002295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4688710"/>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23396251"/>
        <c:axId val="1942576267"/>
      </c:lineChart>
      <c:catAx>
        <c:axId val="2339625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42576267"/>
      </c:catAx>
      <c:valAx>
        <c:axId val="19425762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396251"/>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898128282"/>
        <c:axId val="344722062"/>
      </c:lineChart>
      <c:catAx>
        <c:axId val="89812828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44722062"/>
      </c:catAx>
      <c:valAx>
        <c:axId val="3447220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98128282"/>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927259783"/>
        <c:axId val="548930754"/>
      </c:lineChart>
      <c:catAx>
        <c:axId val="92725978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48930754"/>
      </c:catAx>
      <c:valAx>
        <c:axId val="5489307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27259783"/>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1916660314"/>
        <c:axId val="1485879077"/>
      </c:areaChart>
      <c:catAx>
        <c:axId val="19166603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485879077"/>
      </c:catAx>
      <c:valAx>
        <c:axId val="14858790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6660314"/>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121205840"/>
        <c:axId val="988003271"/>
      </c:lineChart>
      <c:catAx>
        <c:axId val="1212058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988003271"/>
      </c:catAx>
      <c:valAx>
        <c:axId val="9880032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205840"/>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635301673"/>
        <c:axId val="2028919811"/>
      </c:lineChart>
      <c:catAx>
        <c:axId val="163530167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2028919811"/>
      </c:catAx>
      <c:valAx>
        <c:axId val="20289198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35301673"/>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138411708"/>
        <c:axId val="1511160279"/>
      </c:lineChart>
      <c:catAx>
        <c:axId val="113841170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11160279"/>
      </c:catAx>
      <c:valAx>
        <c:axId val="15111602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8411708"/>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2083528117"/>
        <c:axId val="324176355"/>
      </c:lineChart>
      <c:catAx>
        <c:axId val="20835281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324176355"/>
      </c:catAx>
      <c:valAx>
        <c:axId val="3241763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3528117"/>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2116232627"/>
        <c:axId val="225925466"/>
      </c:scatterChart>
      <c:valAx>
        <c:axId val="21162326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5925466"/>
      </c:valAx>
      <c:valAx>
        <c:axId val="2259254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6232627"/>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511474661"/>
        <c:axId val="402251656"/>
      </c:lineChart>
      <c:catAx>
        <c:axId val="15114746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02251656"/>
      </c:catAx>
      <c:valAx>
        <c:axId val="4022516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1474661"/>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418331845"/>
        <c:axId val="1526527349"/>
      </c:lineChart>
      <c:catAx>
        <c:axId val="141833184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26527349"/>
      </c:catAx>
      <c:valAx>
        <c:axId val="15265273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8331845"/>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496543427"/>
        <c:axId val="741539260"/>
      </c:lineChart>
      <c:catAx>
        <c:axId val="49654342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41539260"/>
      </c:catAx>
      <c:valAx>
        <c:axId val="7415392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6543427"/>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572528031"/>
        <c:axId val="419764226"/>
      </c:lineChart>
      <c:catAx>
        <c:axId val="57252803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419764226"/>
      </c:catAx>
      <c:valAx>
        <c:axId val="41976422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2528031"/>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1559737280"/>
        <c:axId val="2127698513"/>
      </c:lineChart>
      <c:catAx>
        <c:axId val="15597372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27698513"/>
      </c:catAx>
      <c:valAx>
        <c:axId val="21276985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59737280"/>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130647943"/>
        <c:axId val="35490577"/>
      </c:lineChart>
      <c:catAx>
        <c:axId val="11306479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5490577"/>
      </c:catAx>
      <c:valAx>
        <c:axId val="354905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0647943"/>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770999033"/>
        <c:axId val="1288280521"/>
      </c:lineChart>
      <c:catAx>
        <c:axId val="177099903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88280521"/>
      </c:catAx>
      <c:valAx>
        <c:axId val="1288280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0999033"/>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899583777"/>
        <c:axId val="1680765677"/>
      </c:scatterChart>
      <c:valAx>
        <c:axId val="18995837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0765677"/>
      </c:valAx>
      <c:valAx>
        <c:axId val="16807656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9583777"/>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823316572"/>
        <c:axId val="900918574"/>
      </c:scatterChart>
      <c:valAx>
        <c:axId val="8233165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0918574"/>
      </c:valAx>
      <c:valAx>
        <c:axId val="9009185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23316572"/>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552208726"/>
        <c:axId val="1574991902"/>
      </c:scatterChart>
      <c:valAx>
        <c:axId val="5522087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4991902"/>
      </c:valAx>
      <c:valAx>
        <c:axId val="15749919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52208726"/>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2101676366"/>
        <c:axId val="63894746"/>
      </c:lineChart>
      <c:catAx>
        <c:axId val="210167636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3894746"/>
      </c:catAx>
      <c:valAx>
        <c:axId val="638947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1676366"/>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473744392"/>
        <c:axId val="246607166"/>
      </c:lineChart>
      <c:catAx>
        <c:axId val="147374439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46607166"/>
      </c:catAx>
      <c:valAx>
        <c:axId val="246607166"/>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73744392"/>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610882787"/>
        <c:axId val="1789440245"/>
      </c:lineChart>
      <c:catAx>
        <c:axId val="61088278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789440245"/>
      </c:catAx>
      <c:valAx>
        <c:axId val="178944024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0882787"/>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851047001"/>
        <c:axId val="319817372"/>
      </c:scatterChart>
      <c:valAx>
        <c:axId val="8510470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9817372"/>
      </c:valAx>
      <c:valAx>
        <c:axId val="3198173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51047001"/>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1195173019"/>
        <c:axId val="542328688"/>
      </c:scatterChart>
      <c:valAx>
        <c:axId val="11951730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2328688"/>
      </c:valAx>
      <c:valAx>
        <c:axId val="542328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5173019"/>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210386589"/>
        <c:axId val="2067080416"/>
      </c:lineChart>
      <c:catAx>
        <c:axId val="21038658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67080416"/>
      </c:catAx>
      <c:valAx>
        <c:axId val="2067080416"/>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386589"/>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566148120"/>
        <c:axId val="830294479"/>
      </c:scatterChart>
      <c:valAx>
        <c:axId val="15661481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0294479"/>
      </c:valAx>
      <c:valAx>
        <c:axId val="8302944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6148120"/>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1445173334"/>
        <c:axId val="1689140565"/>
      </c:scatterChart>
      <c:valAx>
        <c:axId val="144517333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9140565"/>
      </c:valAx>
      <c:valAx>
        <c:axId val="16891405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5173334"/>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996766842"/>
        <c:axId val="1079135932"/>
      </c:lineChart>
      <c:catAx>
        <c:axId val="199676684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079135932"/>
      </c:catAx>
      <c:valAx>
        <c:axId val="107913593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96766842"/>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1647995147"/>
        <c:axId val="760887332"/>
      </c:lineChart>
      <c:catAx>
        <c:axId val="164799514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760887332"/>
      </c:catAx>
      <c:valAx>
        <c:axId val="76088733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647995147"/>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1753178631"/>
        <c:axId val="422578135"/>
      </c:lineChart>
      <c:catAx>
        <c:axId val="175317863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422578135"/>
      </c:catAx>
      <c:valAx>
        <c:axId val="42257813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53178631"/>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134788515"/>
        <c:axId val="1444900443"/>
      </c:lineChart>
      <c:catAx>
        <c:axId val="113478851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444900443"/>
      </c:catAx>
      <c:valAx>
        <c:axId val="144490044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34788515"/>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785560227"/>
        <c:axId val="2111263282"/>
      </c:scatterChart>
      <c:valAx>
        <c:axId val="78556022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111263282"/>
      </c:valAx>
      <c:valAx>
        <c:axId val="211126328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785560227"/>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1004220738"/>
        <c:axId val="145128723"/>
      </c:scatterChart>
      <c:valAx>
        <c:axId val="100422073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45128723"/>
      </c:valAx>
      <c:valAx>
        <c:axId val="14512872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04220738"/>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748347830"/>
        <c:axId val="1562699950"/>
      </c:scatterChart>
      <c:valAx>
        <c:axId val="174834783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62699950"/>
      </c:valAx>
      <c:valAx>
        <c:axId val="156269995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48347830"/>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88500797"/>
        <c:axId val="2146215058"/>
      </c:scatterChart>
      <c:valAx>
        <c:axId val="885007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46215058"/>
      </c:valAx>
      <c:valAx>
        <c:axId val="21462150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500797"/>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079744702"/>
        <c:axId val="1047493564"/>
      </c:scatterChart>
      <c:valAx>
        <c:axId val="107974470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7493564"/>
      </c:valAx>
      <c:valAx>
        <c:axId val="10474935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79744702"/>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916042222"/>
        <c:axId val="324720407"/>
      </c:lineChart>
      <c:catAx>
        <c:axId val="91604222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24720407"/>
      </c:catAx>
      <c:valAx>
        <c:axId val="324720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6042222"/>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403426956"/>
        <c:axId val="754500676"/>
      </c:scatterChart>
      <c:valAx>
        <c:axId val="40342695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54500676"/>
      </c:valAx>
      <c:valAx>
        <c:axId val="7545006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3426956"/>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643119643"/>
        <c:axId val="550773908"/>
      </c:scatterChart>
      <c:valAx>
        <c:axId val="6431196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50773908"/>
      </c:valAx>
      <c:valAx>
        <c:axId val="5507739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43119643"/>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739445996"/>
        <c:axId val="935479395"/>
      </c:lineChart>
      <c:catAx>
        <c:axId val="173944599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35479395"/>
      </c:catAx>
      <c:valAx>
        <c:axId val="9354793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9445996"/>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772424801"/>
        <c:axId val="1456765570"/>
      </c:scatterChart>
      <c:valAx>
        <c:axId val="7724248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456765570"/>
      </c:valAx>
      <c:valAx>
        <c:axId val="14567655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772424801"/>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891987474"/>
        <c:axId val="1893220364"/>
      </c:scatterChart>
      <c:valAx>
        <c:axId val="18919874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3220364"/>
      </c:valAx>
      <c:valAx>
        <c:axId val="18932203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1987474"/>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1700353329"/>
        <c:axId val="1187688355"/>
      </c:scatterChart>
      <c:valAx>
        <c:axId val="170035332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87688355"/>
      </c:valAx>
      <c:valAx>
        <c:axId val="11876883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0353329"/>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301736437"/>
        <c:axId val="530282130"/>
      </c:scatterChart>
      <c:valAx>
        <c:axId val="130173643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30282130"/>
      </c:valAx>
      <c:valAx>
        <c:axId val="5302821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01736437"/>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796524715"/>
        <c:axId val="735353808"/>
      </c:scatterChart>
      <c:valAx>
        <c:axId val="79652471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5353808"/>
      </c:valAx>
      <c:valAx>
        <c:axId val="7353538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6524715"/>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893348229"/>
        <c:axId val="159666822"/>
      </c:scatterChart>
      <c:valAx>
        <c:axId val="89334822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666822"/>
      </c:valAx>
      <c:valAx>
        <c:axId val="1596668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93348229"/>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494391533"/>
        <c:axId val="630163192"/>
      </c:scatterChart>
      <c:valAx>
        <c:axId val="14943915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0163192"/>
      </c:valAx>
      <c:valAx>
        <c:axId val="6301631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4391533"/>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87663105"/>
        <c:axId val="852882540"/>
      </c:scatterChart>
      <c:valAx>
        <c:axId val="8766310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52882540"/>
      </c:valAx>
      <c:valAx>
        <c:axId val="8528825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663105"/>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719107012"/>
        <c:axId val="188450501"/>
      </c:scatterChart>
      <c:valAx>
        <c:axId val="7191070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450501"/>
      </c:valAx>
      <c:valAx>
        <c:axId val="1884505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19107012"/>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513447426"/>
        <c:axId val="770083384"/>
      </c:scatterChart>
      <c:valAx>
        <c:axId val="5134474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70083384"/>
      </c:valAx>
      <c:valAx>
        <c:axId val="7700833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13447426"/>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925746200"/>
        <c:axId val="909387892"/>
      </c:lineChart>
      <c:catAx>
        <c:axId val="192574620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09387892"/>
      </c:catAx>
      <c:valAx>
        <c:axId val="9093878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25746200"/>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2121267101"/>
        <c:axId val="1795339038"/>
      </c:lineChart>
      <c:catAx>
        <c:axId val="212126710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95339038"/>
      </c:catAx>
      <c:valAx>
        <c:axId val="17953390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1267101"/>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1397973051"/>
        <c:axId val="1952192251"/>
      </c:lineChart>
      <c:catAx>
        <c:axId val="139797305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52192251"/>
      </c:catAx>
      <c:valAx>
        <c:axId val="19521922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97973051"/>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570451999"/>
        <c:axId val="544534494"/>
      </c:lineChart>
      <c:catAx>
        <c:axId val="157045199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44534494"/>
      </c:catAx>
      <c:valAx>
        <c:axId val="5445344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0451999"/>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23571154"/>
        <c:axId val="470389148"/>
      </c:scatterChart>
      <c:valAx>
        <c:axId val="235711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0389148"/>
      </c:valAx>
      <c:valAx>
        <c:axId val="4703891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571154"/>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709575018"/>
        <c:axId val="414649454"/>
      </c:lineChart>
      <c:catAx>
        <c:axId val="17095750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14649454"/>
      </c:catAx>
      <c:valAx>
        <c:axId val="4146494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9575018"/>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789629537"/>
        <c:axId val="1563122937"/>
      </c:lineChart>
      <c:catAx>
        <c:axId val="78962953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563122937"/>
      </c:catAx>
      <c:valAx>
        <c:axId val="156312293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789629537"/>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789180273"/>
        <c:axId val="227424912"/>
      </c:lineChart>
      <c:catAx>
        <c:axId val="78918027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27424912"/>
      </c:catAx>
      <c:valAx>
        <c:axId val="2274249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9180273"/>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233266189"/>
        <c:axId val="1146170153"/>
      </c:scatterChart>
      <c:valAx>
        <c:axId val="2332661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6170153"/>
      </c:valAx>
      <c:valAx>
        <c:axId val="11461701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3266189"/>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145282631"/>
        <c:axId val="1778223087"/>
      </c:scatterChart>
      <c:valAx>
        <c:axId val="14528263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8223087"/>
      </c:valAx>
      <c:valAx>
        <c:axId val="17782230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282631"/>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900896704"/>
        <c:axId val="1992891196"/>
      </c:scatterChart>
      <c:valAx>
        <c:axId val="9008967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2891196"/>
      </c:valAx>
      <c:valAx>
        <c:axId val="19928911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0896704"/>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242759330"/>
        <c:axId val="882570106"/>
      </c:scatterChart>
      <c:valAx>
        <c:axId val="2427593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2570106"/>
      </c:valAx>
      <c:valAx>
        <c:axId val="8825701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2759330"/>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310515931"/>
        <c:axId val="767369543"/>
      </c:scatterChart>
      <c:valAx>
        <c:axId val="31051593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67369543"/>
      </c:valAx>
      <c:valAx>
        <c:axId val="7673695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0515931"/>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1800040618"/>
        <c:axId val="412231463"/>
      </c:scatterChart>
      <c:valAx>
        <c:axId val="18000406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2231463"/>
      </c:valAx>
      <c:valAx>
        <c:axId val="4122314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00040618"/>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820555347"/>
        <c:axId val="1444698712"/>
      </c:scatterChart>
      <c:valAx>
        <c:axId val="8205553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4698712"/>
      </c:valAx>
      <c:valAx>
        <c:axId val="14446987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20555347"/>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761015500"/>
        <c:axId val="237024266"/>
      </c:scatterChart>
      <c:valAx>
        <c:axId val="176101550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7024266"/>
      </c:valAx>
      <c:valAx>
        <c:axId val="2370242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1015500"/>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1622294160"/>
        <c:axId val="1754667246"/>
      </c:scatterChart>
      <c:valAx>
        <c:axId val="16222941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4667246"/>
      </c:valAx>
      <c:valAx>
        <c:axId val="17546672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2294160"/>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213481466"/>
        <c:axId val="83205013"/>
      </c:lineChart>
      <c:catAx>
        <c:axId val="21348146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3205013"/>
      </c:catAx>
      <c:valAx>
        <c:axId val="832050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3481466"/>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251776973"/>
        <c:axId val="671604557"/>
      </c:lineChart>
      <c:catAx>
        <c:axId val="25177697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71604557"/>
      </c:catAx>
      <c:valAx>
        <c:axId val="6716045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51776973"/>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564034384"/>
        <c:axId val="913996062"/>
      </c:lineChart>
      <c:catAx>
        <c:axId val="156403438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913996062"/>
      </c:catAx>
      <c:valAx>
        <c:axId val="91399606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564034384"/>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173889207"/>
        <c:axId val="1879370050"/>
      </c:scatterChart>
      <c:valAx>
        <c:axId val="11738892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9370050"/>
      </c:valAx>
      <c:valAx>
        <c:axId val="18793700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3889207"/>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2032724946"/>
        <c:axId val="287656861"/>
      </c:scatterChart>
      <c:valAx>
        <c:axId val="203272494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87656861"/>
      </c:valAx>
      <c:valAx>
        <c:axId val="28765686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032724946"/>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1536896806"/>
        <c:axId val="639454482"/>
      </c:scatterChart>
      <c:valAx>
        <c:axId val="153689680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639454482"/>
      </c:valAx>
      <c:valAx>
        <c:axId val="63945448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536896806"/>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0.0</v>
      </c>
      <c r="I3">
        <v>0.0</v>
      </c>
      <c r="J3" s="41">
        <f t="shared" ref="J3:J13" si="1">I3/sum(I$3:I$13,I$15)</f>
        <v>0</v>
      </c>
      <c r="K3" s="43"/>
      <c r="L3" s="32"/>
      <c r="M3" s="32"/>
      <c r="N3" s="32"/>
    </row>
    <row r="4" ht="15.75" customHeight="1">
      <c r="A4" s="38" t="s">
        <v>153</v>
      </c>
      <c r="B4" s="39">
        <v>0.1176</v>
      </c>
      <c r="C4" s="40">
        <v>0.181</v>
      </c>
      <c r="D4" s="41"/>
      <c r="E4" s="24"/>
      <c r="F4" s="24"/>
      <c r="G4" s="42" t="s">
        <v>153</v>
      </c>
      <c r="H4">
        <v>3191.42264607183</v>
      </c>
      <c r="I4">
        <v>26.5590192606098</v>
      </c>
      <c r="J4" s="41">
        <f t="shared" si="1"/>
        <v>0.04998896881</v>
      </c>
      <c r="K4" s="43"/>
      <c r="L4" s="32"/>
      <c r="M4" s="32"/>
      <c r="N4" s="32"/>
    </row>
    <row r="5" ht="15.75" customHeight="1">
      <c r="A5" s="44" t="s">
        <v>154</v>
      </c>
      <c r="B5" s="22" t="s">
        <v>155</v>
      </c>
      <c r="C5" s="45" t="s">
        <v>156</v>
      </c>
      <c r="D5" s="41"/>
      <c r="E5" s="24"/>
      <c r="F5" s="24"/>
      <c r="G5" s="46" t="s">
        <v>157</v>
      </c>
      <c r="H5">
        <v>48089.9025998026</v>
      </c>
      <c r="I5">
        <v>212.979445299576</v>
      </c>
      <c r="J5" s="41">
        <f t="shared" si="1"/>
        <v>0.400866566</v>
      </c>
      <c r="K5" s="43"/>
      <c r="L5" s="32"/>
      <c r="M5" s="32"/>
      <c r="N5" s="32"/>
    </row>
    <row r="6" ht="15.75" customHeight="1">
      <c r="A6" s="44" t="s">
        <v>158</v>
      </c>
      <c r="B6" s="47" t="s">
        <v>159</v>
      </c>
      <c r="C6" s="48" t="s">
        <v>159</v>
      </c>
      <c r="D6" s="41"/>
      <c r="E6" s="24"/>
      <c r="F6" s="24"/>
      <c r="G6" s="46" t="s">
        <v>158</v>
      </c>
      <c r="H6">
        <v>4002.93591630061</v>
      </c>
      <c r="I6">
        <v>0.0211659308474618</v>
      </c>
      <c r="J6" s="41">
        <f t="shared" si="1"/>
        <v>0.00003983818252</v>
      </c>
      <c r="K6" s="43"/>
      <c r="L6" s="32"/>
      <c r="M6" s="32"/>
      <c r="N6" s="32"/>
    </row>
    <row r="7" ht="15.75" customHeight="1">
      <c r="A7" s="38" t="s">
        <v>160</v>
      </c>
      <c r="B7" s="39">
        <v>0.055</v>
      </c>
      <c r="C7" s="40">
        <v>0.07970868105778128</v>
      </c>
      <c r="D7" s="41"/>
      <c r="E7" s="24"/>
      <c r="F7" s="24"/>
      <c r="G7" s="42" t="s">
        <v>160</v>
      </c>
      <c r="H7">
        <v>7523.22047418478</v>
      </c>
      <c r="I7">
        <v>31.5775624788553</v>
      </c>
      <c r="J7" s="41">
        <f t="shared" si="1"/>
        <v>0.05943479201</v>
      </c>
      <c r="K7" s="43"/>
      <c r="L7" s="32"/>
      <c r="M7" s="32"/>
      <c r="N7" s="32"/>
    </row>
    <row r="8" ht="15.75" customHeight="1">
      <c r="A8" s="44" t="s">
        <v>161</v>
      </c>
      <c r="B8" s="39">
        <v>0.1442</v>
      </c>
      <c r="C8" s="40">
        <v>0.026480274320664382</v>
      </c>
      <c r="D8" s="41"/>
      <c r="E8" s="24"/>
      <c r="F8" s="24"/>
      <c r="G8" s="46" t="s">
        <v>161</v>
      </c>
      <c r="H8">
        <v>76699.4358263864</v>
      </c>
      <c r="I8">
        <v>159.25966258758</v>
      </c>
      <c r="J8" s="41">
        <f t="shared" si="1"/>
        <v>0.2997560349</v>
      </c>
      <c r="K8" s="43"/>
      <c r="L8" s="32"/>
      <c r="M8" s="32"/>
      <c r="N8" s="32"/>
    </row>
    <row r="9" ht="15.75" customHeight="1">
      <c r="A9" s="38" t="s">
        <v>162</v>
      </c>
      <c r="B9" s="39">
        <v>0.0824</v>
      </c>
      <c r="C9" s="40">
        <v>0.07728600020376007</v>
      </c>
      <c r="D9" s="41"/>
      <c r="E9" s="24"/>
      <c r="F9" s="24"/>
      <c r="G9" s="42" t="s">
        <v>162</v>
      </c>
      <c r="H9">
        <v>17854.8230947191</v>
      </c>
      <c r="I9">
        <v>53.1058451050544</v>
      </c>
      <c r="J9" s="41">
        <f t="shared" si="1"/>
        <v>0.09995498736</v>
      </c>
      <c r="K9" s="43"/>
      <c r="L9" s="32"/>
      <c r="M9" s="32"/>
      <c r="N9" s="32"/>
    </row>
    <row r="10" ht="15.75" customHeight="1">
      <c r="A10" s="38" t="s">
        <v>163</v>
      </c>
      <c r="B10" s="39">
        <v>0.012</v>
      </c>
      <c r="C10" s="40">
        <v>0.00471674771803757</v>
      </c>
      <c r="D10" s="41"/>
      <c r="E10" s="24"/>
      <c r="F10" s="24"/>
      <c r="G10" s="42" t="s">
        <v>163</v>
      </c>
      <c r="H10">
        <v>3152.81252894568</v>
      </c>
      <c r="I10">
        <v>21.2472154037719</v>
      </c>
      <c r="J10" s="41">
        <f t="shared" si="1"/>
        <v>0.03999117504</v>
      </c>
      <c r="K10" s="43"/>
      <c r="L10" s="32"/>
      <c r="M10" s="32"/>
      <c r="N10" s="32"/>
    </row>
    <row r="11" ht="15.75" customHeight="1">
      <c r="A11" s="49" t="s">
        <v>164</v>
      </c>
      <c r="B11" s="50">
        <v>0.005</v>
      </c>
      <c r="C11" s="51">
        <v>0.006801987913880132</v>
      </c>
      <c r="D11" s="41"/>
      <c r="E11" s="24"/>
      <c r="F11" s="24"/>
      <c r="G11" s="42" t="s">
        <v>165</v>
      </c>
      <c r="H11">
        <v>803.681653358015</v>
      </c>
      <c r="I11">
        <v>5.31180384494849</v>
      </c>
      <c r="J11" s="41">
        <f t="shared" si="1"/>
        <v>0.009997793748</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809.74883243422</v>
      </c>
      <c r="I13">
        <v>5.31180387021252</v>
      </c>
      <c r="J13" s="41">
        <f t="shared" si="1"/>
        <v>0.009997793795</v>
      </c>
      <c r="K13" s="43"/>
      <c r="L13" s="32"/>
      <c r="M13" s="32"/>
      <c r="N13" s="32"/>
    </row>
    <row r="14" ht="15.75" customHeight="1">
      <c r="A14" s="38" t="s">
        <v>168</v>
      </c>
      <c r="B14" s="39">
        <v>0.002</v>
      </c>
      <c r="C14" s="40">
        <v>0.003</v>
      </c>
      <c r="D14" s="41"/>
      <c r="E14" s="24"/>
      <c r="F14" s="24"/>
      <c r="G14" s="42" t="s">
        <v>169</v>
      </c>
      <c r="H14">
        <v>34611.4581457878</v>
      </c>
      <c r="I14">
        <v>18.0371059889814</v>
      </c>
      <c r="J14" s="41"/>
      <c r="K14" s="43"/>
      <c r="L14" s="32"/>
      <c r="M14" s="32"/>
      <c r="N14" s="32"/>
    </row>
    <row r="15" ht="15.75" customHeight="1">
      <c r="A15" s="53" t="s">
        <v>169</v>
      </c>
      <c r="B15" s="54" t="s">
        <v>170</v>
      </c>
      <c r="C15" s="41"/>
      <c r="D15" s="41"/>
      <c r="E15" s="24"/>
      <c r="F15" s="24"/>
      <c r="G15" s="55" t="s">
        <v>171</v>
      </c>
      <c r="H15">
        <v>7698.12136360451</v>
      </c>
      <c r="I15">
        <v>15.924078358083</v>
      </c>
      <c r="J15" s="41">
        <f>I15/sum(I$3:I$13,I$15)</f>
        <v>0.02997205012</v>
      </c>
      <c r="K15" s="43"/>
      <c r="L15" s="32"/>
      <c r="M15" s="32"/>
      <c r="N15" s="32"/>
    </row>
    <row r="16" ht="15.75" customHeight="1">
      <c r="A16" s="56" t="s">
        <v>172</v>
      </c>
      <c r="B16" s="32"/>
      <c r="C16" s="32"/>
      <c r="D16" s="41"/>
      <c r="E16" s="24"/>
      <c r="F16" s="24"/>
      <c r="G16" s="57" t="s">
        <v>173</v>
      </c>
      <c r="H16">
        <v>240.0</v>
      </c>
      <c r="I16">
        <v>0.0</v>
      </c>
      <c r="J16" s="32"/>
      <c r="K16" s="43"/>
      <c r="L16" s="32"/>
      <c r="M16" s="32"/>
      <c r="N16" s="32"/>
    </row>
    <row r="17" ht="15.75" customHeight="1">
      <c r="A17" s="32"/>
      <c r="B17" s="32"/>
      <c r="C17" s="32"/>
      <c r="D17" s="32"/>
      <c r="E17" s="32"/>
      <c r="F17" s="52"/>
      <c r="G17" s="57" t="s">
        <v>174</v>
      </c>
      <c r="H17">
        <v>610.0</v>
      </c>
      <c r="I17">
        <v>0.0</v>
      </c>
      <c r="J17" s="32"/>
      <c r="K17" s="43"/>
      <c r="L17" s="32"/>
      <c r="M17" s="32"/>
      <c r="N17" s="32"/>
    </row>
    <row r="18" ht="15.75" customHeight="1">
      <c r="A18" s="32"/>
      <c r="B18" s="32"/>
      <c r="C18" s="32"/>
      <c r="D18" s="32"/>
      <c r="E18" s="32"/>
      <c r="F18" s="32"/>
      <c r="G18" s="58" t="s">
        <v>175</v>
      </c>
      <c r="H18">
        <v>0.200713852401496</v>
      </c>
      <c r="I18">
        <v>0.0</v>
      </c>
      <c r="J18" s="32"/>
      <c r="K18" s="43"/>
      <c r="L18" s="32"/>
      <c r="M18" s="32"/>
      <c r="N18" s="32"/>
    </row>
    <row r="19" ht="15.75" customHeight="1">
      <c r="A19" s="24"/>
      <c r="B19" s="24"/>
      <c r="C19" s="24"/>
      <c r="D19" s="32"/>
      <c r="E19" s="32"/>
      <c r="F19" s="32"/>
      <c r="G19" s="58" t="s">
        <v>176</v>
      </c>
      <c r="H19">
        <v>0.00321492602090816</v>
      </c>
      <c r="I19">
        <v>0.0</v>
      </c>
      <c r="J19" s="32"/>
      <c r="K19" s="43"/>
      <c r="L19" s="32"/>
      <c r="M19" s="32"/>
      <c r="N19" s="32"/>
    </row>
    <row r="20" ht="16.5" customHeight="1">
      <c r="A20" s="59"/>
      <c r="B20" s="60"/>
      <c r="C20" s="43"/>
      <c r="D20" s="32"/>
      <c r="E20" s="32"/>
      <c r="F20" s="32"/>
      <c r="G20" s="57" t="s">
        <v>177</v>
      </c>
      <c r="H20">
        <v>115355.008435869</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0.0</v>
      </c>
      <c r="I21">
        <v>0.0</v>
      </c>
      <c r="J21" s="43"/>
      <c r="K21" s="43"/>
      <c r="L21" s="43"/>
      <c r="M21" s="43"/>
      <c r="N21" s="43"/>
    </row>
    <row r="22" ht="15.75" customHeight="1">
      <c r="A22" s="59" t="s">
        <v>180</v>
      </c>
      <c r="B22" s="64">
        <f>'Inflation GDP Population'!U15</f>
        <v>0.01974797033</v>
      </c>
      <c r="C22" s="32"/>
      <c r="D22" s="32"/>
      <c r="E22" s="32"/>
      <c r="F22" s="32"/>
      <c r="G22" s="57" t="s">
        <v>181</v>
      </c>
      <c r="H22">
        <v>2.30619720582496</v>
      </c>
      <c r="I22">
        <v>0.0</v>
      </c>
      <c r="J22" s="32"/>
      <c r="K22" s="32"/>
      <c r="L22" s="32"/>
      <c r="M22" s="32"/>
      <c r="N22" s="32"/>
    </row>
    <row r="23" ht="15.75" customHeight="1">
      <c r="A23" s="65" t="s">
        <v>182</v>
      </c>
      <c r="B23" s="66" t="s">
        <v>183</v>
      </c>
      <c r="C23" s="32"/>
      <c r="D23" s="32"/>
      <c r="E23" s="32"/>
      <c r="F23" s="32"/>
      <c r="G23" s="57" t="s">
        <v>184</v>
      </c>
      <c r="H23">
        <v>3450.20735792378</v>
      </c>
      <c r="I23">
        <v>0.0</v>
      </c>
      <c r="J23" s="32"/>
      <c r="K23" s="32"/>
      <c r="L23" s="32"/>
      <c r="M23" s="32"/>
      <c r="N23" s="32"/>
    </row>
    <row r="24" ht="15.75" customHeight="1">
      <c r="A24" s="67" t="s">
        <v>152</v>
      </c>
      <c r="B24" s="68">
        <f t="shared" ref="B24:B26" si="2">if(H3&gt;0,I3*1000000/(H3*8760),0)</f>
        <v>0</v>
      </c>
      <c r="C24" s="32"/>
      <c r="D24" s="32"/>
      <c r="E24" s="32"/>
      <c r="F24" s="32"/>
      <c r="G24" s="57" t="s">
        <v>185</v>
      </c>
      <c r="H24">
        <v>95.4030720197075</v>
      </c>
      <c r="I24">
        <v>0.0</v>
      </c>
      <c r="J24" s="32"/>
      <c r="K24" s="32"/>
      <c r="L24" s="32"/>
      <c r="M24" s="32"/>
      <c r="N24" s="32"/>
    </row>
    <row r="25" ht="15.75" customHeight="1">
      <c r="A25" s="67" t="s">
        <v>153</v>
      </c>
      <c r="B25" s="68">
        <f t="shared" si="2"/>
        <v>0.95</v>
      </c>
      <c r="C25" s="32"/>
      <c r="D25" s="32"/>
      <c r="E25" s="32"/>
      <c r="F25" s="32"/>
      <c r="G25" s="57" t="s">
        <v>186</v>
      </c>
      <c r="H25">
        <v>3000.0</v>
      </c>
      <c r="I25">
        <v>0.0</v>
      </c>
      <c r="J25" s="32"/>
      <c r="K25" s="32"/>
      <c r="L25" s="32"/>
      <c r="M25" s="32"/>
      <c r="N25" s="32"/>
    </row>
    <row r="26" ht="15.75" customHeight="1">
      <c r="A26" s="69" t="s">
        <v>157</v>
      </c>
      <c r="B26" s="68">
        <f t="shared" si="2"/>
        <v>0.5055681287</v>
      </c>
      <c r="C26" s="32"/>
      <c r="D26" s="32"/>
      <c r="E26" s="32"/>
      <c r="F26" s="32"/>
      <c r="G26" s="57" t="s">
        <v>187</v>
      </c>
      <c r="H26">
        <v>93.58217516</v>
      </c>
      <c r="I26">
        <v>0.0</v>
      </c>
      <c r="J26" s="32"/>
      <c r="K26" s="32"/>
      <c r="L26" s="32"/>
      <c r="M26" s="32"/>
      <c r="N26" s="32"/>
    </row>
    <row r="27" ht="15.75" customHeight="1">
      <c r="A27" s="70" t="s">
        <v>158</v>
      </c>
      <c r="B27" s="68">
        <f>if(H6&gt;0, I6*1000000/(H6*8760), 0)</f>
        <v>0.0006036075026</v>
      </c>
      <c r="C27" s="32"/>
      <c r="D27" s="32"/>
      <c r="E27" s="32"/>
      <c r="F27" s="32"/>
      <c r="G27" s="32"/>
      <c r="J27" s="32"/>
      <c r="K27" s="32"/>
      <c r="L27" s="32"/>
      <c r="M27" s="32"/>
      <c r="N27" s="32"/>
    </row>
    <row r="28" ht="15.75" customHeight="1">
      <c r="A28" s="67" t="s">
        <v>160</v>
      </c>
      <c r="B28" s="68">
        <f>if(H7 &gt; 0, (I7*1000000/(H7*8760)), 0)</f>
        <v>0.479149134</v>
      </c>
      <c r="C28" s="32"/>
      <c r="D28" s="32"/>
      <c r="E28" s="32"/>
      <c r="F28" s="32"/>
      <c r="G28" s="32"/>
      <c r="J28" s="32"/>
      <c r="K28" s="32"/>
      <c r="L28" s="32"/>
      <c r="M28" s="32"/>
      <c r="N28" s="32"/>
    </row>
    <row r="29" ht="15.75" customHeight="1">
      <c r="A29" s="71" t="s">
        <v>161</v>
      </c>
      <c r="B29" s="68">
        <f>if(H8&gt;0, I8*1000000/(H8*8760), 0)</f>
        <v>0.2370333834</v>
      </c>
      <c r="C29" s="32"/>
      <c r="D29" s="32"/>
      <c r="E29" s="32"/>
      <c r="F29" s="32"/>
      <c r="G29" s="32"/>
      <c r="J29" s="32"/>
      <c r="K29" s="32"/>
      <c r="L29" s="32"/>
      <c r="M29" s="32"/>
      <c r="N29" s="32"/>
    </row>
    <row r="30" ht="15.75" customHeight="1">
      <c r="A30" s="67" t="s">
        <v>162</v>
      </c>
      <c r="B30" s="68">
        <f t="shared" ref="B30:B31" si="3">if(H9&gt;0,I9*1000000/(H9*8760),0)</f>
        <v>0.3395335284</v>
      </c>
      <c r="C30" s="32"/>
      <c r="D30" s="32"/>
      <c r="E30" s="32"/>
      <c r="F30" s="32"/>
      <c r="G30" s="32"/>
      <c r="J30" s="32"/>
      <c r="K30" s="32"/>
      <c r="L30" s="32"/>
      <c r="M30" s="32"/>
      <c r="N30" s="32"/>
    </row>
    <row r="31" ht="15.75" customHeight="1">
      <c r="A31" s="67" t="s">
        <v>163</v>
      </c>
      <c r="B31" s="68">
        <f t="shared" si="3"/>
        <v>0.7693071466</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0.7544906611</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0.7488375167</v>
      </c>
      <c r="C35" s="32"/>
      <c r="D35" s="32"/>
      <c r="E35" s="32"/>
      <c r="F35" s="32"/>
      <c r="G35" s="32"/>
      <c r="H35" s="32"/>
      <c r="I35" s="32"/>
      <c r="J35" s="32"/>
      <c r="K35" s="32"/>
      <c r="L35" s="32"/>
      <c r="M35" s="32"/>
      <c r="N35" s="32"/>
    </row>
    <row r="36" ht="15.75" customHeight="1">
      <c r="A36" s="74" t="s">
        <v>169</v>
      </c>
      <c r="B36" s="68">
        <f t="shared" si="4"/>
        <v>0.05948984742</v>
      </c>
      <c r="C36" s="32"/>
      <c r="D36" s="32"/>
      <c r="E36" s="32"/>
      <c r="F36" s="32"/>
      <c r="G36" s="32"/>
      <c r="H36" s="32"/>
      <c r="I36" s="32"/>
      <c r="J36" s="32"/>
      <c r="K36" s="32"/>
      <c r="L36" s="32"/>
      <c r="M36" s="32"/>
      <c r="N36" s="32"/>
    </row>
    <row r="37" ht="15.75" customHeight="1">
      <c r="A37" s="75" t="s">
        <v>172</v>
      </c>
      <c r="B37" s="68">
        <f t="shared" si="4"/>
        <v>0.2361377638</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44598.6</v>
      </c>
      <c r="E2" s="82">
        <f>sum(Model!D8,Model!D426,,Model!D427,Model!D672,Model!D897,Model!D1122,Model!D1349,Model!D1574,Model!D1799*0,Model!D2024,Model!D2247,Model!D3534)</f>
        <v>47499.9</v>
      </c>
      <c r="F2" s="82">
        <f>sum(Model!E8,Model!E426,,Model!E427,Model!E672,Model!E897,Model!E1122,Model!E1349,Model!E1574,Model!E1799*0,Model!E2024,Model!E2247,Model!E3534)</f>
        <v>49966.4</v>
      </c>
      <c r="G2" s="82">
        <f>sum(Model!F8,Model!F426,,Model!F427,Model!F672,Model!F897,Model!F1122,Model!F1349,Model!F1574,Model!F1799*0,Model!F2024,Model!F2247,Model!F3534)</f>
        <v>53979.5</v>
      </c>
      <c r="H2" s="82">
        <f>sum(Model!G8,Model!G426,,Model!G427,Model!G672,Model!G897,Model!G1122,Model!G1349,Model!G1574,Model!G1799*0,Model!G2024,Model!G2247,Model!G3534)</f>
        <v>53704.5</v>
      </c>
      <c r="I2" s="82">
        <f>sum(Model!H8,Model!H426,,Model!H427,Model!H672,Model!H897,Model!H1122,Model!H1349,Model!H1574,Model!H1799*0,Model!H2024,Model!H2247,Model!H3534)</f>
        <v>57550</v>
      </c>
      <c r="J2" s="82">
        <f>sum(Model!I8,Model!I426,,Model!I427,Model!I672,Model!I897,Model!I1122,Model!I1349,Model!I1574,Model!I1799*0,Model!I2024,Model!I2247,Model!I3534)</f>
        <v>59202.3</v>
      </c>
      <c r="K2" s="82">
        <f>sum(Model!J8,Model!J426,,Model!J427,Model!J672,Model!J897,Model!J1122,Model!J1349,Model!J1574,Model!J1799*0,Model!J2024,Model!J2247,Model!J3534)</f>
        <v>59687</v>
      </c>
      <c r="L2" s="82">
        <f>sum(Model!K8,Model!K426,,Model!K427,Model!K672,Model!K897,Model!K1122,Model!K1349,Model!K1574,Model!K1799*0,Model!K2024,Model!K2247,Model!K3534)</f>
        <v>59879.9</v>
      </c>
      <c r="M2" s="82">
        <f>sum(Model!L8,Model!L426,,Model!L427,Model!L672,Model!L897,Model!L1122,Model!L1349,Model!L1574,Model!L1799*0,Model!L2024,Model!L2247,Model!L3534)</f>
        <v>62616.1</v>
      </c>
      <c r="N2" s="82">
        <f>sum(Model!M8,Model!M426,,Model!M427,Model!M672,Model!M897,Model!M1122,Model!M1349,Model!M1574,Model!M1799*0,Model!M2024,Model!M2247,Model!M3534)</f>
        <v>64101.1</v>
      </c>
      <c r="O2" s="82">
        <f>sum(Model!N8,Model!N426,,Model!N427,Model!N672,Model!N897,Model!N1122,Model!N1349,Model!N1574,Model!N1799*0,Model!N2024,Model!N2247,Model!N3534)</f>
        <v>65600.5</v>
      </c>
      <c r="P2" s="82">
        <f>sum(Model!O8,Model!O426,,Model!O427,Model!O672,Model!O897,Model!O1122,Model!O1349,Model!O1574,Model!O1799*0,Model!O2024,Model!O2247,Model!O3534)</f>
        <v>68734.5</v>
      </c>
      <c r="Q2" s="82">
        <f>sum(Model!P8,Model!P426,,Model!P427,Model!P672,Model!P897,Model!P1122,Model!P1349,Model!P1574,Model!P1799*0,Model!P2024,Model!P2247,Model!P3534)</f>
        <v>71821.9</v>
      </c>
      <c r="R2" s="82">
        <f>sum(Model!Q8,Model!Q426,,Model!Q427,Model!Q672,Model!Q897,Model!Q1122,Model!Q1349,Model!Q1574,Model!Q1799*0,Model!Q2024,Model!Q2247,Model!Q3534)</f>
        <v>73816.2</v>
      </c>
      <c r="S2" s="82">
        <f>sum(Model!R8,Model!R426,,Model!R427,Model!R672,Model!R897,Model!R1122,Model!R1349,Model!R1574,Model!R1799*0,Model!R2024,Model!R2247,Model!R3534)</f>
        <v>74963.7</v>
      </c>
      <c r="T2" s="82">
        <f>sum(Model!S8,Model!S426,,Model!S427,Model!S672,Model!S897,Model!S1122,Model!S1349,Model!S1574,Model!S1799*0,Model!S2024,Model!S2247,Model!S3534)</f>
        <v>76677.9</v>
      </c>
      <c r="U2" s="82">
        <f>sum(Model!T8,Model!T426,,Model!T427,Model!T672,Model!T897,Model!T1122,Model!T1349,Model!T1574,Model!T1799*0,Model!T2024,Model!T2247,Model!T3534)</f>
        <v>77485</v>
      </c>
      <c r="V2" s="82">
        <f>sum(Model!U8,Model!U426,,Model!U427,Model!U672,Model!U897,Model!U1122,Model!U1349,Model!U1574,Model!U1799*0,Model!U2024,Model!U2247,Model!U3534)</f>
        <v>77092.5</v>
      </c>
      <c r="W2" s="82">
        <f>sum(Model!V8,Model!V426,,Model!V427,Model!V672,Model!V897,Model!V1122,Model!V1349,Model!V1574,Model!V1799*0,Model!V2024,Model!V2247,Model!V3534)</f>
        <v>78142.1</v>
      </c>
      <c r="X2" s="82">
        <f>sum(Model!W8,Model!W426,,Model!W427,Model!W672,Model!W897,Model!W1122,Model!W1349,Model!W1574,Model!W1799*0,Model!W2024,Model!W2247,Model!W3534)</f>
        <v>78142.1</v>
      </c>
      <c r="Y2" s="82">
        <f>sum(Model!X8,Model!X426,,Model!X427,Model!X672,Model!X897,Model!X1122,Model!X1349,Model!X1574,Model!X1799*0,Model!X2024,Model!X2247,Model!X3534)</f>
        <v>81198.2335</v>
      </c>
      <c r="Z2" s="82">
        <f>sum(Model!Y8,Model!Y426,,Model!Y427,Model!Y672,Model!Y897,Model!Y1122,Model!Y1349,Model!Y1574,Model!Y1799*0,Model!Y2024,Model!Y2247,Model!Y3534)</f>
        <v>84254.367</v>
      </c>
      <c r="AA2" s="82">
        <f>sum(Model!Z8,Model!Z426,,Model!Z427,Model!Z672,Model!Z897,Model!Z1122,Model!Z1349,Model!Z1574,Model!Z1799*0,Model!Z2024,Model!Z2247,Model!Z3534)</f>
        <v>87310.50049</v>
      </c>
      <c r="AB2" s="82">
        <f>sum(Model!AA8,Model!AA426,,Model!AA427,Model!AA672,Model!AA897,Model!AA1122,Model!AA1349,Model!AA1574,Model!AA1799*0,Model!AA2024,Model!AA2247,Model!AA3534)</f>
        <v>90366.63399</v>
      </c>
      <c r="AC2" s="82">
        <f>sum(Model!AB8,Model!AB426,,Model!AB427,Model!AB672,Model!AB897,Model!AB1122,Model!AB1349,Model!AB1574,Model!AB1799*0,Model!AB2024,Model!AB2247,Model!AB3534)</f>
        <v>93422.76749</v>
      </c>
      <c r="AD2" s="82">
        <f>sum(Model!AC8,Model!AC426,,Model!AC427,Model!AC672,Model!AC897,Model!AC1122,Model!AC1349,Model!AC1574,Model!AC1799*0,Model!AC2024,Model!AC2247,Model!AC3534)</f>
        <v>96478.90099</v>
      </c>
      <c r="AE2" s="82">
        <f>sum(Model!AD8,Model!AD426,,Model!AD427,Model!AD672,Model!AD897,Model!AD1122,Model!AD1349,Model!AD1574,Model!AD1799*0,Model!AD2024,Model!AD2247,Model!AD3534)</f>
        <v>99535.03449</v>
      </c>
      <c r="AF2" s="82">
        <f>sum(Model!AE8,Model!AE426,,Model!AE427,Model!AE672,Model!AE897,Model!AE1122,Model!AE1349,Model!AE1574,Model!AE1799*0,Model!AE2024,Model!AE2247,Model!AE3534)</f>
        <v>102591.168</v>
      </c>
      <c r="AG2" s="82">
        <f>sum(Model!AF8,Model!AF426,,Model!AF427,Model!AF672,Model!AF897,Model!AF1122,Model!AF1349,Model!AF1574,Model!AF1799*0,Model!AF2024,Model!AF2247,Model!AF3534)</f>
        <v>105647.3015</v>
      </c>
      <c r="AH2" s="82">
        <f>sum(Model!AG8,Model!AG426,,Model!AG427,Model!AG672,Model!AG897,Model!AG1122,Model!AG1349,Model!AG1574,Model!AG1799*0,Model!AG2024,Model!AG2247,Model!AG3534)</f>
        <v>108703.435</v>
      </c>
      <c r="AI2" s="82">
        <f>sum(Model!AH8,Model!AH426,,Model!AH427,Model!AH672,Model!AH897,Model!AH1122,Model!AH1349,Model!AH1574,Model!AH1799*0,Model!AH2024,Model!AH2247,Model!AH3534)</f>
        <v>111759.5685</v>
      </c>
      <c r="AJ2" s="82">
        <f>sum(Model!AI8,Model!AI426,,Model!AI427,Model!AI672,Model!AI897,Model!AI1122,Model!AI1349,Model!AI1574,Model!AI1799*0,Model!AI2024,Model!AI2247,Model!AI3534)</f>
        <v>114815.702</v>
      </c>
      <c r="AK2" s="82">
        <f>sum(Model!AJ8,Model!AJ426,,Model!AJ427,Model!AJ672,Model!AJ897,Model!AJ1122,Model!AJ1349,Model!AJ1574,Model!AJ1799*0,Model!AJ2024,Model!AJ2247,Model!AJ3534)</f>
        <v>117871.8355</v>
      </c>
      <c r="AL2" s="82">
        <f>sum(Model!AK8,Model!AK426,,Model!AK427,Model!AK672,Model!AK897,Model!AK1122,Model!AK1349,Model!AK1574,Model!AK1799*0,Model!AK2024,Model!AK2247,Model!AK3534)</f>
        <v>120927.969</v>
      </c>
      <c r="AM2" s="82">
        <f>sum(Model!AL8,Model!AL426,,Model!AL427,Model!AL672,Model!AL897,Model!AL1122,Model!AL1349,Model!AL1574,Model!AL1799*0,Model!AL2024,Model!AL2247,Model!AL3534)</f>
        <v>123984.1025</v>
      </c>
      <c r="AN2" s="82">
        <f>sum(Model!AM8,Model!AM426,,Model!AM427,Model!AM672,Model!AM897,Model!AM1122,Model!AM1349,Model!AM1574,Model!AM1799*0,Model!AM2024,Model!AM2247,Model!AM3534)</f>
        <v>127040.236</v>
      </c>
      <c r="AO2" s="82">
        <f>sum(Model!AN8,Model!AN426,,Model!AN427,Model!AN672,Model!AN897,Model!AN1122,Model!AN1349,Model!AN1574,Model!AN1799*0,Model!AN2024,Model!AN2247,Model!AN3534)</f>
        <v>130096.3695</v>
      </c>
      <c r="AP2" s="82">
        <f>sum(Model!AO8,Model!AO426,,Model!AO427,Model!AO672,Model!AO897,Model!AO1122,Model!AO1349,Model!AO1574,Model!AO1799*0,Model!AO2024,Model!AO2247,Model!AO3534)</f>
        <v>133152.503</v>
      </c>
      <c r="AQ2" s="82">
        <f>sum(Model!AP8,Model!AP426,,Model!AP427,Model!AP672,Model!AP897,Model!AP1122,Model!AP1349,Model!AP1574,Model!AP1799*0,Model!AP2024,Model!AP2247,Model!AP3534)</f>
        <v>136208.6365</v>
      </c>
      <c r="AR2" s="82">
        <f>sum(Model!AQ8,Model!AQ426,,Model!AQ427,Model!AQ672,Model!AQ897,Model!AQ1122,Model!AQ1349,Model!AQ1574,Model!AQ1799*0,Model!AQ2024,Model!AQ2247,Model!AQ3534)</f>
        <v>139264.77</v>
      </c>
      <c r="AS2" s="82">
        <f>sum(Model!AR8,Model!AR426,,Model!AR427,Model!AR672,Model!AR897,Model!AR1122,Model!AR1349,Model!AR1574,Model!AR1799*0,Model!AR2024,Model!AR2247,Model!AR3534)</f>
        <v>142320.9035</v>
      </c>
      <c r="AT2" s="82">
        <f>sum(Model!AS8,Model!AS426,,Model!AS427,Model!AS672,Model!AS897,Model!AS1122,Model!AS1349,Model!AS1574,Model!AS1799*0,Model!AS2024,Model!AS2247,Model!AS3534)</f>
        <v>145377.037</v>
      </c>
      <c r="AU2" s="82">
        <f>sum(Model!AT8,Model!AT426,,Model!AT427,Model!AT672,Model!AT897,Model!AT1122,Model!AT1349,Model!AT1574,Model!AT1799*0,Model!AT2024,Model!AT2247,Model!AT3534)</f>
        <v>148433.1705</v>
      </c>
      <c r="AV2" s="82">
        <f>sum(Model!AU8,Model!AU426,,Model!AU427,Model!AU672,Model!AU897,Model!AU1122,Model!AU1349,Model!AU1574,Model!AU1799*0,Model!AU2024,Model!AU2247,Model!AU3534)</f>
        <v>151489.3039</v>
      </c>
      <c r="AW2" s="82">
        <f>sum(Model!AV8,Model!AV426,,Model!AV427,Model!AV672,Model!AV897,Model!AV1122,Model!AV1349,Model!AV1574,Model!AV1799*0,Model!AV2024,Model!AV2247,Model!AV3534)</f>
        <v>154545.4374</v>
      </c>
      <c r="AX2" s="82">
        <f>sum(Model!AW8,Model!AW426,,Model!AW427,Model!AW672,Model!AW897,Model!AW1122,Model!AW1349,Model!AW1574,Model!AW1799*0,Model!AW2024,Model!AW2247,Model!AW3534)</f>
        <v>157601.5709</v>
      </c>
      <c r="AY2" s="82">
        <f>sum(Model!AX8,Model!AX426,,Model!AX427,Model!AX672,Model!AX897,Model!AX1122,Model!AX1349,Model!AX1574,Model!AX1799*0,Model!AX2024,Model!AX2247,Model!AX3534)</f>
        <v>160657.7044</v>
      </c>
      <c r="AZ2" s="82">
        <f>sum(Model!AY8,Model!AY426,,Model!AY427,Model!AY672,Model!AY897,Model!AY1122,Model!AY1349,Model!AY1574,Model!AY1799*0,Model!AY2024,Model!AY2247,Model!AY3534)</f>
        <v>163713.8379</v>
      </c>
      <c r="BA2" s="82">
        <f>sum(Model!AZ8,Model!AZ426,,Model!AZ427,Model!AZ672,Model!AZ897,Model!AZ1122,Model!AZ1349,Model!AZ1574,Model!AZ1799*0,Model!AZ2024,Model!AZ2247,Model!AZ3534)</f>
        <v>166769.9714</v>
      </c>
      <c r="BB2" s="82">
        <f>sum(Model!BA8,Model!BA426,,Model!BA427,Model!BA672,Model!BA897,Model!BA1122,Model!BA1349,Model!BA1574,Model!BA1799*0,Model!BA2024,Model!BA2247,Model!BA3534)</f>
        <v>169826.1049</v>
      </c>
      <c r="BC2" s="83"/>
      <c r="BD2" s="83"/>
      <c r="BE2" s="83"/>
      <c r="BF2" s="83"/>
      <c r="BG2" s="83"/>
      <c r="BH2" s="83"/>
      <c r="BI2" s="83"/>
      <c r="BJ2" s="83"/>
      <c r="BK2" s="83"/>
      <c r="BL2" s="83"/>
      <c r="BM2" s="83"/>
      <c r="BN2" s="83"/>
      <c r="BO2" s="83"/>
      <c r="BP2" s="83"/>
    </row>
    <row r="3">
      <c r="A3" s="79" t="s">
        <v>194</v>
      </c>
      <c r="B3" s="80" t="s">
        <v>192</v>
      </c>
      <c r="C3" s="81" t="s">
        <v>195</v>
      </c>
      <c r="D3" s="82">
        <f>Model!C8</f>
        <v>62.5</v>
      </c>
      <c r="E3" s="82">
        <f>Model!D8</f>
        <v>62.5</v>
      </c>
      <c r="F3" s="82">
        <f>Model!E8</f>
        <v>62.5</v>
      </c>
      <c r="G3" s="82">
        <f>Model!F8</f>
        <v>62.5</v>
      </c>
      <c r="H3" s="82">
        <f>Model!G8</f>
        <v>62.5</v>
      </c>
      <c r="I3" s="82">
        <f>Model!H8</f>
        <v>62.5</v>
      </c>
      <c r="J3" s="82">
        <f>Model!I8</f>
        <v>62.5</v>
      </c>
      <c r="K3" s="82">
        <f>Model!J8</f>
        <v>62.5</v>
      </c>
      <c r="L3" s="82">
        <f>Model!K8</f>
        <v>62.5</v>
      </c>
      <c r="M3" s="82">
        <f>Model!L8</f>
        <v>62.5</v>
      </c>
      <c r="N3" s="82">
        <f>Model!M8</f>
        <v>62.5</v>
      </c>
      <c r="O3" s="82">
        <f>Model!N8</f>
        <v>62.5</v>
      </c>
      <c r="P3" s="82">
        <f>Model!O8</f>
        <v>62.5</v>
      </c>
      <c r="Q3" s="82">
        <f>Model!P8</f>
        <v>62.5</v>
      </c>
      <c r="R3" s="82">
        <f>Model!Q8</f>
        <v>62.5</v>
      </c>
      <c r="S3" s="82">
        <f>Model!R8</f>
        <v>62.5</v>
      </c>
      <c r="T3" s="82">
        <f>Model!S8</f>
        <v>62.5</v>
      </c>
      <c r="U3" s="82">
        <f>Model!T8</f>
        <v>62.5</v>
      </c>
      <c r="V3" s="82">
        <f>Model!U8</f>
        <v>62.5</v>
      </c>
      <c r="W3" s="82">
        <f>Model!V8</f>
        <v>62.5</v>
      </c>
      <c r="X3" s="82">
        <f>Model!W8</f>
        <v>62.5</v>
      </c>
      <c r="Y3" s="82">
        <f>Model!X8</f>
        <v>60.41666667</v>
      </c>
      <c r="Z3" s="82">
        <f>Model!Y8</f>
        <v>58.33333333</v>
      </c>
      <c r="AA3" s="82">
        <f>Model!Z8</f>
        <v>56.25</v>
      </c>
      <c r="AB3" s="82">
        <f>Model!AA8</f>
        <v>54.16666667</v>
      </c>
      <c r="AC3" s="82">
        <f>Model!AB8</f>
        <v>52.08333333</v>
      </c>
      <c r="AD3" s="82">
        <f>Model!AC8</f>
        <v>50</v>
      </c>
      <c r="AE3" s="82">
        <f>Model!AD8</f>
        <v>47.91666667</v>
      </c>
      <c r="AF3" s="82">
        <f>Model!AE8</f>
        <v>45.83333333</v>
      </c>
      <c r="AG3" s="82">
        <f>Model!AF8</f>
        <v>43.75</v>
      </c>
      <c r="AH3" s="82">
        <f>Model!AG8</f>
        <v>41.66666667</v>
      </c>
      <c r="AI3" s="82">
        <f>Model!AH8</f>
        <v>39.58333333</v>
      </c>
      <c r="AJ3" s="82">
        <f>Model!AI8</f>
        <v>37.5</v>
      </c>
      <c r="AK3" s="82">
        <f>Model!AJ8</f>
        <v>35.41666667</v>
      </c>
      <c r="AL3" s="82">
        <f>Model!AK8</f>
        <v>33.33333333</v>
      </c>
      <c r="AM3" s="82">
        <f>Model!AL8</f>
        <v>31.25</v>
      </c>
      <c r="AN3" s="82">
        <f>Model!AM8</f>
        <v>29.16666667</v>
      </c>
      <c r="AO3" s="82">
        <f>Model!AN8</f>
        <v>27.08333333</v>
      </c>
      <c r="AP3" s="82">
        <f>Model!AO8</f>
        <v>25</v>
      </c>
      <c r="AQ3" s="82">
        <f>Model!AP8</f>
        <v>22.91666667</v>
      </c>
      <c r="AR3" s="82">
        <f>Model!AQ8</f>
        <v>20.83333333</v>
      </c>
      <c r="AS3" s="82">
        <f>Model!AR8</f>
        <v>18.75</v>
      </c>
      <c r="AT3" s="82">
        <f>Model!AS8</f>
        <v>16.66666667</v>
      </c>
      <c r="AU3" s="82">
        <f>Model!AT8</f>
        <v>14.58333333</v>
      </c>
      <c r="AV3" s="82">
        <f>Model!AU8</f>
        <v>12.5</v>
      </c>
      <c r="AW3" s="82">
        <f>Model!AV8</f>
        <v>10.41666667</v>
      </c>
      <c r="AX3" s="82">
        <f>Model!AW8</f>
        <v>8.333333333</v>
      </c>
      <c r="AY3" s="82">
        <f>Model!AX8</f>
        <v>6.25</v>
      </c>
      <c r="AZ3" s="82">
        <f>Model!AY8</f>
        <v>4.166666667</v>
      </c>
      <c r="BA3" s="82">
        <f>Model!AZ8</f>
        <v>2.083333333</v>
      </c>
      <c r="BB3" s="82">
        <f>Model!BA8</f>
        <v>0</v>
      </c>
      <c r="BC3" s="82"/>
      <c r="BD3" s="83"/>
      <c r="BE3" s="83"/>
      <c r="BF3" s="83"/>
      <c r="BG3" s="83"/>
      <c r="BH3" s="83"/>
      <c r="BI3" s="83"/>
      <c r="BJ3" s="83"/>
      <c r="BK3" s="83"/>
      <c r="BL3" s="83"/>
      <c r="BM3" s="83"/>
      <c r="BN3" s="83"/>
      <c r="BO3" s="83"/>
      <c r="BP3" s="83"/>
    </row>
    <row r="4">
      <c r="A4" s="79" t="s">
        <v>196</v>
      </c>
      <c r="B4" s="80" t="s">
        <v>192</v>
      </c>
      <c r="C4" s="81" t="s">
        <v>197</v>
      </c>
      <c r="D4" s="82">
        <f>Model!C426</f>
        <v>4198.3</v>
      </c>
      <c r="E4" s="82">
        <f>Model!D426</f>
        <v>5906.1</v>
      </c>
      <c r="F4" s="82">
        <f>Model!E426</f>
        <v>8305.1</v>
      </c>
      <c r="G4" s="82">
        <f>Model!F426</f>
        <v>12931.1</v>
      </c>
      <c r="H4" s="82">
        <f>Model!G426</f>
        <v>12623.7</v>
      </c>
      <c r="I4" s="82">
        <f>Model!H426</f>
        <v>16241.8</v>
      </c>
      <c r="J4" s="82">
        <f>Model!I426</f>
        <v>17850.2</v>
      </c>
      <c r="K4" s="82">
        <f>Model!J426</f>
        <v>18082.2</v>
      </c>
      <c r="L4" s="82">
        <f>Model!K426</f>
        <v>18022.2</v>
      </c>
      <c r="M4" s="82">
        <f>Model!L426</f>
        <v>19739.9</v>
      </c>
      <c r="N4" s="82">
        <f>Model!M426</f>
        <v>20861.8</v>
      </c>
      <c r="O4" s="82">
        <f>Model!N426</f>
        <v>20904.3</v>
      </c>
      <c r="P4" s="82">
        <f>Model!O426</f>
        <v>21512.8</v>
      </c>
      <c r="Q4" s="82">
        <f>Model!P426</f>
        <v>22877.2</v>
      </c>
      <c r="R4" s="82">
        <f>Model!Q426</f>
        <v>22296</v>
      </c>
      <c r="S4" s="82">
        <f>Model!R426</f>
        <v>22623.5</v>
      </c>
      <c r="T4" s="82">
        <f>Model!S426</f>
        <v>22710.5</v>
      </c>
      <c r="U4" s="82">
        <f>Model!T426</f>
        <v>22710.5</v>
      </c>
      <c r="V4" s="82">
        <f>Model!U426</f>
        <v>22561.1</v>
      </c>
      <c r="W4" s="82">
        <f>Model!V426</f>
        <v>22561.1</v>
      </c>
      <c r="X4" s="82">
        <f>Model!W426</f>
        <v>22561.1</v>
      </c>
      <c r="Y4" s="82">
        <f>Model!X426</f>
        <v>23412.06009</v>
      </c>
      <c r="Z4" s="82">
        <f>Model!Y426</f>
        <v>24263.02017</v>
      </c>
      <c r="AA4" s="82">
        <f>Model!Z426</f>
        <v>25113.98026</v>
      </c>
      <c r="AB4" s="82">
        <f>Model!AA426</f>
        <v>25964.94035</v>
      </c>
      <c r="AC4" s="82">
        <f>Model!AB426</f>
        <v>26815.90043</v>
      </c>
      <c r="AD4" s="82">
        <f>Model!AC426</f>
        <v>27666.86052</v>
      </c>
      <c r="AE4" s="82">
        <f>Model!AD426</f>
        <v>28517.82061</v>
      </c>
      <c r="AF4" s="82">
        <f>Model!AE426</f>
        <v>29368.78069</v>
      </c>
      <c r="AG4" s="82">
        <f>Model!AF426</f>
        <v>30219.74078</v>
      </c>
      <c r="AH4" s="82">
        <f>Model!AG426</f>
        <v>31070.70087</v>
      </c>
      <c r="AI4" s="82">
        <f>Model!AH426</f>
        <v>31921.66095</v>
      </c>
      <c r="AJ4" s="82">
        <f>Model!AI426</f>
        <v>32772.62104</v>
      </c>
      <c r="AK4" s="82">
        <f>Model!AJ426</f>
        <v>33623.58113</v>
      </c>
      <c r="AL4" s="82">
        <f>Model!AK426</f>
        <v>34474.54121</v>
      </c>
      <c r="AM4" s="82">
        <f>Model!AL426</f>
        <v>35325.5013</v>
      </c>
      <c r="AN4" s="82">
        <f>Model!AM426</f>
        <v>36176.46139</v>
      </c>
      <c r="AO4" s="82">
        <f>Model!AN426</f>
        <v>37027.42147</v>
      </c>
      <c r="AP4" s="82">
        <f>Model!AO426</f>
        <v>37878.38156</v>
      </c>
      <c r="AQ4" s="82">
        <f>Model!AP426</f>
        <v>38729.34165</v>
      </c>
      <c r="AR4" s="82">
        <f>Model!AQ426</f>
        <v>39580.30173</v>
      </c>
      <c r="AS4" s="82">
        <f>Model!AR426</f>
        <v>40431.26182</v>
      </c>
      <c r="AT4" s="82">
        <f>Model!AS426</f>
        <v>41282.22191</v>
      </c>
      <c r="AU4" s="82">
        <f>Model!AT426</f>
        <v>42133.18199</v>
      </c>
      <c r="AV4" s="82">
        <f>Model!AU426</f>
        <v>42984.14208</v>
      </c>
      <c r="AW4" s="82">
        <f>Model!AV426</f>
        <v>43835.10217</v>
      </c>
      <c r="AX4" s="82">
        <f>Model!AW426</f>
        <v>44686.06225</v>
      </c>
      <c r="AY4" s="82">
        <f>Model!AX426</f>
        <v>45537.02234</v>
      </c>
      <c r="AZ4" s="82">
        <f>Model!AY426</f>
        <v>46387.98243</v>
      </c>
      <c r="BA4" s="82">
        <f>Model!AZ426</f>
        <v>47238.94251</v>
      </c>
      <c r="BB4" s="82">
        <f>Model!BA426</f>
        <v>48089.9026</v>
      </c>
      <c r="BC4" s="83"/>
      <c r="BD4" s="83"/>
      <c r="BE4" s="83"/>
      <c r="BF4" s="83"/>
      <c r="BG4" s="83"/>
      <c r="BH4" s="83"/>
      <c r="BI4" s="83"/>
      <c r="BJ4" s="83"/>
      <c r="BK4" s="83"/>
      <c r="BL4" s="83"/>
      <c r="BM4" s="83"/>
      <c r="BN4" s="83"/>
      <c r="BO4" s="83"/>
      <c r="BP4" s="83"/>
    </row>
    <row r="5">
      <c r="A5" s="79" t="s">
        <v>198</v>
      </c>
      <c r="B5" s="80" t="s">
        <v>192</v>
      </c>
      <c r="C5" s="81" t="s">
        <v>199</v>
      </c>
      <c r="D5" s="82">
        <f>Model!C427</f>
        <v>19665.1</v>
      </c>
      <c r="E5" s="82">
        <f>Model!D427</f>
        <v>20734.4</v>
      </c>
      <c r="F5" s="82">
        <f>Model!E427</f>
        <v>20711.3</v>
      </c>
      <c r="G5" s="82">
        <f>Model!F427</f>
        <v>19945.3</v>
      </c>
      <c r="H5" s="82">
        <f>Model!G427</f>
        <v>19883</v>
      </c>
      <c r="I5" s="82">
        <f>Model!H427</f>
        <v>20053</v>
      </c>
      <c r="J5" s="82">
        <f>Model!I427</f>
        <v>19901.6</v>
      </c>
      <c r="K5" s="82">
        <f>Model!J427</f>
        <v>20107.9</v>
      </c>
      <c r="L5" s="82">
        <f>Model!K427</f>
        <v>20235.6</v>
      </c>
      <c r="M5" s="82">
        <f>Model!L427</f>
        <v>20860.2</v>
      </c>
      <c r="N5" s="82">
        <f>Model!M427</f>
        <v>21030.5</v>
      </c>
      <c r="O5" s="82">
        <f>Model!N427</f>
        <v>21374.6</v>
      </c>
      <c r="P5" s="82">
        <f>Model!O427</f>
        <v>21361.3</v>
      </c>
      <c r="Q5" s="82">
        <f>Model!P427</f>
        <v>23028.1</v>
      </c>
      <c r="R5" s="82">
        <f>Model!Q427</f>
        <v>22912</v>
      </c>
      <c r="S5" s="82">
        <f>Model!R427</f>
        <v>22234.4</v>
      </c>
      <c r="T5" s="82">
        <f>Model!S427</f>
        <v>21093.5</v>
      </c>
      <c r="U5" s="82">
        <f>Model!T427</f>
        <v>20881.3</v>
      </c>
      <c r="V5" s="82">
        <f>Model!U427</f>
        <v>19397.7</v>
      </c>
      <c r="W5" s="82">
        <f>Model!V427</f>
        <v>19397.7</v>
      </c>
      <c r="X5" s="82">
        <f>Model!W427</f>
        <v>19397.7</v>
      </c>
      <c r="Y5" s="82">
        <f>Model!X427</f>
        <v>18884.5412</v>
      </c>
      <c r="Z5" s="82">
        <f>Model!Y427</f>
        <v>18371.38239</v>
      </c>
      <c r="AA5" s="82">
        <f>Model!Z427</f>
        <v>17858.22359</v>
      </c>
      <c r="AB5" s="82">
        <f>Model!AA427</f>
        <v>17345.06479</v>
      </c>
      <c r="AC5" s="82">
        <f>Model!AB427</f>
        <v>16831.90599</v>
      </c>
      <c r="AD5" s="82">
        <f>Model!AC427</f>
        <v>16318.74718</v>
      </c>
      <c r="AE5" s="82">
        <f>Model!AD427</f>
        <v>15805.58838</v>
      </c>
      <c r="AF5" s="82">
        <f>Model!AE427</f>
        <v>15292.42958</v>
      </c>
      <c r="AG5" s="82">
        <f>Model!AF427</f>
        <v>14779.27077</v>
      </c>
      <c r="AH5" s="82">
        <f>Model!AG427</f>
        <v>14266.11197</v>
      </c>
      <c r="AI5" s="82">
        <f>Model!AH427</f>
        <v>13752.95317</v>
      </c>
      <c r="AJ5" s="82">
        <f>Model!AI427</f>
        <v>13239.79437</v>
      </c>
      <c r="AK5" s="82">
        <f>Model!AJ427</f>
        <v>12726.63556</v>
      </c>
      <c r="AL5" s="82">
        <f>Model!AK427</f>
        <v>12213.47676</v>
      </c>
      <c r="AM5" s="82">
        <f>Model!AL427</f>
        <v>11700.31796</v>
      </c>
      <c r="AN5" s="82">
        <f>Model!AM427</f>
        <v>11187.15916</v>
      </c>
      <c r="AO5" s="82">
        <f>Model!AN427</f>
        <v>10674.00035</v>
      </c>
      <c r="AP5" s="82">
        <f>Model!AO427</f>
        <v>10160.84155</v>
      </c>
      <c r="AQ5" s="82">
        <f>Model!AP427</f>
        <v>9647.682747</v>
      </c>
      <c r="AR5" s="82">
        <f>Model!AQ427</f>
        <v>9134.523944</v>
      </c>
      <c r="AS5" s="82">
        <f>Model!AR427</f>
        <v>8621.365141</v>
      </c>
      <c r="AT5" s="82">
        <f>Model!AS427</f>
        <v>8108.206339</v>
      </c>
      <c r="AU5" s="82">
        <f>Model!AT427</f>
        <v>7595.047536</v>
      </c>
      <c r="AV5" s="82">
        <f>Model!AU427</f>
        <v>7081.888733</v>
      </c>
      <c r="AW5" s="82">
        <f>Model!AV427</f>
        <v>6568.72993</v>
      </c>
      <c r="AX5" s="82">
        <f>Model!AW427</f>
        <v>6055.571127</v>
      </c>
      <c r="AY5" s="82">
        <f>Model!AX427</f>
        <v>5542.412325</v>
      </c>
      <c r="AZ5" s="82">
        <f>Model!AY427</f>
        <v>5029.253522</v>
      </c>
      <c r="BA5" s="82">
        <f>Model!AZ427</f>
        <v>4516.094719</v>
      </c>
      <c r="BB5" s="82">
        <f>Model!BA427</f>
        <v>4002.935916</v>
      </c>
      <c r="BC5" s="83"/>
      <c r="BD5" s="83"/>
      <c r="BE5" s="83"/>
      <c r="BF5" s="83"/>
      <c r="BG5" s="83"/>
      <c r="BH5" s="83"/>
      <c r="BI5" s="83"/>
      <c r="BJ5" s="83"/>
      <c r="BK5" s="83"/>
      <c r="BL5" s="83"/>
      <c r="BM5" s="83"/>
      <c r="BN5" s="83"/>
      <c r="BO5" s="83"/>
      <c r="BP5" s="83"/>
    </row>
    <row r="6">
      <c r="A6" s="79" t="s">
        <v>200</v>
      </c>
      <c r="B6" s="80" t="s">
        <v>192</v>
      </c>
      <c r="C6" s="81" t="s">
        <v>201</v>
      </c>
      <c r="D6" s="82">
        <f>Model!C672</f>
        <v>1135</v>
      </c>
      <c r="E6" s="82">
        <f>Model!D672</f>
        <v>1201.6</v>
      </c>
      <c r="F6" s="82">
        <f>Model!E672</f>
        <v>1312.4</v>
      </c>
      <c r="G6" s="82">
        <f>Model!F672</f>
        <v>1496.8</v>
      </c>
      <c r="H6" s="82">
        <f>Model!G672</f>
        <v>1578.3</v>
      </c>
      <c r="I6" s="82">
        <f>Model!H672</f>
        <v>1634.1</v>
      </c>
      <c r="J6" s="82">
        <f>Model!I672</f>
        <v>1846.1</v>
      </c>
      <c r="K6" s="82">
        <f>Model!J672</f>
        <v>1898.1</v>
      </c>
      <c r="L6" s="82">
        <f>Model!K672</f>
        <v>1963.1</v>
      </c>
      <c r="M6" s="82">
        <f>Model!L672</f>
        <v>2252.5</v>
      </c>
      <c r="N6" s="82">
        <f>Model!M672</f>
        <v>2391.5</v>
      </c>
      <c r="O6" s="82">
        <f>Model!N672</f>
        <v>3313.3</v>
      </c>
      <c r="P6" s="82">
        <f>Model!O672</f>
        <v>5281.5</v>
      </c>
      <c r="Q6" s="82">
        <f>Model!P672</f>
        <v>5279.9</v>
      </c>
      <c r="R6" s="82">
        <f>Model!Q672</f>
        <v>5468.4</v>
      </c>
      <c r="S6" s="82">
        <f>Model!R672</f>
        <v>5717.2</v>
      </c>
      <c r="T6" s="82">
        <f>Model!S672</f>
        <v>5699.2</v>
      </c>
      <c r="U6" s="82">
        <f>Model!T672</f>
        <v>5876</v>
      </c>
      <c r="V6" s="82">
        <f>Model!U672</f>
        <v>6077.8</v>
      </c>
      <c r="W6" s="82">
        <f>Model!V672</f>
        <v>6077.8</v>
      </c>
      <c r="X6" s="82">
        <f>Model!W672</f>
        <v>6077.8</v>
      </c>
      <c r="Y6" s="82">
        <f>Model!X672</f>
        <v>6470.367436</v>
      </c>
      <c r="Z6" s="82">
        <f>Model!Y672</f>
        <v>6862.934873</v>
      </c>
      <c r="AA6" s="82">
        <f>Model!Z672</f>
        <v>7255.502309</v>
      </c>
      <c r="AB6" s="82">
        <f>Model!AA672</f>
        <v>7648.069746</v>
      </c>
      <c r="AC6" s="82">
        <f>Model!AB672</f>
        <v>8040.637182</v>
      </c>
      <c r="AD6" s="82">
        <f>Model!AC672</f>
        <v>8433.204619</v>
      </c>
      <c r="AE6" s="82">
        <f>Model!AD672</f>
        <v>8825.772055</v>
      </c>
      <c r="AF6" s="82">
        <f>Model!AE672</f>
        <v>9218.339492</v>
      </c>
      <c r="AG6" s="82">
        <f>Model!AF672</f>
        <v>9610.906928</v>
      </c>
      <c r="AH6" s="82">
        <f>Model!AG672</f>
        <v>10003.47436</v>
      </c>
      <c r="AI6" s="82">
        <f>Model!AH672</f>
        <v>10396.0418</v>
      </c>
      <c r="AJ6" s="82">
        <f>Model!AI672</f>
        <v>10788.60924</v>
      </c>
      <c r="AK6" s="82">
        <f>Model!AJ672</f>
        <v>11181.17667</v>
      </c>
      <c r="AL6" s="82">
        <f>Model!AK672</f>
        <v>11573.74411</v>
      </c>
      <c r="AM6" s="82">
        <f>Model!AL672</f>
        <v>11966.31155</v>
      </c>
      <c r="AN6" s="82">
        <f>Model!AM672</f>
        <v>12358.87898</v>
      </c>
      <c r="AO6" s="82">
        <f>Model!AN672</f>
        <v>12751.44642</v>
      </c>
      <c r="AP6" s="82">
        <f>Model!AO672</f>
        <v>13144.01386</v>
      </c>
      <c r="AQ6" s="82">
        <f>Model!AP672</f>
        <v>13536.58129</v>
      </c>
      <c r="AR6" s="82">
        <f>Model!AQ672</f>
        <v>13929.14873</v>
      </c>
      <c r="AS6" s="82">
        <f>Model!AR672</f>
        <v>14321.71617</v>
      </c>
      <c r="AT6" s="82">
        <f>Model!AS672</f>
        <v>14714.2836</v>
      </c>
      <c r="AU6" s="82">
        <f>Model!AT672</f>
        <v>15106.85104</v>
      </c>
      <c r="AV6" s="82">
        <f>Model!AU672</f>
        <v>15499.41848</v>
      </c>
      <c r="AW6" s="82">
        <f>Model!AV672</f>
        <v>15891.98591</v>
      </c>
      <c r="AX6" s="82">
        <f>Model!AW672</f>
        <v>16284.55335</v>
      </c>
      <c r="AY6" s="82">
        <f>Model!AX672</f>
        <v>16677.12079</v>
      </c>
      <c r="AZ6" s="82">
        <f>Model!AY672</f>
        <v>17069.68822</v>
      </c>
      <c r="BA6" s="82">
        <f>Model!AZ672</f>
        <v>17462.25566</v>
      </c>
      <c r="BB6" s="82">
        <f>Model!BA672</f>
        <v>17854.82309</v>
      </c>
      <c r="BC6" s="83"/>
      <c r="BD6" s="83"/>
      <c r="BE6" s="83"/>
      <c r="BF6" s="83"/>
      <c r="BG6" s="83"/>
      <c r="BH6" s="83"/>
      <c r="BI6" s="83"/>
      <c r="BJ6" s="83"/>
      <c r="BK6" s="83"/>
      <c r="BL6" s="83"/>
      <c r="BM6" s="83"/>
      <c r="BN6" s="83"/>
      <c r="BO6" s="83"/>
      <c r="BP6" s="83"/>
    </row>
    <row r="7">
      <c r="A7" s="79" t="s">
        <v>202</v>
      </c>
      <c r="B7" s="80" t="s">
        <v>192</v>
      </c>
      <c r="C7" s="84" t="s">
        <v>203</v>
      </c>
      <c r="D7" s="82">
        <f>Model!C897</f>
        <v>2</v>
      </c>
      <c r="E7" s="82">
        <f>Model!D897</f>
        <v>2.8</v>
      </c>
      <c r="F7" s="82">
        <f>Model!E897</f>
        <v>2.8</v>
      </c>
      <c r="G7" s="82">
        <f>Model!F897</f>
        <v>3</v>
      </c>
      <c r="H7" s="82">
        <f>Model!G897</f>
        <v>3</v>
      </c>
      <c r="I7" s="82">
        <f>Model!H897</f>
        <v>4.6</v>
      </c>
      <c r="J7" s="82">
        <f>Model!I897</f>
        <v>5.6</v>
      </c>
      <c r="K7" s="82">
        <f>Model!J897</f>
        <v>12.4</v>
      </c>
      <c r="L7" s="82">
        <f>Model!K897</f>
        <v>23.9</v>
      </c>
      <c r="M7" s="82">
        <f>Model!L897</f>
        <v>60.2</v>
      </c>
      <c r="N7" s="82">
        <f>Model!M897</f>
        <v>86.9</v>
      </c>
      <c r="O7" s="82">
        <f>Model!N897</f>
        <v>236.5</v>
      </c>
      <c r="P7" s="82">
        <f>Model!O897</f>
        <v>683.2</v>
      </c>
      <c r="Q7" s="82">
        <f>Model!P897</f>
        <v>2482.3</v>
      </c>
      <c r="R7" s="82">
        <f>Model!Q897</f>
        <v>4520.7</v>
      </c>
      <c r="S7" s="82">
        <f>Model!R897</f>
        <v>5780.1</v>
      </c>
      <c r="T7" s="82">
        <f>Model!S897</f>
        <v>8583.9</v>
      </c>
      <c r="U7" s="82">
        <f>Model!T897</f>
        <v>9494.1</v>
      </c>
      <c r="V7" s="82">
        <f>Model!U897</f>
        <v>10543.7</v>
      </c>
      <c r="W7" s="82">
        <f>Model!V897</f>
        <v>11593.3</v>
      </c>
      <c r="X7" s="82">
        <f>Model!W897</f>
        <v>11593.3</v>
      </c>
      <c r="Y7" s="82">
        <f>Model!X897</f>
        <v>13763.50453</v>
      </c>
      <c r="Z7" s="82">
        <f>Model!Y897</f>
        <v>15933.70906</v>
      </c>
      <c r="AA7" s="82">
        <f>Model!Z897</f>
        <v>18103.91358</v>
      </c>
      <c r="AB7" s="82">
        <f>Model!AA897</f>
        <v>20274.11811</v>
      </c>
      <c r="AC7" s="82">
        <f>Model!AB897</f>
        <v>22444.32264</v>
      </c>
      <c r="AD7" s="82">
        <f>Model!AC897</f>
        <v>24614.52717</v>
      </c>
      <c r="AE7" s="82">
        <f>Model!AD897</f>
        <v>26784.73169</v>
      </c>
      <c r="AF7" s="82">
        <f>Model!AE897</f>
        <v>28954.93622</v>
      </c>
      <c r="AG7" s="82">
        <f>Model!AF897</f>
        <v>31125.14075</v>
      </c>
      <c r="AH7" s="82">
        <f>Model!AG897</f>
        <v>33295.34528</v>
      </c>
      <c r="AI7" s="82">
        <f>Model!AH897</f>
        <v>35465.5498</v>
      </c>
      <c r="AJ7" s="82">
        <f>Model!AI897</f>
        <v>37635.75433</v>
      </c>
      <c r="AK7" s="82">
        <f>Model!AJ897</f>
        <v>39805.95886</v>
      </c>
      <c r="AL7" s="82">
        <f>Model!AK897</f>
        <v>41976.16339</v>
      </c>
      <c r="AM7" s="82">
        <f>Model!AL897</f>
        <v>44146.36791</v>
      </c>
      <c r="AN7" s="82">
        <f>Model!AM897</f>
        <v>46316.57244</v>
      </c>
      <c r="AO7" s="82">
        <f>Model!AN897</f>
        <v>48486.77697</v>
      </c>
      <c r="AP7" s="82">
        <f>Model!AO897</f>
        <v>50656.9815</v>
      </c>
      <c r="AQ7" s="82">
        <f>Model!AP897</f>
        <v>52827.18602</v>
      </c>
      <c r="AR7" s="82">
        <f>Model!AQ897</f>
        <v>54997.39055</v>
      </c>
      <c r="AS7" s="82">
        <f>Model!AR897</f>
        <v>57167.59508</v>
      </c>
      <c r="AT7" s="82">
        <f>Model!AS897</f>
        <v>59337.79961</v>
      </c>
      <c r="AU7" s="82">
        <f>Model!AT897</f>
        <v>61508.00413</v>
      </c>
      <c r="AV7" s="82">
        <f>Model!AU897</f>
        <v>63678.20866</v>
      </c>
      <c r="AW7" s="82">
        <f>Model!AV897</f>
        <v>65848.41319</v>
      </c>
      <c r="AX7" s="82">
        <f>Model!AW897</f>
        <v>68018.61772</v>
      </c>
      <c r="AY7" s="82">
        <f>Model!AX897</f>
        <v>70188.82224</v>
      </c>
      <c r="AZ7" s="82">
        <f>Model!AY897</f>
        <v>72359.02677</v>
      </c>
      <c r="BA7" s="82">
        <f>Model!AZ897</f>
        <v>74529.2313</v>
      </c>
      <c r="BB7" s="82">
        <f>Model!BA897</f>
        <v>76699.43583</v>
      </c>
      <c r="BC7" s="83"/>
      <c r="BD7" s="83"/>
      <c r="BE7" s="83"/>
      <c r="BF7" s="83"/>
      <c r="BG7" s="83"/>
      <c r="BH7" s="83"/>
      <c r="BI7" s="83"/>
      <c r="BJ7" s="83"/>
      <c r="BK7" s="83"/>
      <c r="BL7" s="83"/>
      <c r="BM7" s="83"/>
      <c r="BN7" s="83"/>
      <c r="BO7" s="83"/>
      <c r="BP7" s="83"/>
    </row>
    <row r="8">
      <c r="A8" s="79" t="s">
        <v>204</v>
      </c>
      <c r="B8" s="80" t="s">
        <v>192</v>
      </c>
      <c r="C8" s="84" t="s">
        <v>205</v>
      </c>
      <c r="D8" s="85">
        <f>Model!C3534</f>
        <v>400.4</v>
      </c>
      <c r="E8" s="85">
        <f>Model!D3534</f>
        <v>400.4</v>
      </c>
      <c r="F8" s="85">
        <f>Model!E3534</f>
        <v>400.4</v>
      </c>
      <c r="G8" s="85">
        <f>Model!F3534</f>
        <v>400.4</v>
      </c>
      <c r="H8" s="85">
        <f>Model!G3534</f>
        <v>400.4</v>
      </c>
      <c r="I8" s="85">
        <f>Model!H3534</f>
        <v>400.4</v>
      </c>
      <c r="J8" s="85">
        <f>Model!I3534</f>
        <v>400.4</v>
      </c>
      <c r="K8" s="85">
        <f>Model!J3534</f>
        <v>400.4</v>
      </c>
      <c r="L8" s="85">
        <f>Model!K3534</f>
        <v>400.4</v>
      </c>
      <c r="M8" s="85">
        <f>Model!L3534</f>
        <v>407.9</v>
      </c>
      <c r="N8" s="85">
        <f>Model!M3534</f>
        <v>407.9</v>
      </c>
      <c r="O8" s="85">
        <f>Model!N3534</f>
        <v>407.9</v>
      </c>
      <c r="P8" s="85">
        <f>Model!O3534</f>
        <v>407.9</v>
      </c>
      <c r="Q8" s="85">
        <f>Model!P3534</f>
        <v>932.7</v>
      </c>
      <c r="R8" s="85">
        <f>Model!Q3534</f>
        <v>1337.7</v>
      </c>
      <c r="S8" s="85">
        <f>Model!R3534</f>
        <v>1293.9</v>
      </c>
      <c r="T8" s="85">
        <f>Model!S3534</f>
        <v>1293.9</v>
      </c>
      <c r="U8" s="85">
        <f>Model!T3534</f>
        <v>1293.9</v>
      </c>
      <c r="V8" s="85">
        <f>Model!U3534</f>
        <v>1293.9</v>
      </c>
      <c r="W8" s="85">
        <f>Model!V3534</f>
        <v>1293.9</v>
      </c>
      <c r="X8" s="85">
        <f>Model!W3534</f>
        <v>1293.9</v>
      </c>
      <c r="Y8" s="85">
        <f>Model!X3534</f>
        <v>1507.374045</v>
      </c>
      <c r="Z8" s="85">
        <f>Model!Y3534</f>
        <v>1720.848091</v>
      </c>
      <c r="AA8" s="85">
        <f>Model!Z3534</f>
        <v>1934.322136</v>
      </c>
      <c r="AB8" s="85">
        <f>Model!AA3534</f>
        <v>2147.796182</v>
      </c>
      <c r="AC8" s="85">
        <f>Model!AB3534</f>
        <v>2361.270227</v>
      </c>
      <c r="AD8" s="85">
        <f>Model!AC3534</f>
        <v>2574.744273</v>
      </c>
      <c r="AE8" s="85">
        <f>Model!AD3534</f>
        <v>2788.218318</v>
      </c>
      <c r="AF8" s="85">
        <f>Model!AE3534</f>
        <v>3001.692364</v>
      </c>
      <c r="AG8" s="85">
        <f>Model!AF3534</f>
        <v>3215.166409</v>
      </c>
      <c r="AH8" s="85">
        <f>Model!AG3534</f>
        <v>3428.640455</v>
      </c>
      <c r="AI8" s="85">
        <f>Model!AH3534</f>
        <v>3642.1145</v>
      </c>
      <c r="AJ8" s="85">
        <f>Model!AI3534</f>
        <v>3855.588545</v>
      </c>
      <c r="AK8" s="85">
        <f>Model!AJ3534</f>
        <v>4069.062591</v>
      </c>
      <c r="AL8" s="85">
        <f>Model!AK3534</f>
        <v>4282.536636</v>
      </c>
      <c r="AM8" s="85">
        <f>Model!AL3534</f>
        <v>4496.010682</v>
      </c>
      <c r="AN8" s="85">
        <f>Model!AM3534</f>
        <v>4709.484727</v>
      </c>
      <c r="AO8" s="85">
        <f>Model!AN3534</f>
        <v>4922.958773</v>
      </c>
      <c r="AP8" s="85">
        <f>Model!AO3534</f>
        <v>5136.432818</v>
      </c>
      <c r="AQ8" s="85">
        <f>Model!AP3534</f>
        <v>5349.906864</v>
      </c>
      <c r="AR8" s="85">
        <f>Model!AQ3534</f>
        <v>5563.380909</v>
      </c>
      <c r="AS8" s="85">
        <f>Model!AR3534</f>
        <v>5776.854955</v>
      </c>
      <c r="AT8" s="85">
        <f>Model!AS3534</f>
        <v>5990.329</v>
      </c>
      <c r="AU8" s="85">
        <f>Model!AT3534</f>
        <v>6203.803045</v>
      </c>
      <c r="AV8" s="85">
        <f>Model!AU3534</f>
        <v>6417.277091</v>
      </c>
      <c r="AW8" s="85">
        <f>Model!AV3534</f>
        <v>6630.751136</v>
      </c>
      <c r="AX8" s="85">
        <f>Model!AW3534</f>
        <v>6844.225182</v>
      </c>
      <c r="AY8" s="85">
        <f>Model!AX3534</f>
        <v>7057.699227</v>
      </c>
      <c r="AZ8" s="85">
        <f>Model!AY3534</f>
        <v>7271.173273</v>
      </c>
      <c r="BA8" s="85">
        <f>Model!AZ3534</f>
        <v>7484.647318</v>
      </c>
      <c r="BB8" s="85">
        <f>Model!BA3534</f>
        <v>7698.121364</v>
      </c>
      <c r="BC8" s="83"/>
      <c r="BD8" s="83"/>
      <c r="BE8" s="83"/>
      <c r="BF8" s="83"/>
      <c r="BG8" s="83"/>
      <c r="BH8" s="83"/>
      <c r="BI8" s="83"/>
      <c r="BJ8" s="83"/>
      <c r="BK8" s="83"/>
      <c r="BL8" s="83"/>
      <c r="BM8" s="83"/>
      <c r="BN8" s="83"/>
      <c r="BO8" s="83"/>
      <c r="BP8" s="83"/>
    </row>
    <row r="9">
      <c r="A9" s="79" t="s">
        <v>206</v>
      </c>
      <c r="B9" s="80" t="s">
        <v>192</v>
      </c>
      <c r="C9" s="81" t="s">
        <v>207</v>
      </c>
      <c r="D9" s="82">
        <f>Model!C1122</f>
        <v>4577</v>
      </c>
      <c r="E9" s="82">
        <f>Model!D1122</f>
        <v>4577</v>
      </c>
      <c r="F9" s="82">
        <f>Model!E1122</f>
        <v>4577</v>
      </c>
      <c r="G9" s="82">
        <f>Model!F1122</f>
        <v>4577</v>
      </c>
      <c r="H9" s="82">
        <f>Model!G1122</f>
        <v>4577</v>
      </c>
      <c r="I9" s="82">
        <f>Model!H1122</f>
        <v>4577</v>
      </c>
      <c r="J9" s="82">
        <f>Model!I1122</f>
        <v>4577</v>
      </c>
      <c r="K9" s="82">
        <f>Model!J1122</f>
        <v>4577</v>
      </c>
      <c r="L9" s="82">
        <f>Model!K1122</f>
        <v>4577</v>
      </c>
      <c r="M9" s="82">
        <f>Model!L1122</f>
        <v>4577</v>
      </c>
      <c r="N9" s="82">
        <f>Model!M1122</f>
        <v>4577</v>
      </c>
      <c r="O9" s="82">
        <f>Model!N1122</f>
        <v>4577</v>
      </c>
      <c r="P9" s="82">
        <f>Model!O1122</f>
        <v>4577</v>
      </c>
      <c r="Q9" s="82">
        <f>Model!P1122</f>
        <v>2323</v>
      </c>
      <c r="R9" s="82">
        <f>Model!Q1122</f>
        <v>2323</v>
      </c>
      <c r="S9" s="82">
        <f>Model!R1122</f>
        <v>2323</v>
      </c>
      <c r="T9" s="82">
        <f>Model!S1122</f>
        <v>2323</v>
      </c>
      <c r="U9" s="82">
        <f>Model!T1122</f>
        <v>2323</v>
      </c>
      <c r="V9" s="82">
        <f>Model!U1122</f>
        <v>2323</v>
      </c>
      <c r="W9" s="82">
        <f>Model!V1122</f>
        <v>2323</v>
      </c>
      <c r="X9" s="82">
        <f>Model!W1122</f>
        <v>2323</v>
      </c>
      <c r="Y9" s="82">
        <f>Model!X1122</f>
        <v>2351.947422</v>
      </c>
      <c r="Z9" s="82">
        <f>Model!Y1122</f>
        <v>2380.894843</v>
      </c>
      <c r="AA9" s="82">
        <f>Model!Z1122</f>
        <v>2409.842265</v>
      </c>
      <c r="AB9" s="82">
        <f>Model!AA1122</f>
        <v>2438.789686</v>
      </c>
      <c r="AC9" s="82">
        <f>Model!AB1122</f>
        <v>2467.737108</v>
      </c>
      <c r="AD9" s="82">
        <f>Model!AC1122</f>
        <v>2496.684529</v>
      </c>
      <c r="AE9" s="82">
        <f>Model!AD1122</f>
        <v>2525.631951</v>
      </c>
      <c r="AF9" s="82">
        <f>Model!AE1122</f>
        <v>2554.579372</v>
      </c>
      <c r="AG9" s="82">
        <f>Model!AF1122</f>
        <v>2583.526794</v>
      </c>
      <c r="AH9" s="82">
        <f>Model!AG1122</f>
        <v>2612.474215</v>
      </c>
      <c r="AI9" s="82">
        <f>Model!AH1122</f>
        <v>2641.421637</v>
      </c>
      <c r="AJ9" s="82">
        <f>Model!AI1122</f>
        <v>2670.369058</v>
      </c>
      <c r="AK9" s="82">
        <f>Model!AJ1122</f>
        <v>2699.31648</v>
      </c>
      <c r="AL9" s="82">
        <f>Model!AK1122</f>
        <v>2728.263902</v>
      </c>
      <c r="AM9" s="82">
        <f>Model!AL1122</f>
        <v>2757.211323</v>
      </c>
      <c r="AN9" s="82">
        <f>Model!AM1122</f>
        <v>2786.158745</v>
      </c>
      <c r="AO9" s="82">
        <f>Model!AN1122</f>
        <v>2815.106166</v>
      </c>
      <c r="AP9" s="82">
        <f>Model!AO1122</f>
        <v>2844.053588</v>
      </c>
      <c r="AQ9" s="82">
        <f>Model!AP1122</f>
        <v>2873.001009</v>
      </c>
      <c r="AR9" s="82">
        <f>Model!AQ1122</f>
        <v>2901.948431</v>
      </c>
      <c r="AS9" s="82">
        <f>Model!AR1122</f>
        <v>2930.895852</v>
      </c>
      <c r="AT9" s="82">
        <f>Model!AS1122</f>
        <v>2959.843274</v>
      </c>
      <c r="AU9" s="82">
        <f>Model!AT1122</f>
        <v>2988.790695</v>
      </c>
      <c r="AV9" s="82">
        <f>Model!AU1122</f>
        <v>3017.738117</v>
      </c>
      <c r="AW9" s="82">
        <f>Model!AV1122</f>
        <v>3046.685538</v>
      </c>
      <c r="AX9" s="82">
        <f>Model!AW1122</f>
        <v>3075.63296</v>
      </c>
      <c r="AY9" s="82">
        <f>Model!AX1122</f>
        <v>3104.580381</v>
      </c>
      <c r="AZ9" s="82">
        <f>Model!AY1122</f>
        <v>3133.527803</v>
      </c>
      <c r="BA9" s="82">
        <f>Model!AZ1122</f>
        <v>3162.475225</v>
      </c>
      <c r="BB9" s="82">
        <f>Model!BA1122</f>
        <v>3191.422646</v>
      </c>
      <c r="BC9" s="83"/>
      <c r="BD9" s="83"/>
      <c r="BE9" s="83"/>
      <c r="BF9" s="83"/>
      <c r="BG9" s="83"/>
      <c r="BH9" s="83"/>
      <c r="BI9" s="83"/>
      <c r="BJ9" s="83"/>
      <c r="BK9" s="83"/>
      <c r="BL9" s="83"/>
      <c r="BM9" s="83"/>
      <c r="BN9" s="83"/>
      <c r="BO9" s="83"/>
      <c r="BP9" s="83"/>
    </row>
    <row r="10">
      <c r="A10" s="79" t="s">
        <v>208</v>
      </c>
      <c r="B10" s="80" t="s">
        <v>192</v>
      </c>
      <c r="C10" s="81" t="s">
        <v>209</v>
      </c>
      <c r="D10" s="82">
        <f>Model!C1349</f>
        <v>10038.2</v>
      </c>
      <c r="E10" s="82">
        <f>Model!D1349</f>
        <v>10076.3</v>
      </c>
      <c r="F10" s="82">
        <f>Model!E1349</f>
        <v>10077.8</v>
      </c>
      <c r="G10" s="82">
        <f>Model!F1349</f>
        <v>10077.8</v>
      </c>
      <c r="H10" s="82">
        <f>Model!G1349</f>
        <v>10077.8</v>
      </c>
      <c r="I10" s="82">
        <f>Model!H1349</f>
        <v>10077.8</v>
      </c>
      <c r="J10" s="82">
        <f>Model!I1349</f>
        <v>10075</v>
      </c>
      <c r="K10" s="82">
        <f>Model!J1349</f>
        <v>10079.6</v>
      </c>
      <c r="L10" s="82">
        <f>Model!K1349</f>
        <v>10079.6</v>
      </c>
      <c r="M10" s="82">
        <f>Model!L1349</f>
        <v>10069.7</v>
      </c>
      <c r="N10" s="82">
        <f>Model!M1349</f>
        <v>10069.7</v>
      </c>
      <c r="O10" s="82">
        <f>Model!N1349</f>
        <v>10067.6</v>
      </c>
      <c r="P10" s="82">
        <f>Model!O1349</f>
        <v>10074.8</v>
      </c>
      <c r="Q10" s="82">
        <f>Model!P1349</f>
        <v>10061.5</v>
      </c>
      <c r="R10" s="82">
        <f>Model!Q1349</f>
        <v>10063</v>
      </c>
      <c r="S10" s="82">
        <f>Model!R1349</f>
        <v>10063</v>
      </c>
      <c r="T10" s="82">
        <f>Model!S1349</f>
        <v>10063</v>
      </c>
      <c r="U10" s="82">
        <f>Model!T1349</f>
        <v>10069.9</v>
      </c>
      <c r="V10" s="82">
        <f>Model!U1349</f>
        <v>10068.4</v>
      </c>
      <c r="W10" s="82">
        <f>Model!V1349</f>
        <v>10068.4</v>
      </c>
      <c r="X10" s="82">
        <f>Model!W1349</f>
        <v>10068.4</v>
      </c>
      <c r="Y10" s="82">
        <f>Model!X1349</f>
        <v>9983.560682</v>
      </c>
      <c r="Z10" s="82">
        <f>Model!Y1349</f>
        <v>9898.721365</v>
      </c>
      <c r="AA10" s="82">
        <f>Model!Z1349</f>
        <v>9813.882047</v>
      </c>
      <c r="AB10" s="82">
        <f>Model!AA1349</f>
        <v>9729.04273</v>
      </c>
      <c r="AC10" s="82">
        <f>Model!AB1349</f>
        <v>9644.203412</v>
      </c>
      <c r="AD10" s="82">
        <f>Model!AC1349</f>
        <v>9559.364095</v>
      </c>
      <c r="AE10" s="82">
        <f>Model!AD1349</f>
        <v>9474.524777</v>
      </c>
      <c r="AF10" s="82">
        <f>Model!AE1349</f>
        <v>9389.68546</v>
      </c>
      <c r="AG10" s="82">
        <f>Model!AF1349</f>
        <v>9304.846142</v>
      </c>
      <c r="AH10" s="82">
        <f>Model!AG1349</f>
        <v>9220.006825</v>
      </c>
      <c r="AI10" s="82">
        <f>Model!AH1349</f>
        <v>9135.167507</v>
      </c>
      <c r="AJ10" s="82">
        <f>Model!AI1349</f>
        <v>9050.32819</v>
      </c>
      <c r="AK10" s="82">
        <f>Model!AJ1349</f>
        <v>8965.488872</v>
      </c>
      <c r="AL10" s="82">
        <f>Model!AK1349</f>
        <v>8880.649555</v>
      </c>
      <c r="AM10" s="82">
        <f>Model!AL1349</f>
        <v>8795.810237</v>
      </c>
      <c r="AN10" s="82">
        <f>Model!AM1349</f>
        <v>8710.97092</v>
      </c>
      <c r="AO10" s="82">
        <f>Model!AN1349</f>
        <v>8626.131602</v>
      </c>
      <c r="AP10" s="82">
        <f>Model!AO1349</f>
        <v>8541.292285</v>
      </c>
      <c r="AQ10" s="82">
        <f>Model!AP1349</f>
        <v>8456.452967</v>
      </c>
      <c r="AR10" s="82">
        <f>Model!AQ1349</f>
        <v>8371.613649</v>
      </c>
      <c r="AS10" s="82">
        <f>Model!AR1349</f>
        <v>8286.774332</v>
      </c>
      <c r="AT10" s="82">
        <f>Model!AS1349</f>
        <v>8201.935014</v>
      </c>
      <c r="AU10" s="82">
        <f>Model!AT1349</f>
        <v>8117.095697</v>
      </c>
      <c r="AV10" s="82">
        <f>Model!AU1349</f>
        <v>8032.256379</v>
      </c>
      <c r="AW10" s="82">
        <f>Model!AV1349</f>
        <v>7947.417062</v>
      </c>
      <c r="AX10" s="82">
        <f>Model!AW1349</f>
        <v>7862.577744</v>
      </c>
      <c r="AY10" s="82">
        <f>Model!AX1349</f>
        <v>7777.738427</v>
      </c>
      <c r="AZ10" s="82">
        <f>Model!AY1349</f>
        <v>7692.899109</v>
      </c>
      <c r="BA10" s="82">
        <f>Model!AZ1349</f>
        <v>7608.059792</v>
      </c>
      <c r="BB10" s="82">
        <f>Model!BA1349</f>
        <v>7523.220474</v>
      </c>
      <c r="BC10" s="83"/>
      <c r="BD10" s="83"/>
      <c r="BE10" s="83"/>
      <c r="BF10" s="83"/>
      <c r="BG10" s="83"/>
      <c r="BH10" s="83"/>
      <c r="BI10" s="83"/>
      <c r="BJ10" s="83"/>
      <c r="BK10" s="83"/>
      <c r="BL10" s="83"/>
      <c r="BM10" s="83"/>
      <c r="BN10" s="83"/>
      <c r="BO10" s="83"/>
      <c r="BP10" s="83"/>
    </row>
    <row r="11">
      <c r="A11" s="79" t="s">
        <v>210</v>
      </c>
      <c r="B11" s="80" t="s">
        <v>192</v>
      </c>
      <c r="C11" s="81" t="s">
        <v>211</v>
      </c>
      <c r="D11" s="82">
        <f>Model!C1574</f>
        <v>2836.5</v>
      </c>
      <c r="E11" s="82">
        <f>Model!D1574</f>
        <v>2836.5</v>
      </c>
      <c r="F11" s="82">
        <f>Model!E1574</f>
        <v>2836.5</v>
      </c>
      <c r="G11" s="82">
        <f>Model!F1574</f>
        <v>2834.1</v>
      </c>
      <c r="H11" s="82">
        <f>Model!G1574</f>
        <v>2834.1</v>
      </c>
      <c r="I11" s="82">
        <f>Model!H1574</f>
        <v>2834.1</v>
      </c>
      <c r="J11" s="82">
        <f>Model!I1574</f>
        <v>2860.6</v>
      </c>
      <c r="K11" s="82">
        <f>Model!J1574</f>
        <v>2856.6</v>
      </c>
      <c r="L11" s="82">
        <f>Model!K1574</f>
        <v>2871.4</v>
      </c>
      <c r="M11" s="82">
        <f>Model!L1574</f>
        <v>2935.4</v>
      </c>
      <c r="N11" s="82">
        <f>Model!M1574</f>
        <v>2935.4</v>
      </c>
      <c r="O11" s="82">
        <f>Model!N1574</f>
        <v>2935.4</v>
      </c>
      <c r="P11" s="82">
        <f>Model!O1574</f>
        <v>2989.2</v>
      </c>
      <c r="Q11" s="82">
        <f>Model!P1574</f>
        <v>2974.2</v>
      </c>
      <c r="R11" s="82">
        <f>Model!Q1574</f>
        <v>2974.2</v>
      </c>
      <c r="S11" s="82">
        <f>Model!R1574</f>
        <v>2949.8</v>
      </c>
      <c r="T11" s="82">
        <f>Model!S1574</f>
        <v>2911.8</v>
      </c>
      <c r="U11" s="82">
        <f>Model!T1574</f>
        <v>2773</v>
      </c>
      <c r="V11" s="82">
        <f>Model!U1574</f>
        <v>2792</v>
      </c>
      <c r="W11" s="82">
        <f>Model!V1574</f>
        <v>2792</v>
      </c>
      <c r="X11" s="82">
        <f>Model!W1574</f>
        <v>2792</v>
      </c>
      <c r="Y11" s="82">
        <f>Model!X1574</f>
        <v>2804.027084</v>
      </c>
      <c r="Z11" s="82">
        <f>Model!Y1574</f>
        <v>2816.054169</v>
      </c>
      <c r="AA11" s="82">
        <f>Model!Z1574</f>
        <v>2828.081253</v>
      </c>
      <c r="AB11" s="82">
        <f>Model!AA1574</f>
        <v>2840.108337</v>
      </c>
      <c r="AC11" s="82">
        <f>Model!AB1574</f>
        <v>2852.135421</v>
      </c>
      <c r="AD11" s="82">
        <f>Model!AC1574</f>
        <v>2864.162506</v>
      </c>
      <c r="AE11" s="82">
        <f>Model!AD1574</f>
        <v>2876.18959</v>
      </c>
      <c r="AF11" s="82">
        <f>Model!AE1574</f>
        <v>2888.216674</v>
      </c>
      <c r="AG11" s="82">
        <f>Model!AF1574</f>
        <v>2900.243759</v>
      </c>
      <c r="AH11" s="82">
        <f>Model!AG1574</f>
        <v>2912.270843</v>
      </c>
      <c r="AI11" s="82">
        <f>Model!AH1574</f>
        <v>2924.297927</v>
      </c>
      <c r="AJ11" s="82">
        <f>Model!AI1574</f>
        <v>2936.325012</v>
      </c>
      <c r="AK11" s="82">
        <f>Model!AJ1574</f>
        <v>2948.352096</v>
      </c>
      <c r="AL11" s="82">
        <f>Model!AK1574</f>
        <v>2960.37918</v>
      </c>
      <c r="AM11" s="82">
        <f>Model!AL1574</f>
        <v>2972.406264</v>
      </c>
      <c r="AN11" s="82">
        <f>Model!AM1574</f>
        <v>2984.433349</v>
      </c>
      <c r="AO11" s="82">
        <f>Model!AN1574</f>
        <v>2996.460433</v>
      </c>
      <c r="AP11" s="82">
        <f>Model!AO1574</f>
        <v>3008.487517</v>
      </c>
      <c r="AQ11" s="82">
        <f>Model!AP1574</f>
        <v>3020.514602</v>
      </c>
      <c r="AR11" s="82">
        <f>Model!AQ1574</f>
        <v>3032.541686</v>
      </c>
      <c r="AS11" s="82">
        <f>Model!AR1574</f>
        <v>3044.56877</v>
      </c>
      <c r="AT11" s="82">
        <f>Model!AS1574</f>
        <v>3056.595855</v>
      </c>
      <c r="AU11" s="82">
        <f>Model!AT1574</f>
        <v>3068.622939</v>
      </c>
      <c r="AV11" s="82">
        <f>Model!AU1574</f>
        <v>3080.650023</v>
      </c>
      <c r="AW11" s="82">
        <f>Model!AV1574</f>
        <v>3092.677107</v>
      </c>
      <c r="AX11" s="82">
        <f>Model!AW1574</f>
        <v>3104.704192</v>
      </c>
      <c r="AY11" s="82">
        <f>Model!AX1574</f>
        <v>3116.731276</v>
      </c>
      <c r="AZ11" s="82">
        <f>Model!AY1574</f>
        <v>3128.75836</v>
      </c>
      <c r="BA11" s="82">
        <f>Model!AZ1574</f>
        <v>3140.785445</v>
      </c>
      <c r="BB11" s="82">
        <f>Model!BA1574</f>
        <v>3152.812529</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1105.7</v>
      </c>
      <c r="E12" s="82">
        <f>Model!D1799*0+Model!D2024</f>
        <v>1124.4</v>
      </c>
      <c r="F12" s="82">
        <f>Model!E1799*0+Model!E2024</f>
        <v>1121.7</v>
      </c>
      <c r="G12" s="82">
        <f>Model!F1799*0+Model!F2024</f>
        <v>1108.6</v>
      </c>
      <c r="H12" s="82">
        <f>Model!G1799*0+Model!G2024</f>
        <v>1121.8</v>
      </c>
      <c r="I12" s="82">
        <f>Model!H1799*0+Model!H2024</f>
        <v>1121.8</v>
      </c>
      <c r="J12" s="82">
        <f>Model!I1799*0+Model!I2024</f>
        <v>1136.6</v>
      </c>
      <c r="K12" s="82">
        <f>Model!J1799*0+Model!J2024</f>
        <v>1134.9</v>
      </c>
      <c r="L12" s="82">
        <f>Model!K1799*0+Model!K2024</f>
        <v>1170</v>
      </c>
      <c r="M12" s="82">
        <f>Model!L1799*0+Model!L2024</f>
        <v>1199.6</v>
      </c>
      <c r="N12" s="82">
        <f>Model!M1799*0+Model!M2024</f>
        <v>1237.8</v>
      </c>
      <c r="O12" s="82">
        <f>Model!N1799*0+Model!N2024</f>
        <v>1231.8</v>
      </c>
      <c r="P12" s="82">
        <f>Model!O1799*0+Model!O2024</f>
        <v>1294.7</v>
      </c>
      <c r="Q12" s="82">
        <f>Model!P1799*0+Model!P2024</f>
        <v>1310.9</v>
      </c>
      <c r="R12" s="82">
        <f>Model!Q1799*0+Model!Q2024</f>
        <v>1350.7</v>
      </c>
      <c r="S12" s="82">
        <f>Model!R1799*0+Model!R2024</f>
        <v>1366.8</v>
      </c>
      <c r="T12" s="82">
        <f>Model!S1799*0+Model!S2024</f>
        <v>1387.1</v>
      </c>
      <c r="U12" s="82">
        <f>Model!T1799*0+Model!T2024</f>
        <v>1423.7</v>
      </c>
      <c r="V12" s="82">
        <f>Model!U1799*0+Model!U2024</f>
        <v>1394.3</v>
      </c>
      <c r="W12" s="82">
        <f>Model!V1799*0+Model!V2024</f>
        <v>1394.3</v>
      </c>
      <c r="X12" s="82">
        <f>Model!W1799*0+Model!W2024</f>
        <v>1394.3</v>
      </c>
      <c r="Y12" s="82">
        <f>Model!X1799*0+Model!X2024</f>
        <v>1374.612722</v>
      </c>
      <c r="Z12" s="82">
        <f>Model!Y1799*0+Model!Y2024</f>
        <v>1354.925444</v>
      </c>
      <c r="AA12" s="82">
        <f>Model!Z1799*0+Model!Z2024</f>
        <v>1335.238165</v>
      </c>
      <c r="AB12" s="82">
        <f>Model!AA1799*0+Model!AA2024</f>
        <v>1315.550887</v>
      </c>
      <c r="AC12" s="82">
        <f>Model!AB1799*0+Model!AB2024</f>
        <v>1295.863609</v>
      </c>
      <c r="AD12" s="82">
        <f>Model!AC1799*0+Model!AC2024</f>
        <v>1276.176331</v>
      </c>
      <c r="AE12" s="82">
        <f>Model!AD1799*0+Model!AD2024</f>
        <v>1256.489052</v>
      </c>
      <c r="AF12" s="82">
        <f>Model!AE1799*0+Model!AE2024</f>
        <v>1236.801774</v>
      </c>
      <c r="AG12" s="82">
        <f>Model!AF1799*0+Model!AF2024</f>
        <v>1217.114496</v>
      </c>
      <c r="AH12" s="82">
        <f>Model!AG1799*0+Model!AG2024</f>
        <v>1197.427218</v>
      </c>
      <c r="AI12" s="82">
        <f>Model!AH1799*0+Model!AH2024</f>
        <v>1177.73994</v>
      </c>
      <c r="AJ12" s="82">
        <f>Model!AI1799*0+Model!AI2024</f>
        <v>1158.052661</v>
      </c>
      <c r="AK12" s="82">
        <f>Model!AJ1799*0+Model!AJ2024</f>
        <v>1138.365383</v>
      </c>
      <c r="AL12" s="82">
        <f>Model!AK1799*0+Model!AK2024</f>
        <v>1118.678105</v>
      </c>
      <c r="AM12" s="82">
        <f>Model!AL1799*0+Model!AL2024</f>
        <v>1098.990827</v>
      </c>
      <c r="AN12" s="82">
        <f>Model!AM1799*0+Model!AM2024</f>
        <v>1079.303548</v>
      </c>
      <c r="AO12" s="82">
        <f>Model!AN1799*0+Model!AN2024</f>
        <v>1059.61627</v>
      </c>
      <c r="AP12" s="82">
        <f>Model!AO1799*0+Model!AO2024</f>
        <v>1039.928992</v>
      </c>
      <c r="AQ12" s="82">
        <f>Model!AP1799*0+Model!AP2024</f>
        <v>1020.241714</v>
      </c>
      <c r="AR12" s="82">
        <f>Model!AQ1799*0+Model!AQ2024</f>
        <v>1000.554436</v>
      </c>
      <c r="AS12" s="82">
        <f>Model!AR1799*0+Model!AR2024</f>
        <v>980.8671574</v>
      </c>
      <c r="AT12" s="82">
        <f>Model!AS1799*0+Model!AS2024</f>
        <v>961.1798791</v>
      </c>
      <c r="AU12" s="82">
        <f>Model!AT1799*0+Model!AT2024</f>
        <v>941.4926009</v>
      </c>
      <c r="AV12" s="82">
        <f>Model!AU1799*0+Model!AU2024</f>
        <v>921.8053227</v>
      </c>
      <c r="AW12" s="82">
        <f>Model!AV1799*0+Model!AV2024</f>
        <v>902.1180445</v>
      </c>
      <c r="AX12" s="82">
        <f>Model!AW1799*0+Model!AW2024</f>
        <v>882.4307662</v>
      </c>
      <c r="AY12" s="82">
        <f>Model!AX1799*0+Model!AX2024</f>
        <v>862.743488</v>
      </c>
      <c r="AZ12" s="82">
        <f>Model!AY1799*0+Model!AY2024</f>
        <v>843.0562098</v>
      </c>
      <c r="BA12" s="82">
        <f>Model!AZ1799*0+Model!AZ2024</f>
        <v>823.3689316</v>
      </c>
      <c r="BB12" s="82">
        <f>Model!BA1799*0+Model!BA2024</f>
        <v>803.6816534</v>
      </c>
      <c r="BC12" s="83"/>
      <c r="BD12" s="83"/>
      <c r="BE12" s="83"/>
      <c r="BF12" s="83"/>
      <c r="BG12" s="83"/>
      <c r="BH12" s="83"/>
      <c r="BI12" s="83"/>
      <c r="BJ12" s="83"/>
      <c r="BK12" s="83"/>
      <c r="BL12" s="83"/>
      <c r="BM12" s="83"/>
      <c r="BN12" s="83"/>
      <c r="BO12" s="83"/>
      <c r="BP12" s="83"/>
    </row>
    <row r="13">
      <c r="A13" s="79" t="s">
        <v>214</v>
      </c>
      <c r="B13" s="80" t="s">
        <v>192</v>
      </c>
      <c r="C13" s="81" t="s">
        <v>215</v>
      </c>
      <c r="D13" s="82">
        <f>Model!C2247</f>
        <v>577.9</v>
      </c>
      <c r="E13" s="82">
        <f>Model!D2247</f>
        <v>577.9</v>
      </c>
      <c r="F13" s="82">
        <f>Model!E2247</f>
        <v>558.9</v>
      </c>
      <c r="G13" s="82">
        <f>Model!F2247</f>
        <v>542.9</v>
      </c>
      <c r="H13" s="82">
        <f>Model!G2247</f>
        <v>542.9</v>
      </c>
      <c r="I13" s="82">
        <f>Model!H2247</f>
        <v>542.9</v>
      </c>
      <c r="J13" s="82">
        <f>Model!I2247</f>
        <v>486.7</v>
      </c>
      <c r="K13" s="82">
        <f>Model!J2247</f>
        <v>475.4</v>
      </c>
      <c r="L13" s="82">
        <f>Model!K2247</f>
        <v>474.2</v>
      </c>
      <c r="M13" s="82">
        <f>Model!L2247</f>
        <v>451.2</v>
      </c>
      <c r="N13" s="82">
        <f>Model!M2247</f>
        <v>440.1</v>
      </c>
      <c r="O13" s="82">
        <f>Model!N2247</f>
        <v>489.6</v>
      </c>
      <c r="P13" s="82">
        <f>Model!O2247</f>
        <v>489.6</v>
      </c>
      <c r="Q13" s="82">
        <f>Model!P2247</f>
        <v>489.6</v>
      </c>
      <c r="R13" s="82">
        <f>Model!Q2247</f>
        <v>508</v>
      </c>
      <c r="S13" s="82">
        <f>Model!R2247</f>
        <v>549.5</v>
      </c>
      <c r="T13" s="82">
        <f>Model!S2247</f>
        <v>549.5</v>
      </c>
      <c r="U13" s="82">
        <f>Model!T2247</f>
        <v>577.1</v>
      </c>
      <c r="V13" s="82">
        <f>Model!U2247</f>
        <v>578.1</v>
      </c>
      <c r="W13" s="82">
        <f>Model!V2247</f>
        <v>578.1</v>
      </c>
      <c r="X13" s="82">
        <f>Model!W2247</f>
        <v>578.1</v>
      </c>
      <c r="Y13" s="82">
        <f>Model!X2247</f>
        <v>585.8216277</v>
      </c>
      <c r="Z13" s="82">
        <f>Model!Y2247</f>
        <v>593.5432555</v>
      </c>
      <c r="AA13" s="82">
        <f>Model!Z2247</f>
        <v>601.2648832</v>
      </c>
      <c r="AB13" s="82">
        <f>Model!AA2247</f>
        <v>608.986511</v>
      </c>
      <c r="AC13" s="82">
        <f>Model!AB2247</f>
        <v>616.7081387</v>
      </c>
      <c r="AD13" s="82">
        <f>Model!AC2247</f>
        <v>624.4297665</v>
      </c>
      <c r="AE13" s="82">
        <f>Model!AD2247</f>
        <v>632.1513942</v>
      </c>
      <c r="AF13" s="82">
        <f>Model!AE2247</f>
        <v>639.873022</v>
      </c>
      <c r="AG13" s="82">
        <f>Model!AF2247</f>
        <v>647.5946497</v>
      </c>
      <c r="AH13" s="82">
        <f>Model!AG2247</f>
        <v>655.3162775</v>
      </c>
      <c r="AI13" s="82">
        <f>Model!AH2247</f>
        <v>663.0379052</v>
      </c>
      <c r="AJ13" s="82">
        <f>Model!AI2247</f>
        <v>670.759533</v>
      </c>
      <c r="AK13" s="82">
        <f>Model!AJ2247</f>
        <v>678.4811607</v>
      </c>
      <c r="AL13" s="82">
        <f>Model!AK2247</f>
        <v>686.2027885</v>
      </c>
      <c r="AM13" s="82">
        <f>Model!AL2247</f>
        <v>693.9244162</v>
      </c>
      <c r="AN13" s="82">
        <f>Model!AM2247</f>
        <v>701.646044</v>
      </c>
      <c r="AO13" s="82">
        <f>Model!AN2247</f>
        <v>709.3676717</v>
      </c>
      <c r="AP13" s="82">
        <f>Model!AO2247</f>
        <v>717.0892995</v>
      </c>
      <c r="AQ13" s="82">
        <f>Model!AP2247</f>
        <v>724.8109272</v>
      </c>
      <c r="AR13" s="82">
        <f>Model!AQ2247</f>
        <v>732.532555</v>
      </c>
      <c r="AS13" s="82">
        <f>Model!AR2247</f>
        <v>740.2541827</v>
      </c>
      <c r="AT13" s="82">
        <f>Model!AS2247</f>
        <v>747.9758105</v>
      </c>
      <c r="AU13" s="82">
        <f>Model!AT2247</f>
        <v>755.6974382</v>
      </c>
      <c r="AV13" s="82">
        <f>Model!AU2247</f>
        <v>763.4190659</v>
      </c>
      <c r="AW13" s="82">
        <f>Model!AV2247</f>
        <v>771.1406937</v>
      </c>
      <c r="AX13" s="82">
        <f>Model!AW2247</f>
        <v>778.8623214</v>
      </c>
      <c r="AY13" s="82">
        <f>Model!AX2247</f>
        <v>786.5839492</v>
      </c>
      <c r="AZ13" s="82">
        <f>Model!AY2247</f>
        <v>794.3055769</v>
      </c>
      <c r="BA13" s="82">
        <f>Model!AZ2247</f>
        <v>802.0272047</v>
      </c>
      <c r="BB13" s="82">
        <f>Model!BA2247</f>
        <v>809.7488324</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4</v>
      </c>
      <c r="Q14" s="82">
        <f>Model!P2473</f>
        <v>10</v>
      </c>
      <c r="R14" s="82">
        <f>Model!Q2473</f>
        <v>12</v>
      </c>
      <c r="S14" s="82">
        <f>Model!R2473</f>
        <v>17.5</v>
      </c>
      <c r="T14" s="82">
        <f>Model!S2473</f>
        <v>119.5</v>
      </c>
      <c r="U14" s="82">
        <f>Model!T2473</f>
        <v>161.5</v>
      </c>
      <c r="V14" s="82">
        <f>Model!U2473</f>
        <v>233.6</v>
      </c>
      <c r="W14" s="82">
        <f>Model!V2473</f>
        <v>233.6</v>
      </c>
      <c r="X14" s="82">
        <f>Model!W2473</f>
        <v>233.6</v>
      </c>
      <c r="Y14" s="82">
        <f>Model!X2473</f>
        <v>1379.528605</v>
      </c>
      <c r="Z14" s="82">
        <f>Model!Y2473</f>
        <v>2525.45721</v>
      </c>
      <c r="AA14" s="82">
        <f>Model!Z2473</f>
        <v>3671.385815</v>
      </c>
      <c r="AB14" s="82">
        <f>Model!AA2473</f>
        <v>4817.314419</v>
      </c>
      <c r="AC14" s="82">
        <f>Model!AB2473</f>
        <v>5963.243024</v>
      </c>
      <c r="AD14" s="82">
        <f>Model!AC2473</f>
        <v>7109.171629</v>
      </c>
      <c r="AE14" s="82">
        <f>Model!AD2473</f>
        <v>8255.100234</v>
      </c>
      <c r="AF14" s="82">
        <f>Model!AE2473</f>
        <v>9401.028839</v>
      </c>
      <c r="AG14" s="82">
        <f>Model!AF2473</f>
        <v>10546.95744</v>
      </c>
      <c r="AH14" s="82">
        <f>Model!AG2473</f>
        <v>11692.88605</v>
      </c>
      <c r="AI14" s="82">
        <f>Model!AH2473</f>
        <v>12838.81465</v>
      </c>
      <c r="AJ14" s="82">
        <f>Model!AI2473</f>
        <v>13984.74326</v>
      </c>
      <c r="AK14" s="82">
        <f>Model!AJ2473</f>
        <v>15130.67186</v>
      </c>
      <c r="AL14" s="82">
        <f>Model!AK2473</f>
        <v>16276.60047</v>
      </c>
      <c r="AM14" s="82">
        <f>Model!AL2473</f>
        <v>17422.52907</v>
      </c>
      <c r="AN14" s="82">
        <f>Model!AM2473</f>
        <v>18568.45768</v>
      </c>
      <c r="AO14" s="82">
        <f>Model!AN2473</f>
        <v>19714.38628</v>
      </c>
      <c r="AP14" s="82">
        <f>Model!AO2473</f>
        <v>20860.31489</v>
      </c>
      <c r="AQ14" s="82">
        <f>Model!AP2473</f>
        <v>22006.24349</v>
      </c>
      <c r="AR14" s="82">
        <f>Model!AQ2473</f>
        <v>23152.1721</v>
      </c>
      <c r="AS14" s="82">
        <f>Model!AR2473</f>
        <v>24298.1007</v>
      </c>
      <c r="AT14" s="82">
        <f>Model!AS2473</f>
        <v>25444.02931</v>
      </c>
      <c r="AU14" s="82">
        <f>Model!AT2473</f>
        <v>26589.95791</v>
      </c>
      <c r="AV14" s="82">
        <f>Model!AU2473</f>
        <v>27735.88652</v>
      </c>
      <c r="AW14" s="82">
        <f>Model!AV2473</f>
        <v>28881.81512</v>
      </c>
      <c r="AX14" s="82">
        <f>Model!AW2473</f>
        <v>30027.74373</v>
      </c>
      <c r="AY14" s="82">
        <f>Model!AX2473</f>
        <v>31173.67233</v>
      </c>
      <c r="AZ14" s="82">
        <f>Model!AY2473</f>
        <v>32319.60094</v>
      </c>
      <c r="BA14" s="82">
        <f>Model!AZ2473</f>
        <v>33465.52954</v>
      </c>
      <c r="BB14" s="82">
        <f>Model!BA2473</f>
        <v>34611.45815</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201.824994</v>
      </c>
      <c r="E15" s="89">
        <f>sum(Model!D9,Model!D428,Model!D673,Model!D898,Model!D1123,Model!D1350,Model!D1575,0*Model!D1800,Model!D2025,Model!D2248,Model!D3535)</f>
        <v>195.528391</v>
      </c>
      <c r="F15" s="89">
        <f>sum(Model!E9,Model!E428,Model!E673,Model!E898,Model!E1123,Model!E1350,Model!E1575,0*Model!E1800,Model!E2025,Model!E2248,Model!E3535)</f>
        <v>180.794108</v>
      </c>
      <c r="G15" s="89">
        <f>sum(Model!F9,Model!F428,Model!F673,Model!F898,Model!F1123,Model!F1350,Model!F1575,0*Model!F1800,Model!F2025,Model!F2248,Model!F3535)</f>
        <v>189.406065</v>
      </c>
      <c r="H15" s="89">
        <f>sum(Model!G9,Model!G428,Model!G673,Model!G898,Model!G1123,Model!G1350,Model!G1575,0*Model!G1800,Model!G2025,Model!G2248,Model!G3535)</f>
        <v>190.940731</v>
      </c>
      <c r="I15" s="89">
        <f>sum(Model!H9,Model!H428,Model!H673,Model!H898,Model!H1123,Model!H1350,Model!H1575,0*Model!H1800,Model!H2025,Model!H2248,Model!H3535)</f>
        <v>195.250406</v>
      </c>
      <c r="J15" s="89">
        <f>sum(Model!I9,Model!I428,Model!I673,Model!I898,Model!I1123,Model!I1350,Model!I1575,0*Model!I1800,Model!I2025,Model!I2248,Model!I3535)</f>
        <v>211.921533</v>
      </c>
      <c r="K15" s="89">
        <f>sum(Model!J9,Model!J428,Model!J673,Model!J898,Model!J1123,Model!J1350,Model!J1575,0*Model!J1800,Model!J2025,Model!J2248,Model!J3535)</f>
        <v>205.99302</v>
      </c>
      <c r="L15" s="89">
        <f>sum(Model!K9,Model!K428,Model!K673,Model!K898,Model!K1123,Model!K1350,Model!K1575,0*Model!K1800,Model!K2025,Model!K2248,Model!K3535)</f>
        <v>203.04588</v>
      </c>
      <c r="M15" s="89">
        <f>sum(Model!L9,Model!L428,Model!L673,Model!L898,Model!L1123,Model!L1350,Model!L1575,0*Model!L1800,Model!L2025,Model!L2248,Model!L3535)</f>
        <v>199.780092</v>
      </c>
      <c r="N15" s="89">
        <f>sum(Model!M9,Model!M428,Model!M673,Model!M898,Model!M1123,Model!M1350,Model!M1575,0*Model!M1800,Model!M2025,Model!M2248,Model!M3535)</f>
        <v>199.312388</v>
      </c>
      <c r="O15" s="89">
        <f>sum(Model!N9,Model!N428,Model!N673,Model!N898,Model!N1123,Model!N1350,Model!N1575,0*Model!N1800,Model!N2025,Model!N2248,Model!N3535)</f>
        <v>195.725031</v>
      </c>
      <c r="P15" s="89">
        <f>sum(Model!O9,Model!O428,Model!O673,Model!O898,Model!O1123,Model!O1350,Model!O1575,0*Model!O1800,Model!O2025,Model!O2248,Model!O3535)</f>
        <v>194.131138</v>
      </c>
      <c r="Q15" s="89">
        <f>sum(Model!P9,Model!P428,Model!P673,Model!P898,Model!P1123,Model!P1350,Model!P1575,0*Model!P1800,Model!P2025,Model!P2248,Model!P3535)</f>
        <v>194.815856</v>
      </c>
      <c r="R15" s="89">
        <f>sum(Model!Q9,Model!Q428,Model!Q673,Model!Q898,Model!Q1123,Model!Q1350,Model!Q1575,0*Model!Q1800,Model!Q2025,Model!Q2248,Model!Q3535)</f>
        <v>193.818284</v>
      </c>
      <c r="S15" s="89">
        <f>sum(Model!R9,Model!R428,Model!R673,Model!R898,Model!R1123,Model!R1350,Model!R1575,0*Model!R1800,Model!R2025,Model!R2248,Model!R3535)</f>
        <v>191.347124</v>
      </c>
      <c r="T15" s="89">
        <f>sum(Model!S9,Model!S428,Model!S673,Model!S898,Model!S1123,Model!S1350,Model!S1575,0*Model!S1800,Model!S2025,Model!S2248,Model!S3535)</f>
        <v>192.220154</v>
      </c>
      <c r="U15" s="89">
        <f>sum(Model!T9,Model!T428,Model!T673,Model!T898,Model!T1123,Model!T1350,Model!T1575,0*Model!T1800,Model!T2025,Model!T2248,Model!T3535)</f>
        <v>200.654196</v>
      </c>
      <c r="V15" s="89">
        <f>sum(Model!U9,Model!U428,Model!U673,Model!U898,Model!U1123,Model!U1350,Model!U1575,0*Model!U1800,Model!U2025,Model!U2248,Model!U3535)</f>
        <v>190.307405</v>
      </c>
      <c r="W15" s="89">
        <f>sum(Model!V9,Model!V428,Model!V673,Model!V898,Model!V1123,Model!V1350,Model!V1575,0*Model!V1800,Model!V2025,Model!V2248,Model!V3535)</f>
        <v>193.9010925</v>
      </c>
      <c r="X15" s="89">
        <f>sum(Model!W9,Model!W428,Model!W673,Model!W898,Model!W1123,Model!W1350,Model!W1575,0*Model!W1800,Model!W2025,Model!W2248,Model!W3535)</f>
        <v>193.9010925</v>
      </c>
      <c r="Y15" s="89">
        <f>sum(Model!X9,Model!X428,Model!X673,Model!X898,Model!X1123,Model!X1350,Model!X1575,0*Model!X1800,Model!X2025,Model!X2248,Model!X3535)</f>
        <v>205.1476428</v>
      </c>
      <c r="Z15" s="89">
        <f>sum(Model!Y9,Model!Y428,Model!Y673,Model!Y898,Model!Y1123,Model!Y1350,Model!Y1575,0*Model!Y1800,Model!Y2025,Model!Y2248,Model!Y3535)</f>
        <v>216.3941931</v>
      </c>
      <c r="AA15" s="89">
        <f>sum(Model!Z9,Model!Z428,Model!Z673,Model!Z898,Model!Z1123,Model!Z1350,Model!Z1575,0*Model!Z1800,Model!Z2025,Model!Z2248,Model!Z3535)</f>
        <v>227.6407434</v>
      </c>
      <c r="AB15" s="89">
        <f>sum(Model!AA9,Model!AA428,Model!AA673,Model!AA898,Model!AA1123,Model!AA1350,Model!AA1575,0*Model!AA1800,Model!AA2025,Model!AA2248,Model!AA3535)</f>
        <v>238.8872938</v>
      </c>
      <c r="AC15" s="89">
        <f>sum(Model!AB9,Model!AB428,Model!AB673,Model!AB898,Model!AB1123,Model!AB1350,Model!AB1575,0*Model!AB1800,Model!AB2025,Model!AB2248,Model!AB3535)</f>
        <v>250.1338441</v>
      </c>
      <c r="AD15" s="89">
        <f>sum(Model!AC9,Model!AC428,Model!AC673,Model!AC898,Model!AC1123,Model!AC1350,Model!AC1575,0*Model!AC1800,Model!AC2025,Model!AC2248,Model!AC3535)</f>
        <v>261.3803944</v>
      </c>
      <c r="AE15" s="89">
        <f>sum(Model!AD9,Model!AD428,Model!AD673,Model!AD898,Model!AD1123,Model!AD1350,Model!AD1575,0*Model!AD1800,Model!AD2025,Model!AD2248,Model!AD3535)</f>
        <v>272.6269447</v>
      </c>
      <c r="AF15" s="89">
        <f>sum(Model!AE9,Model!AE428,Model!AE673,Model!AE898,Model!AE1123,Model!AE1350,Model!AE1575,0*Model!AE1800,Model!AE2025,Model!AE2248,Model!AE3535)</f>
        <v>283.8734951</v>
      </c>
      <c r="AG15" s="89">
        <f>sum(Model!AF9,Model!AF428,Model!AF673,Model!AF898,Model!AF1123,Model!AF1350,Model!AF1575,0*Model!AF1800,Model!AF2025,Model!AF2248,Model!AF3535)</f>
        <v>295.1200454</v>
      </c>
      <c r="AH15" s="89">
        <f>sum(Model!AG9,Model!AG428,Model!AG673,Model!AG898,Model!AG1123,Model!AG1350,Model!AG1575,0*Model!AG1800,Model!AG2025,Model!AG2248,Model!AG3535)</f>
        <v>306.3665957</v>
      </c>
      <c r="AI15" s="89">
        <f>sum(Model!AH9,Model!AH428,Model!AH673,Model!AH898,Model!AH1123,Model!AH1350,Model!AH1575,0*Model!AH1800,Model!AH2025,Model!AH2248,Model!AH3535)</f>
        <v>317.613146</v>
      </c>
      <c r="AJ15" s="89">
        <f>sum(Model!AI9,Model!AI428,Model!AI673,Model!AI898,Model!AI1123,Model!AI1350,Model!AI1575,0*Model!AI1800,Model!AI2025,Model!AI2248,Model!AI3535)</f>
        <v>328.8596963</v>
      </c>
      <c r="AK15" s="89">
        <f>sum(Model!AJ9,Model!AJ428,Model!AJ673,Model!AJ898,Model!AJ1123,Model!AJ1350,Model!AJ1575,0*Model!AJ1800,Model!AJ2025,Model!AJ2248,Model!AJ3535)</f>
        <v>340.1062467</v>
      </c>
      <c r="AL15" s="89">
        <f>sum(Model!AK9,Model!AK428,Model!AK673,Model!AK898,Model!AK1123,Model!AK1350,Model!AK1575,0*Model!AK1800,Model!AK2025,Model!AK2248,Model!AK3535)</f>
        <v>351.352797</v>
      </c>
      <c r="AM15" s="89">
        <f>sum(Model!AL9,Model!AL428,Model!AL673,Model!AL898,Model!AL1123,Model!AL1350,Model!AL1575,0*Model!AL1800,Model!AL2025,Model!AL2248,Model!AL3535)</f>
        <v>362.5993473</v>
      </c>
      <c r="AN15" s="89">
        <f>sum(Model!AM9,Model!AM428,Model!AM673,Model!AM898,Model!AM1123,Model!AM1350,Model!AM1575,0*Model!AM1800,Model!AM2025,Model!AM2248,Model!AM3535)</f>
        <v>373.8458976</v>
      </c>
      <c r="AO15" s="89">
        <f>sum(Model!AN9,Model!AN428,Model!AN673,Model!AN898,Model!AN1123,Model!AN1350,Model!AN1575,0*Model!AN1800,Model!AN2025,Model!AN2248,Model!AN3535)</f>
        <v>385.092448</v>
      </c>
      <c r="AP15" s="89">
        <f>sum(Model!AO9,Model!AO428,Model!AO673,Model!AO898,Model!AO1123,Model!AO1350,Model!AO1575,0*Model!AO1800,Model!AO2025,Model!AO2248,Model!AO3535)</f>
        <v>396.3389983</v>
      </c>
      <c r="AQ15" s="89">
        <f>sum(Model!AP9,Model!AP428,Model!AP673,Model!AP898,Model!AP1123,Model!AP1350,Model!AP1575,0*Model!AP1800,Model!AP2025,Model!AP2248,Model!AP3535)</f>
        <v>407.5855486</v>
      </c>
      <c r="AR15" s="89">
        <f>sum(Model!AQ9,Model!AQ428,Model!AQ673,Model!AQ898,Model!AQ1123,Model!AQ1350,Model!AQ1575,0*Model!AQ1800,Model!AQ2025,Model!AQ2248,Model!AQ3535)</f>
        <v>418.8320989</v>
      </c>
      <c r="AS15" s="89">
        <f>sum(Model!AR9,Model!AR428,Model!AR673,Model!AR898,Model!AR1123,Model!AR1350,Model!AR1575,0*Model!AR1800,Model!AR2025,Model!AR2248,Model!AR3535)</f>
        <v>430.0786492</v>
      </c>
      <c r="AT15" s="89">
        <f>sum(Model!AS9,Model!AS428,Model!AS673,Model!AS898,Model!AS1123,Model!AS1350,Model!AS1575,0*Model!AS1800,Model!AS2025,Model!AS2248,Model!AS3535)</f>
        <v>441.3251996</v>
      </c>
      <c r="AU15" s="89">
        <f>sum(Model!AT9,Model!AT428,Model!AT673,Model!AT898,Model!AT1123,Model!AT1350,Model!AT1575,0*Model!AT1800,Model!AT2025,Model!AT2248,Model!AT3535)</f>
        <v>452.5717499</v>
      </c>
      <c r="AV15" s="89">
        <f>sum(Model!AU9,Model!AU428,Model!AU673,Model!AU898,Model!AU1123,Model!AU1350,Model!AU1575,0*Model!AU1800,Model!AU2025,Model!AU2248,Model!AU3535)</f>
        <v>463.8183002</v>
      </c>
      <c r="AW15" s="89">
        <f>sum(Model!AV9,Model!AV428,Model!AV673,Model!AV898,Model!AV1123,Model!AV1350,Model!AV1575,0*Model!AV1800,Model!AV2025,Model!AV2248,Model!AV3535)</f>
        <v>475.0648505</v>
      </c>
      <c r="AX15" s="89">
        <f>sum(Model!AW9,Model!AW428,Model!AW673,Model!AW898,Model!AW1123,Model!AW1350,Model!AW1575,0*Model!AW1800,Model!AW2025,Model!AW2248,Model!AW3535)</f>
        <v>486.3114009</v>
      </c>
      <c r="AY15" s="89">
        <f>sum(Model!AX9,Model!AX428,Model!AX673,Model!AX898,Model!AX1123,Model!AX1350,Model!AX1575,0*Model!AX1800,Model!AX2025,Model!AX2248,Model!AX3535)</f>
        <v>497.5579512</v>
      </c>
      <c r="AZ15" s="89">
        <f>sum(Model!AY9,Model!AY428,Model!AY673,Model!AY898,Model!AY1123,Model!AY1350,Model!AY1575,0*Model!AY1800,Model!AY2025,Model!AY2248,Model!AY3535)</f>
        <v>508.8045015</v>
      </c>
      <c r="BA15" s="89">
        <f>sum(Model!AZ9,Model!AZ428,Model!AZ673,Model!AZ898,Model!AZ1123,Model!AZ1350,Model!AZ1575,0*Model!AZ1800,Model!AZ2025,Model!AZ2248,Model!AZ3535)</f>
        <v>520.0510518</v>
      </c>
      <c r="BB15" s="89">
        <f>sum(Model!BA9,Model!BA428,Model!BA673,Model!BA898,Model!BA1123,Model!BA1350,Model!BA1575,0*Model!BA1800,Model!BA2025,Model!BA2248,Model!BA3535)</f>
        <v>531.2976021</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0.000016</v>
      </c>
      <c r="Q16" s="89">
        <f>Model!P2474</f>
        <v>0.00004</v>
      </c>
      <c r="R16" s="89">
        <f>Model!Q2474</f>
        <v>0.000048</v>
      </c>
      <c r="S16" s="89">
        <f>Model!R2474</f>
        <v>0.00007</v>
      </c>
      <c r="T16" s="89">
        <f>Model!S2474</f>
        <v>0.000478</v>
      </c>
      <c r="U16" s="89">
        <f>Model!T2474</f>
        <v>0.000646</v>
      </c>
      <c r="V16" s="89">
        <f>Model!U2474</f>
        <v>0.0009344</v>
      </c>
      <c r="W16" s="89">
        <f>Model!V2474</f>
        <v>0.0009344</v>
      </c>
      <c r="X16" s="89">
        <f>Model!W2474</f>
        <v>0.0009344</v>
      </c>
      <c r="Y16" s="89">
        <f>Model!X2474</f>
        <v>0.6021401196</v>
      </c>
      <c r="Z16" s="89">
        <f>Model!Y2474</f>
        <v>1.203345839</v>
      </c>
      <c r="AA16" s="89">
        <f>Model!Z2474</f>
        <v>1.804551559</v>
      </c>
      <c r="AB16" s="89">
        <f>Model!AA2474</f>
        <v>2.405757279</v>
      </c>
      <c r="AC16" s="89">
        <f>Model!AB2474</f>
        <v>3.006962998</v>
      </c>
      <c r="AD16" s="89">
        <f>Model!AC2474</f>
        <v>3.608168718</v>
      </c>
      <c r="AE16" s="89">
        <f>Model!AD2474</f>
        <v>4.209374437</v>
      </c>
      <c r="AF16" s="89">
        <f>Model!AE2474</f>
        <v>4.810580157</v>
      </c>
      <c r="AG16" s="89">
        <f>Model!AF2474</f>
        <v>5.411785877</v>
      </c>
      <c r="AH16" s="89">
        <f>Model!AG2474</f>
        <v>6.012991596</v>
      </c>
      <c r="AI16" s="89">
        <f>Model!AH2474</f>
        <v>6.614197316</v>
      </c>
      <c r="AJ16" s="89">
        <f>Model!AI2474</f>
        <v>7.215403036</v>
      </c>
      <c r="AK16" s="89">
        <f>Model!AJ2474</f>
        <v>7.816608755</v>
      </c>
      <c r="AL16" s="89">
        <f>Model!AK2474</f>
        <v>8.417814475</v>
      </c>
      <c r="AM16" s="89">
        <f>Model!AL2474</f>
        <v>9.019020194</v>
      </c>
      <c r="AN16" s="89">
        <f>Model!AM2474</f>
        <v>9.620225914</v>
      </c>
      <c r="AO16" s="89">
        <f>Model!AN2474</f>
        <v>10.22143163</v>
      </c>
      <c r="AP16" s="89">
        <f>Model!AO2474</f>
        <v>10.82263735</v>
      </c>
      <c r="AQ16" s="89">
        <f>Model!AP2474</f>
        <v>11.42384307</v>
      </c>
      <c r="AR16" s="89">
        <f>Model!AQ2474</f>
        <v>12.02504879</v>
      </c>
      <c r="AS16" s="89">
        <f>Model!AR2474</f>
        <v>12.62625451</v>
      </c>
      <c r="AT16" s="89">
        <f>Model!AS2474</f>
        <v>13.22746023</v>
      </c>
      <c r="AU16" s="89">
        <f>Model!AT2474</f>
        <v>13.82866595</v>
      </c>
      <c r="AV16" s="89">
        <f>Model!AU2474</f>
        <v>14.42987167</v>
      </c>
      <c r="AW16" s="89">
        <f>Model!AV2474</f>
        <v>15.03107739</v>
      </c>
      <c r="AX16" s="89">
        <f>Model!AW2474</f>
        <v>15.63228311</v>
      </c>
      <c r="AY16" s="89">
        <f>Model!AX2474</f>
        <v>16.23348883</v>
      </c>
      <c r="AZ16" s="89">
        <f>Model!AY2474</f>
        <v>16.83469455</v>
      </c>
      <c r="BA16" s="89">
        <f>Model!AZ2474</f>
        <v>17.43590027</v>
      </c>
      <c r="BB16" s="89">
        <f>Model!BA2474</f>
        <v>18.03710599</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3.211376763</v>
      </c>
      <c r="E17" s="82">
        <f>sum(Model!D10,Model!D432,Model!D674,Model!D899,Model!D1124,Model!D1351,Model!D1576,0*Model!D1801,Model!D2026,Model!D2250,Model!D2475,Model!D3536)*'Inflation GDP Population'!$S$11/'Inflation GDP Population'!C$11</f>
        <v>3.23175224</v>
      </c>
      <c r="F17" s="82">
        <f>sum(Model!E10,Model!E432,Model!E674,Model!E899,Model!E1124,Model!E1351,Model!E1576,0*Model!E1801,Model!E2026,Model!E2250,Model!E2475,Model!E3536)*'Inflation GDP Population'!$S$11/'Inflation GDP Population'!D$11</f>
        <v>2.965966322</v>
      </c>
      <c r="G17" s="82">
        <f>sum(Model!F10,Model!F432,Model!F674,Model!F899,Model!F1124,Model!F1351,Model!F1576,0*Model!F1801,Model!F2026,Model!F2250,Model!F2475,Model!F3536)*'Inflation GDP Population'!$S$11/'Inflation GDP Population'!E$11</f>
        <v>2.945202487</v>
      </c>
      <c r="H17" s="82">
        <f>sum(Model!G10,Model!G432,Model!G674,Model!G899,Model!G1124,Model!G1351,Model!G1576,0*Model!G1801,Model!G2026,Model!G2250,Model!G2475,Model!G3536)*'Inflation GDP Population'!$S$11/'Inflation GDP Population'!F$11</f>
        <v>2.856815785</v>
      </c>
      <c r="I17" s="82">
        <f>sum(Model!H10,Model!H432,Model!H674,Model!H899,Model!H1124,Model!H1351,Model!H1576,0*Model!H1801,Model!H2026,Model!H2250,Model!H2475,Model!H3536)*'Inflation GDP Population'!$S$11/'Inflation GDP Population'!G$11</f>
        <v>2.789500574</v>
      </c>
      <c r="J17" s="82">
        <f>sum(Model!I10,Model!I432,Model!I674,Model!I899,Model!I1124,Model!I1351,Model!I1576,0*Model!I1801,Model!I2026,Model!I2250,Model!I2475,Model!I3536)*'Inflation GDP Population'!$S$11/'Inflation GDP Population'!H$11</f>
        <v>2.671609877</v>
      </c>
      <c r="K17" s="82">
        <f>sum(Model!J10,Model!J432,Model!J674,Model!J899,Model!J1124,Model!J1351,Model!J1576,0*Model!J1801,Model!J2026,Model!J2250,Model!J2475,Model!J3536)*'Inflation GDP Population'!$S$11/'Inflation GDP Population'!I$11</f>
        <v>2.82929388</v>
      </c>
      <c r="L17" s="82">
        <f>sum(Model!K10,Model!K432,Model!K674,Model!K899,Model!K1124,Model!K1351,Model!K1576,0*Model!K1801,Model!K2026,Model!K2250,Model!K2475,Model!K3536)*'Inflation GDP Population'!$S$11/'Inflation GDP Population'!J$11</f>
        <v>2.729540465</v>
      </c>
      <c r="M17" s="82">
        <f>sum(Model!L10,Model!L432,Model!L674,Model!L899,Model!L1124,Model!L1351,Model!L1576,0*Model!L1801,Model!L2026,Model!L2250,Model!L2475,Model!L3536)*'Inflation GDP Population'!$S$11/'Inflation GDP Population'!K$11</f>
        <v>2.661291223</v>
      </c>
      <c r="N17" s="82">
        <f>sum(Model!M10,Model!M432,Model!M674,Model!M899,Model!M1124,Model!M1351,Model!M1576,0*Model!M1801,Model!M2026,Model!M2250,Model!M2475,Model!M3536)*'Inflation GDP Population'!$S$11/'Inflation GDP Population'!L$11</f>
        <v>2.520408128</v>
      </c>
      <c r="O17" s="82">
        <f>sum(Model!N10,Model!N432,Model!N674,Model!N899,Model!N1124,Model!N1351,Model!N1576,0*Model!N1801,Model!N2026,Model!N2250,Model!N2475,Model!N3536)*'Inflation GDP Population'!$S$11/'Inflation GDP Population'!M$11</f>
        <v>2.458444946</v>
      </c>
      <c r="P17" s="82">
        <f>sum(Model!O10,Model!O432,Model!O674,Model!O899,Model!O1124,Model!O1351,Model!O1576,0*Model!O1801,Model!O2026,Model!O2250,Model!O2475,Model!O3536)*'Inflation GDP Population'!$S$11/'Inflation GDP Population'!N$11</f>
        <v>2.343596298</v>
      </c>
      <c r="Q17" s="82">
        <f>sum(Model!P10,Model!P432,Model!P674,Model!P899,Model!P1124,Model!P1351,Model!P1576,0*Model!P1801,Model!P2026,Model!P2250,Model!P2475,Model!P3536)*'Inflation GDP Population'!$S$11/'Inflation GDP Population'!O$11</f>
        <v>2.415649968</v>
      </c>
      <c r="R17" s="82">
        <f>sum(Model!Q10,Model!Q432,Model!Q674,Model!Q899,Model!Q1124,Model!Q1351,Model!Q1576,0*Model!Q1801,Model!Q2026,Model!Q2250,Model!Q2475,Model!Q3536)*'Inflation GDP Population'!$S$11/'Inflation GDP Population'!P$11</f>
        <v>2.442233393</v>
      </c>
      <c r="S17" s="82">
        <f>sum(Model!R10,Model!R432,Model!R674,Model!R899,Model!R1124,Model!R1351,Model!R1576,0*Model!R1801,Model!R2026,Model!R2250,Model!R2475,Model!R3536)*'Inflation GDP Population'!$S$11/'Inflation GDP Population'!Q$11</f>
        <v>2.397670767</v>
      </c>
      <c r="T17" s="82">
        <f>sum(Model!S10,Model!S432,Model!S674,Model!S899,Model!S1124,Model!S1351,Model!S1576,0*Model!S1801,Model!S2026,Model!S2250,Model!S2475,Model!S3536)*'Inflation GDP Population'!$S$11/'Inflation GDP Population'!R$11</f>
        <v>2.476920477</v>
      </c>
      <c r="U17" s="82">
        <f>sum(Model!T10,Model!T432,Model!T674,Model!T899,Model!T1124,Model!T1351,Model!T1576,0*Model!T1801,Model!T2026,Model!T2250,Model!T2475,Model!T3536)*'Inflation GDP Population'!$S$11/'Inflation GDP Population'!S$11</f>
        <v>2.363580212</v>
      </c>
      <c r="V17" s="82">
        <f>sum(Model!U10,Model!U432,Model!U674,Model!U899,Model!U1124,Model!U1351,Model!U1576,0*Model!U1801,Model!U2026,Model!U2250,Model!U2475,Model!U3536)*'Inflation GDP Population'!$S$11/'Inflation GDP Population'!T$11</f>
        <v>2.410755219</v>
      </c>
      <c r="W17" s="94">
        <f>sum(Model!V10,Model!V432,Model!V674,Model!V899,Model!V1124,Model!V1351,Model!V1576,0*Model!V1801,Model!V2026,Model!V2250,Model!V2475,Model!V3536)*'Inflation GDP Population'!$S$18/'Inflation GDP Population'!U$18</f>
        <v>2.366480788</v>
      </c>
      <c r="X17" s="94">
        <f>sum(Model!W10,Model!W432,Model!W674,Model!W899,Model!W1124,Model!W1351,Model!W1576,0*Model!W1801,Model!W2026,Model!W2250,Model!W2475,Model!W3536)*'Inflation GDP Population'!$S$18/'Inflation GDP Population'!V$18</f>
        <v>2.350152898</v>
      </c>
      <c r="Y17" s="94">
        <f>sum(Model!X10,Model!X432,Model!X674,Model!X899,Model!X1124,Model!X1351,Model!X1576,0*Model!X1801,Model!X2026,Model!X2250,Model!X2475,Model!X3536)*'Inflation GDP Population'!$S$18/'Inflation GDP Population'!W$18</f>
        <v>6.512721533</v>
      </c>
      <c r="Z17" s="94">
        <f>sum(Model!Y10,Model!Y432,Model!Y674,Model!Y899,Model!Y1124,Model!Y1351,Model!Y1576,0*Model!Y1801,Model!Y2026,Model!Y2250,Model!Y2475,Model!Y3536)*'Inflation GDP Population'!$S$18/'Inflation GDP Population'!X$18</f>
        <v>10.15780014</v>
      </c>
      <c r="AA17" s="94">
        <f>sum(Model!Z10,Model!Z432,Model!Z674,Model!Z899,Model!Z1124,Model!Z1351,Model!Z1576,0*Model!Z1801,Model!Z2026,Model!Z2250,Model!Z2475,Model!Z3536)*'Inflation GDP Population'!$S$18/'Inflation GDP Population'!Y$18</f>
        <v>13.22072796</v>
      </c>
      <c r="AB17" s="94">
        <f>sum(Model!AA10,Model!AA432,Model!AA674,Model!AA899,Model!AA1124,Model!AA1351,Model!AA1576,0*Model!AA1801,Model!AA2026,Model!AA2250,Model!AA2475,Model!AA3536)*'Inflation GDP Population'!$S$18/'Inflation GDP Population'!Z$18</f>
        <v>15.78753846</v>
      </c>
      <c r="AC17" s="94">
        <f>sum(Model!AB10,Model!AB432,Model!AB674,Model!AB899,Model!AB1124,Model!AB1351,Model!AB1576,0*Model!AB1801,Model!AB2026,Model!AB2250,Model!AB2475,Model!AB3536)*'Inflation GDP Population'!$S$18/'Inflation GDP Population'!AA$18</f>
        <v>17.74834577</v>
      </c>
      <c r="AD17" s="94">
        <f>sum(Model!AC10,Model!AC432,Model!AC674,Model!AC899,Model!AC1124,Model!AC1351,Model!AC1576,0*Model!AC1801,Model!AC2026,Model!AC2250,Model!AC2475,Model!AC3536)*'Inflation GDP Population'!$S$18/'Inflation GDP Population'!AB$18</f>
        <v>20.10960979</v>
      </c>
      <c r="AE17" s="94">
        <f>sum(Model!AD10,Model!AD432,Model!AD674,Model!AD899,Model!AD1124,Model!AD1351,Model!AD1576,0*Model!AD1801,Model!AD2026,Model!AD2250,Model!AD2475,Model!AD3536)*'Inflation GDP Population'!$S$18/'Inflation GDP Population'!AC$18</f>
        <v>22.34277131</v>
      </c>
      <c r="AF17" s="94">
        <f>sum(Model!AE10,Model!AE432,Model!AE674,Model!AE899,Model!AE1124,Model!AE1351,Model!AE1576,0*Model!AE1801,Model!AE2026,Model!AE2250,Model!AE2475,Model!AE3536)*'Inflation GDP Population'!$S$18/'Inflation GDP Population'!AD$18</f>
        <v>24.24941664</v>
      </c>
      <c r="AG17" s="94">
        <f>sum(Model!AF10,Model!AF432,Model!AF674,Model!AF899,Model!AF1124,Model!AF1351,Model!AF1576,0*Model!AF1801,Model!AF2026,Model!AF2250,Model!AF2475,Model!AF3536)*'Inflation GDP Population'!$S$18/'Inflation GDP Population'!AE$18</f>
        <v>25.90836963</v>
      </c>
      <c r="AH17" s="94">
        <f>sum(Model!AG10,Model!AG432,Model!AG674,Model!AG899,Model!AG1124,Model!AG1351,Model!AG1576,0*Model!AG1801,Model!AG2026,Model!AG2250,Model!AG2475,Model!AG3536)*'Inflation GDP Population'!$S$18/'Inflation GDP Population'!AF$18</f>
        <v>27.48436236</v>
      </c>
      <c r="AI17" s="94">
        <f>sum(Model!AH10,Model!AH432,Model!AH674,Model!AH899,Model!AH1124,Model!AH1351,Model!AH1576,0*Model!AH1801,Model!AH2026,Model!AH2250,Model!AH2475,Model!AH3536)*'Inflation GDP Population'!$S$18/'Inflation GDP Population'!AG$18</f>
        <v>29.68554894</v>
      </c>
      <c r="AJ17" s="94">
        <f>sum(Model!AI10,Model!AI432,Model!AI674,Model!AI899,Model!AI1124,Model!AI1351,Model!AI1576,0*Model!AI1801,Model!AI2026,Model!AI2250,Model!AI2475,Model!AI3536)*'Inflation GDP Population'!$S$18/'Inflation GDP Population'!AH$18</f>
        <v>31.81347806</v>
      </c>
      <c r="AK17" s="94">
        <f>sum(Model!AJ10,Model!AJ432,Model!AJ674,Model!AJ899,Model!AJ1124,Model!AJ1351,Model!AJ1576,0*Model!AJ1801,Model!AJ2026,Model!AJ2250,Model!AJ2475,Model!AJ3536)*'Inflation GDP Population'!$S$18/'Inflation GDP Population'!AI$18</f>
        <v>33.70363567</v>
      </c>
      <c r="AL17" s="94">
        <f>sum(Model!AK10,Model!AK432,Model!AK674,Model!AK899,Model!AK1124,Model!AK1351,Model!AK1576,0*Model!AK1801,Model!AK2026,Model!AK2250,Model!AK2475,Model!AK3536)*'Inflation GDP Population'!$S$18/'Inflation GDP Population'!AJ$18</f>
        <v>35.71029214</v>
      </c>
      <c r="AM17" s="94">
        <f>sum(Model!AL10,Model!AL432,Model!AL674,Model!AL899,Model!AL1124,Model!AL1351,Model!AL1576,0*Model!AL1801,Model!AL2026,Model!AL2250,Model!AL2475,Model!AL3536)*'Inflation GDP Population'!$S$18/'Inflation GDP Population'!AK$18</f>
        <v>37.64601211</v>
      </c>
      <c r="AN17" s="94">
        <f>sum(Model!AM10,Model!AM432,Model!AM674,Model!AM899,Model!AM1124,Model!AM1351,Model!AM1576,0*Model!AM1801,Model!AM2026,Model!AM2250,Model!AM2475,Model!AM3536)*'Inflation GDP Population'!$S$18/'Inflation GDP Population'!AL$18</f>
        <v>39.53377642</v>
      </c>
      <c r="AO17" s="94">
        <f>sum(Model!AN10,Model!AN432,Model!AN674,Model!AN899,Model!AN1124,Model!AN1351,Model!AN1576,0*Model!AN1801,Model!AN2026,Model!AN2250,Model!AN2475,Model!AN3536)*'Inflation GDP Population'!$S$18/'Inflation GDP Population'!AM$18</f>
        <v>41.3622871</v>
      </c>
      <c r="AP17" s="94">
        <f>sum(Model!AO10,Model!AO432,Model!AO674,Model!AO899,Model!AO1124,Model!AO1351,Model!AO1576,0*Model!AO1801,Model!AO2026,Model!AO2250,Model!AO2475,Model!AO3536)*'Inflation GDP Population'!$S$18/'Inflation GDP Population'!AN$18</f>
        <v>43.1315447</v>
      </c>
      <c r="AQ17" s="94">
        <f>sum(Model!AP10,Model!AP432,Model!AP674,Model!AP899,Model!AP1124,Model!AP1351,Model!AP1576,0*Model!AP1801,Model!AP2026,Model!AP2250,Model!AP2475,Model!AP3536)*'Inflation GDP Population'!$S$18/'Inflation GDP Population'!AO$18</f>
        <v>44.82887218</v>
      </c>
      <c r="AR17" s="94">
        <f>sum(Model!AQ10,Model!AQ432,Model!AQ674,Model!AQ899,Model!AQ1124,Model!AQ1351,Model!AQ1576,0*Model!AQ1801,Model!AQ2026,Model!AQ2250,Model!AQ2475,Model!AQ3536)*'Inflation GDP Population'!$S$18/'Inflation GDP Population'!AP$18</f>
        <v>46.47927002</v>
      </c>
      <c r="AS17" s="94">
        <f>sum(Model!AR10,Model!AR432,Model!AR674,Model!AR899,Model!AR1124,Model!AR1351,Model!AR1576,0*Model!AR1801,Model!AR2026,Model!AR2250,Model!AR2475,Model!AR3536)*'Inflation GDP Population'!$S$18/'Inflation GDP Population'!AQ$18</f>
        <v>48.07041642</v>
      </c>
      <c r="AT17" s="94">
        <f>sum(Model!AS10,Model!AS432,Model!AS674,Model!AS899,Model!AS1124,Model!AS1351,Model!AS1576,0*Model!AS1801,Model!AS2026,Model!AS2250,Model!AS2475,Model!AS3536)*'Inflation GDP Population'!$S$18/'Inflation GDP Population'!AR$18</f>
        <v>49.58794755</v>
      </c>
      <c r="AU17" s="94">
        <f>sum(Model!AT10,Model!AT432,Model!AT674,Model!AT899,Model!AT1124,Model!AT1351,Model!AT1576,0*Model!AT1801,Model!AT2026,Model!AT2250,Model!AT2475,Model!AT3536)*'Inflation GDP Population'!$S$18/'Inflation GDP Population'!AS$18</f>
        <v>51.06020946</v>
      </c>
      <c r="AV17" s="94">
        <f>sum(Model!AU10,Model!AU432,Model!AU674,Model!AU899,Model!AU1124,Model!AU1351,Model!AU1576,0*Model!AU1801,Model!AU2026,Model!AU2250,Model!AU2475,Model!AU3536)*'Inflation GDP Population'!$S$18/'Inflation GDP Population'!AT$18</f>
        <v>52.1217303</v>
      </c>
      <c r="AW17" s="94">
        <f>sum(Model!AV10,Model!AV432,Model!AV674,Model!AV899,Model!AV1124,Model!AV1351,Model!AV1576,0*Model!AV1801,Model!AV2026,Model!AV2250,Model!AV2475,Model!AV3536)*'Inflation GDP Population'!$S$18/'Inflation GDP Population'!AU$18</f>
        <v>53.46084831</v>
      </c>
      <c r="AX17" s="94">
        <f>sum(Model!AW10,Model!AW432,Model!AW674,Model!AW899,Model!AW1124,Model!AW1351,Model!AW1576,0*Model!AW1801,Model!AW2026,Model!AW2250,Model!AW2475,Model!AW3536)*'Inflation GDP Population'!$S$18/'Inflation GDP Population'!AV$18</f>
        <v>54.72482024</v>
      </c>
      <c r="AY17" s="94">
        <f>sum(Model!AX10,Model!AX432,Model!AX674,Model!AX899,Model!AX1124,Model!AX1351,Model!AX1576,0*Model!AX1801,Model!AX2026,Model!AX2250,Model!AX2475,Model!AX3536)*'Inflation GDP Population'!$S$18/'Inflation GDP Population'!AW$18</f>
        <v>55.94505797</v>
      </c>
      <c r="AZ17" s="94">
        <f>sum(Model!AY10,Model!AY432,Model!AY674,Model!AY899,Model!AY1124,Model!AY1351,Model!AY1576,0*Model!AY1801,Model!AY2026,Model!AY2250,Model!AY2475,Model!AY3536)*'Inflation GDP Population'!$S$18/'Inflation GDP Population'!AX$18</f>
        <v>57.10604796</v>
      </c>
      <c r="BA17" s="94">
        <f>sum(Model!AZ10,Model!AZ432,Model!AZ674,Model!AZ899,Model!AZ1124,Model!AZ1351,Model!AZ1576,0*Model!AZ1801,Model!AZ2026,Model!AZ2250,Model!AZ2475,Model!AZ3536)*'Inflation GDP Population'!$S$18/'Inflation GDP Population'!AY$18</f>
        <v>58.19074372</v>
      </c>
      <c r="BB17" s="94">
        <f>sum(Model!BA10,Model!BA432,Model!BA674,Model!BA899,Model!BA1124,Model!BA1351,Model!BA1576,0*Model!BA1801,Model!BA2026,Model!BA2250,Model!BA2475,Model!BA3536)*'Inflation GDP Population'!$S$18/'Inflation GDP Population'!AZ$18</f>
        <v>59.23370122</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8.358168409</v>
      </c>
      <c r="E18" s="82">
        <f>sum(Model!D11,Model!D435,0*Model!D675,0*Model!D900,Model!D1126,0*Model!D1352,0*Model!D1802,Model!D2027,Model!D2249,Model!D3537)*'Inflation GDP Population'!$S$11/'Inflation GDP Population'!C$11</f>
        <v>9.292730924</v>
      </c>
      <c r="F18" s="82">
        <f>sum(Model!E11,Model!E435,0*Model!E675,0*Model!E900,Model!E1126,0*Model!E1352,0*Model!E1802,Model!E2027,Model!E2249,Model!E3537)*'Inflation GDP Population'!$S$11/'Inflation GDP Population'!D$11</f>
        <v>5.919902167</v>
      </c>
      <c r="G18" s="82">
        <f>sum(Model!F11,Model!F435,0*Model!F675,0*Model!F900,Model!F1126,0*Model!F1352,0*Model!F1802,Model!F2027,Model!F2249,Model!F3537)*'Inflation GDP Population'!$S$11/'Inflation GDP Population'!E$11</f>
        <v>8.354573284</v>
      </c>
      <c r="H18" s="82">
        <f>sum(Model!G11,Model!G435,0*Model!G675,0*Model!G900,Model!G1126,0*Model!G1352,0*Model!G1802,Model!G2027,Model!G2249,Model!G3537)*'Inflation GDP Population'!$S$11/'Inflation GDP Population'!F$11</f>
        <v>9.859979527</v>
      </c>
      <c r="I18" s="82">
        <f>sum(Model!H11,Model!H435,0*Model!H675,0*Model!H900,Model!H1126,0*Model!H1352,0*Model!H1802,Model!H2027,Model!H2249,Model!H3537)*'Inflation GDP Population'!$S$11/'Inflation GDP Population'!G$11</f>
        <v>11.5282397</v>
      </c>
      <c r="J18" s="82">
        <f>sum(Model!I11,Model!I435,0*Model!I675,0*Model!I900,Model!I1126,0*Model!I1352,0*Model!I1802,Model!I2027,Model!I2249,Model!I3537)*'Inflation GDP Population'!$S$11/'Inflation GDP Population'!H$11</f>
        <v>10.2107214</v>
      </c>
      <c r="K18" s="82">
        <f>sum(Model!J11,Model!J435,0*Model!J675,0*Model!J900,Model!J1126,0*Model!J1352,0*Model!J1802,Model!J2027,Model!J2249,Model!J3537)*'Inflation GDP Population'!$S$11/'Inflation GDP Population'!I$11</f>
        <v>11.09940001</v>
      </c>
      <c r="L18" s="82">
        <f>sum(Model!K11,Model!K435,0*Model!K675,0*Model!K900,Model!K1126,0*Model!K1352,0*Model!K1802,Model!K2027,Model!K2249,Model!K3537)*'Inflation GDP Population'!$S$11/'Inflation GDP Population'!J$11</f>
        <v>13.66813133</v>
      </c>
      <c r="M18" s="82">
        <f>sum(Model!L11,Model!L435,0*Model!L675,0*Model!L900,Model!L1126,0*Model!L1352,0*Model!L1802,Model!L2027,Model!L2249,Model!L3537)*'Inflation GDP Population'!$S$11/'Inflation GDP Population'!K$11</f>
        <v>6.717900455</v>
      </c>
      <c r="N18" s="82">
        <f>sum(Model!M11,Model!M435,0*Model!M675,0*Model!M900,Model!M1126,0*Model!M1352,0*Model!M1802,Model!M2027,Model!M2249,Model!M3537)*'Inflation GDP Population'!$S$11/'Inflation GDP Population'!L$11</f>
        <v>6.283624399</v>
      </c>
      <c r="O18" s="82">
        <f>sum(Model!N11,Model!N435,0*Model!N675,0*Model!N900,Model!N1126,0*Model!N1352,0*Model!N1802,Model!N2027,Model!N2249,Model!N3537)*'Inflation GDP Population'!$S$11/'Inflation GDP Population'!M$11</f>
        <v>4.643640832</v>
      </c>
      <c r="P18" s="82">
        <f>sum(Model!O11,Model!O435,0*Model!O675,0*Model!O900,Model!O1126,0*Model!O1352,0*Model!O1802,Model!O2027,Model!O2249,Model!O3537)*'Inflation GDP Population'!$S$11/'Inflation GDP Population'!N$11</f>
        <v>4.296090571</v>
      </c>
      <c r="Q18" s="82">
        <f>sum(Model!P11,Model!P435,0*Model!P675,0*Model!P900,Model!P1126,0*Model!P1352,0*Model!P1802,Model!P2027,Model!P2249,Model!P3537)*'Inflation GDP Population'!$S$11/'Inflation GDP Population'!O$11</f>
        <v>5.207287231</v>
      </c>
      <c r="R18" s="82">
        <f>sum(Model!Q11,Model!Q435,0*Model!Q675,0*Model!Q900,Model!Q1126,0*Model!Q1352,0*Model!Q1802,Model!Q2027,Model!Q2249,Model!Q3537)*'Inflation GDP Population'!$S$11/'Inflation GDP Population'!P$11</f>
        <v>5.93134822</v>
      </c>
      <c r="S18" s="82">
        <f>sum(Model!R11,Model!R435,0*Model!R675,0*Model!R900,Model!R1126,0*Model!R1352,0*Model!R1802,Model!R2027,Model!R2249,Model!R3537)*'Inflation GDP Population'!$S$11/'Inflation GDP Population'!Q$11</f>
        <v>3.658761879</v>
      </c>
      <c r="T18" s="82">
        <f>sum(Model!S11,Model!S435,0*Model!S675,0*Model!S900,Model!S1126,0*Model!S1352,0*Model!S1802,Model!S2027,Model!S2249,Model!S3537)*'Inflation GDP Population'!$S$11/'Inflation GDP Population'!R$11</f>
        <v>2.830860283</v>
      </c>
      <c r="U18" s="82">
        <f>sum(Model!T11,Model!T435,0*Model!T675,0*Model!T900,Model!T1126,0*Model!T1352,0*Model!T1802,Model!T2027,Model!T2249,Model!T3537)*'Inflation GDP Population'!$S$11/'Inflation GDP Population'!S$11</f>
        <v>2.877167231</v>
      </c>
      <c r="V18" s="82">
        <f>sum(Model!U11,Model!U435,0*Model!U675,0*Model!U900,Model!U1126,0*Model!U1352,0*Model!U1802,Model!U2027,Model!U2249,Model!U3537)*'Inflation GDP Population'!$S$11/'Inflation GDP Population'!T$11</f>
        <v>2.953997401</v>
      </c>
      <c r="W18" s="94">
        <f>sum(Model!V11,Model!V435,0*Model!V675,0*Model!V900,Model!V1126,0*Model!V1352,0*Model!V1802,Model!V2027,Model!V2249,Model!V3537)*'Inflation GDP Population'!$S$18/'Inflation GDP Population'!U$18</f>
        <v>2.630954616</v>
      </c>
      <c r="X18" s="94">
        <f>sum(Model!W11,Model!W435,0*Model!W675,0*Model!W900,Model!W1126,0*Model!W1352,0*Model!W1802,Model!W2027,Model!W2249,Model!W3537)*'Inflation GDP Population'!$S$18/'Inflation GDP Population'!V$18</f>
        <v>2.625421637</v>
      </c>
      <c r="Y18" s="94">
        <f>sum(Model!X11,Model!X435,0*Model!X675,0*Model!X900,Model!X1126,0*Model!X1352,0*Model!X1802,Model!X2027,Model!X2249,Model!X3537)*'Inflation GDP Population'!$S$18/'Inflation GDP Population'!W$18</f>
        <v>2.650887308</v>
      </c>
      <c r="Z18" s="94">
        <f>sum(Model!Y11,Model!Y435,0*Model!Y675,0*Model!Y900,Model!Y1126,0*Model!Y1352,0*Model!Y1802,Model!Y2027,Model!Y2249,Model!Y3537)*'Inflation GDP Population'!$S$18/'Inflation GDP Population'!X$18</f>
        <v>3.443440307</v>
      </c>
      <c r="AA18" s="94">
        <f>sum(Model!Z11,Model!Z435,0*Model!Z675,0*Model!Z900,Model!Z1126,0*Model!Z1352,0*Model!Z1802,Model!Z2027,Model!Z2249,Model!Z3537)*'Inflation GDP Population'!$S$18/'Inflation GDP Population'!Y$18</f>
        <v>3.562831843</v>
      </c>
      <c r="AB18" s="94">
        <f>sum(Model!AA11,Model!AA435,0*Model!AA675,0*Model!AA900,Model!AA1126,0*Model!AA1352,0*Model!AA1802,Model!AA2027,Model!AA2249,Model!AA3537)*'Inflation GDP Population'!$S$18/'Inflation GDP Population'!Z$18</f>
        <v>3.722126898</v>
      </c>
      <c r="AC18" s="94">
        <f>sum(Model!AB11,Model!AB435,0*Model!AB675,0*Model!AB900,Model!AB1126,0*Model!AB1352,0*Model!AB1802,Model!AB2027,Model!AB2249,Model!AB3537)*'Inflation GDP Population'!$S$18/'Inflation GDP Population'!AA$18</f>
        <v>3.880014819</v>
      </c>
      <c r="AD18" s="94">
        <f>sum(Model!AC11,Model!AC435,0*Model!AC675,0*Model!AC900,Model!AC1126,0*Model!AC1352,0*Model!AC1802,Model!AC2027,Model!AC2249,Model!AC3537)*'Inflation GDP Population'!$S$18/'Inflation GDP Population'!AB$18</f>
        <v>3.90470486</v>
      </c>
      <c r="AE18" s="94">
        <f>sum(Model!AD11,Model!AD435,0*Model!AD675,0*Model!AD900,Model!AD1126,0*Model!AD1352,0*Model!AD1802,Model!AD2027,Model!AD2249,Model!AD3537)*'Inflation GDP Population'!$S$18/'Inflation GDP Population'!AC$18</f>
        <v>3.887983872</v>
      </c>
      <c r="AF18" s="94">
        <f>sum(Model!AE11,Model!AE435,0*Model!AE675,0*Model!AE900,Model!AE1126,0*Model!AE1352,0*Model!AE1802,Model!AE2027,Model!AE2249,Model!AE3537)*'Inflation GDP Population'!$S$18/'Inflation GDP Population'!AD$18</f>
        <v>3.99157148</v>
      </c>
      <c r="AG18" s="94">
        <f>sum(Model!AF11,Model!AF435,0*Model!AF675,0*Model!AF900,Model!AF1126,0*Model!AF1352,0*Model!AF1802,Model!AF2027,Model!AF2249,Model!AF3537)*'Inflation GDP Population'!$S$18/'Inflation GDP Population'!AE$18</f>
        <v>4.040240122</v>
      </c>
      <c r="AH18" s="94">
        <f>sum(Model!AG11,Model!AG435,0*Model!AG675,0*Model!AG900,Model!AG1126,0*Model!AG1352,0*Model!AG1802,Model!AG2027,Model!AG2249,Model!AG3537)*'Inflation GDP Population'!$S$18/'Inflation GDP Population'!AF$18</f>
        <v>4.114486211</v>
      </c>
      <c r="AI18" s="94">
        <f>sum(Model!AH11,Model!AH435,0*Model!AH675,0*Model!AH900,Model!AH1126,0*Model!AH1352,0*Model!AH1802,Model!AH2027,Model!AH2249,Model!AH3537)*'Inflation GDP Population'!$S$18/'Inflation GDP Population'!AG$18</f>
        <v>4.152937615</v>
      </c>
      <c r="AJ18" s="94">
        <f>sum(Model!AI11,Model!AI435,0*Model!AI675,0*Model!AI900,Model!AI1126,0*Model!AI1352,0*Model!AI1802,Model!AI2027,Model!AI2249,Model!AI3537)*'Inflation GDP Population'!$S$18/'Inflation GDP Population'!AH$18</f>
        <v>4.313821045</v>
      </c>
      <c r="AK18" s="94">
        <f>sum(Model!AJ11,Model!AJ435,0*Model!AJ675,0*Model!AJ900,Model!AJ1126,0*Model!AJ1352,0*Model!AJ1802,Model!AJ2027,Model!AJ2249,Model!AJ3537)*'Inflation GDP Population'!$S$18/'Inflation GDP Population'!AI$18</f>
        <v>4.404621056</v>
      </c>
      <c r="AL18" s="94">
        <f>sum(Model!AK11,Model!AK435,0*Model!AK675,0*Model!AK900,Model!AK1126,0*Model!AK1352,0*Model!AK1802,Model!AK2027,Model!AK2249,Model!AK3537)*'Inflation GDP Population'!$S$18/'Inflation GDP Population'!AJ$18</f>
        <v>4.477207617</v>
      </c>
      <c r="AM18" s="94">
        <f>sum(Model!AL11,Model!AL435,0*Model!AL675,0*Model!AL900,Model!AL1126,0*Model!AL1352,0*Model!AL1802,Model!AL2027,Model!AL2249,Model!AL3537)*'Inflation GDP Population'!$S$18/'Inflation GDP Population'!AK$18</f>
        <v>4.552200803</v>
      </c>
      <c r="AN18" s="94">
        <f>sum(Model!AM11,Model!AM435,0*Model!AM675,0*Model!AM900,Model!AM1126,0*Model!AM1352,0*Model!AM1802,Model!AM2027,Model!AM2249,Model!AM3537)*'Inflation GDP Population'!$S$18/'Inflation GDP Population'!AL$18</f>
        <v>4.661346413</v>
      </c>
      <c r="AO18" s="94">
        <f>sum(Model!AN11,Model!AN435,0*Model!AN675,0*Model!AN900,Model!AN1126,0*Model!AN1352,0*Model!AN1802,Model!AN2027,Model!AN2249,Model!AN3537)*'Inflation GDP Population'!$S$18/'Inflation GDP Population'!AM$18</f>
        <v>4.708623993</v>
      </c>
      <c r="AP18" s="94">
        <f>sum(Model!AO11,Model!AO435,0*Model!AO675,0*Model!AO900,Model!AO1126,0*Model!AO1352,0*Model!AO1802,Model!AO2027,Model!AO2249,Model!AO3537)*'Inflation GDP Population'!$S$18/'Inflation GDP Population'!AN$18</f>
        <v>4.754890802</v>
      </c>
      <c r="AQ18" s="94">
        <f>sum(Model!AP11,Model!AP435,0*Model!AP675,0*Model!AP900,Model!AP1126,0*Model!AP1352,0*Model!AP1802,Model!AP2027,Model!AP2249,Model!AP3537)*'Inflation GDP Population'!$S$18/'Inflation GDP Population'!AO$18</f>
        <v>4.81766492</v>
      </c>
      <c r="AR18" s="94">
        <f>sum(Model!AQ11,Model!AQ435,0*Model!AQ675,0*Model!AQ900,Model!AQ1126,0*Model!AQ1352,0*Model!AQ1802,Model!AQ2027,Model!AQ2249,Model!AQ3537)*'Inflation GDP Population'!$S$18/'Inflation GDP Population'!AP$18</f>
        <v>4.917291783</v>
      </c>
      <c r="AS18" s="94">
        <f>sum(Model!AR11,Model!AR435,0*Model!AR675,0*Model!AR900,Model!AR1126,0*Model!AR1352,0*Model!AR1802,Model!AR2027,Model!AR2249,Model!AR3537)*'Inflation GDP Population'!$S$18/'Inflation GDP Population'!AQ$18</f>
        <v>4.947460059</v>
      </c>
      <c r="AT18" s="94">
        <f>sum(Model!AS11,Model!AS435,0*Model!AS675,0*Model!AS900,Model!AS1126,0*Model!AS1352,0*Model!AS1802,Model!AS2027,Model!AS2249,Model!AS3537)*'Inflation GDP Population'!$S$18/'Inflation GDP Population'!AR$18</f>
        <v>5.029209748</v>
      </c>
      <c r="AU18" s="94">
        <f>sum(Model!AT11,Model!AT435,0*Model!AT675,0*Model!AT900,Model!AT1126,0*Model!AT1352,0*Model!AT1802,Model!AT2027,Model!AT2249,Model!AT3537)*'Inflation GDP Population'!$S$18/'Inflation GDP Population'!AS$18</f>
        <v>5.117257556</v>
      </c>
      <c r="AV18" s="94">
        <f>sum(Model!AU11,Model!AU435,0*Model!AU675,0*Model!AU900,Model!AU1126,0*Model!AU1352,0*Model!AU1802,Model!AU2027,Model!AU2249,Model!AU3537)*'Inflation GDP Population'!$S$18/'Inflation GDP Population'!AT$18</f>
        <v>5.222684481</v>
      </c>
      <c r="AW18" s="94">
        <f>sum(Model!AV11,Model!AV435,0*Model!AV675,0*Model!AV900,Model!AV1126,0*Model!AV1352,0*Model!AV1802,Model!AV2027,Model!AV2249,Model!AV3537)*'Inflation GDP Population'!$S$18/'Inflation GDP Population'!AU$18</f>
        <v>5.318717019</v>
      </c>
      <c r="AX18" s="94">
        <f>sum(Model!AW11,Model!AW435,0*Model!AW675,0*Model!AW900,Model!AW1126,0*Model!AW1352,0*Model!AW1802,Model!AW2027,Model!AW2249,Model!AW3537)*'Inflation GDP Population'!$S$18/'Inflation GDP Population'!AV$18</f>
        <v>5.397838362</v>
      </c>
      <c r="AY18" s="94">
        <f>sum(Model!AX11,Model!AX435,0*Model!AX675,0*Model!AX900,Model!AX1126,0*Model!AX1352,0*Model!AX1802,Model!AX2027,Model!AX2249,Model!AX3537)*'Inflation GDP Population'!$S$18/'Inflation GDP Population'!AW$18</f>
        <v>5.494133425</v>
      </c>
      <c r="AZ18" s="94">
        <f>sum(Model!AY11,Model!AY435,0*Model!AY675,0*Model!AY900,Model!AY1126,0*Model!AY1352,0*Model!AY1802,Model!AY2027,Model!AY2249,Model!AY3537)*'Inflation GDP Population'!$S$18/'Inflation GDP Population'!AX$18</f>
        <v>5.647162482</v>
      </c>
      <c r="BA18" s="94">
        <f>sum(Model!AZ11,Model!AZ435,0*Model!AZ675,0*Model!AZ900,Model!AZ1126,0*Model!AZ1352,0*Model!AZ1802,Model!AZ2027,Model!AZ2249,Model!AZ3537)*'Inflation GDP Population'!$S$18/'Inflation GDP Population'!AY$18</f>
        <v>5.752285157</v>
      </c>
      <c r="BB18" s="94">
        <f>sum(Model!BA11,Model!BA435,0*Model!BA675,0*Model!BA900,Model!BA1126,0*Model!BA1352,0*Model!BA1802,Model!BA2027,Model!BA2249,Model!BA3537)*'Inflation GDP Population'!$S$18/'Inflation GDP Population'!AZ$18</f>
        <v>5.85232389</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0.2617631338</v>
      </c>
      <c r="E19" s="96">
        <f>(Model!D1125)*'Inflation GDP Population'!$S$11/'Inflation GDP Population'!C$11</f>
        <v>0.2472074149</v>
      </c>
      <c r="F19" s="96">
        <f>(Model!E1125)*'Inflation GDP Population'!$S$11/'Inflation GDP Population'!D$11</f>
        <v>0.2556374435</v>
      </c>
      <c r="G19" s="96">
        <f>(Model!F1125)*'Inflation GDP Population'!$S$11/'Inflation GDP Population'!E$11</f>
        <v>0.2648758491</v>
      </c>
      <c r="H19" s="96">
        <f>(Model!G1125)*'Inflation GDP Population'!$S$11/'Inflation GDP Population'!F$11</f>
        <v>0.2196772927</v>
      </c>
      <c r="I19" s="96">
        <f>(Model!H1125)*'Inflation GDP Population'!$S$11/'Inflation GDP Population'!G$11</f>
        <v>0.255483495</v>
      </c>
      <c r="J19" s="96">
        <f>(Model!I1125)*'Inflation GDP Population'!$S$11/'Inflation GDP Population'!H$11</f>
        <v>0.2165551278</v>
      </c>
      <c r="K19" s="96">
        <f>(Model!J1125)*'Inflation GDP Population'!$S$11/'Inflation GDP Population'!I$11</f>
        <v>0.2474802878</v>
      </c>
      <c r="L19" s="96">
        <f>(Model!K1125)*'Inflation GDP Population'!$S$11/'Inflation GDP Population'!J$11</f>
        <v>0.2192633984</v>
      </c>
      <c r="M19" s="96">
        <f>(Model!L1125)*'Inflation GDP Population'!$S$11/'Inflation GDP Population'!K$11</f>
        <v>0.2179328314</v>
      </c>
      <c r="N19" s="96">
        <f>(Model!M1125)*'Inflation GDP Population'!$S$11/'Inflation GDP Population'!L$11</f>
        <v>0.2202573854</v>
      </c>
      <c r="O19" s="96">
        <f>(Model!N1125)*'Inflation GDP Population'!$S$11/'Inflation GDP Population'!M$11</f>
        <v>0.2492393547</v>
      </c>
      <c r="P19" s="96">
        <f>(Model!O1125)*'Inflation GDP Population'!$S$11/'Inflation GDP Population'!N$11</f>
        <v>0.1272959232</v>
      </c>
      <c r="Q19" s="96">
        <f>(Model!P1125)*'Inflation GDP Population'!$S$11/'Inflation GDP Population'!O$11</f>
        <v>0.1226571243</v>
      </c>
      <c r="R19" s="96">
        <f>(Model!Q1125)*'Inflation GDP Population'!$S$11/'Inflation GDP Population'!P$11</f>
        <v>0.1134917847</v>
      </c>
      <c r="S19" s="96">
        <f>(Model!R1125)*'Inflation GDP Population'!$S$11/'Inflation GDP Population'!Q$11</f>
        <v>0.1258140408</v>
      </c>
      <c r="T19" s="96">
        <f>(Model!S1125)*'Inflation GDP Population'!$S$11/'Inflation GDP Population'!R$11</f>
        <v>0.13207589</v>
      </c>
      <c r="U19" s="96">
        <f>(Model!T1125)*'Inflation GDP Population'!$S$11/'Inflation GDP Population'!S$11</f>
        <v>0.1188631646</v>
      </c>
      <c r="V19" s="96">
        <f>(Model!U1125)*'Inflation GDP Population'!$S$11/'Inflation GDP Population'!T$11</f>
        <v>0.1241150692</v>
      </c>
      <c r="W19" s="97">
        <f>(Model!V1125)*'Inflation GDP Population'!$S$18/'Inflation GDP Population'!U$18</f>
        <v>0.1167155283</v>
      </c>
      <c r="X19" s="97">
        <f>(Model!W1125)*'Inflation GDP Population'!$S$18/'Inflation GDP Population'!V$18</f>
        <v>0.1118598001</v>
      </c>
      <c r="Y19" s="97">
        <f>(Model!X1125)*'Inflation GDP Population'!$S$18/'Inflation GDP Population'!W$18</f>
        <v>0.1088434925</v>
      </c>
      <c r="Z19" s="97">
        <f>(Model!Y1125)*'Inflation GDP Population'!$S$18/'Inflation GDP Population'!X$18</f>
        <v>0.1058845514</v>
      </c>
      <c r="AA19" s="97">
        <f>(Model!Z1125)*'Inflation GDP Population'!$S$18/'Inflation GDP Population'!Y$18</f>
        <v>0.1029834242</v>
      </c>
      <c r="AB19" s="97">
        <f>(Model!AA1125)*'Inflation GDP Population'!$S$18/'Inflation GDP Population'!Z$18</f>
        <v>0.100140422</v>
      </c>
      <c r="AC19" s="97">
        <f>(Model!AB1125)*'Inflation GDP Population'!$S$18/'Inflation GDP Population'!AA$18</f>
        <v>0.09735572955</v>
      </c>
      <c r="AD19" s="97">
        <f>(Model!AC1125)*'Inflation GDP Population'!$S$18/'Inflation GDP Population'!AB$18</f>
        <v>0.09462941596</v>
      </c>
      <c r="AE19" s="97">
        <f>(Model!AD1125)*'Inflation GDP Population'!$S$18/'Inflation GDP Population'!AC$18</f>
        <v>0.09391908276</v>
      </c>
      <c r="AF19" s="97">
        <f>(Model!AE1125)*'Inflation GDP Population'!$S$18/'Inflation GDP Population'!AD$18</f>
        <v>0.09319633453</v>
      </c>
      <c r="AG19" s="97">
        <f>(Model!AF1125)*'Inflation GDP Population'!$S$18/'Inflation GDP Population'!AE$18</f>
        <v>0.09246201697</v>
      </c>
      <c r="AH19" s="97">
        <f>(Model!AG1125)*'Inflation GDP Population'!$S$18/'Inflation GDP Population'!AF$18</f>
        <v>0.09171694553</v>
      </c>
      <c r="AI19" s="97">
        <f>(Model!AH1125)*'Inflation GDP Population'!$S$18/'Inflation GDP Population'!AG$18</f>
        <v>0.09096190625</v>
      </c>
      <c r="AJ19" s="97">
        <f>(Model!AI1125)*'Inflation GDP Population'!$S$18/'Inflation GDP Population'!AH$18</f>
        <v>0.0901976567</v>
      </c>
      <c r="AK19" s="97">
        <f>(Model!AJ1125)*'Inflation GDP Population'!$S$18/'Inflation GDP Population'!AI$18</f>
        <v>0.08942492679</v>
      </c>
      <c r="AL19" s="97">
        <f>(Model!AK1125)*'Inflation GDP Population'!$S$18/'Inflation GDP Population'!AJ$18</f>
        <v>0.08864441962</v>
      </c>
      <c r="AM19" s="97">
        <f>(Model!AL1125)*'Inflation GDP Population'!$S$18/'Inflation GDP Population'!AK$18</f>
        <v>0.08785681232</v>
      </c>
      <c r="AN19" s="97">
        <f>(Model!AM1125)*'Inflation GDP Population'!$S$18/'Inflation GDP Population'!AL$18</f>
        <v>0.08706275675</v>
      </c>
      <c r="AO19" s="97">
        <f>(Model!AN1125)*'Inflation GDP Population'!$S$18/'Inflation GDP Population'!AM$18</f>
        <v>0.08626288038</v>
      </c>
      <c r="AP19" s="97">
        <f>(Model!AO1125)*'Inflation GDP Population'!$S$18/'Inflation GDP Population'!AN$18</f>
        <v>0.08545778692</v>
      </c>
      <c r="AQ19" s="97">
        <f>(Model!AP1125)*'Inflation GDP Population'!$S$18/'Inflation GDP Population'!AO$18</f>
        <v>0.08464805713</v>
      </c>
      <c r="AR19" s="97">
        <f>(Model!AQ1125)*'Inflation GDP Population'!$S$18/'Inflation GDP Population'!AP$18</f>
        <v>0.08383424949</v>
      </c>
      <c r="AS19" s="97">
        <f>(Model!AR1125)*'Inflation GDP Population'!$S$18/'Inflation GDP Population'!AQ$18</f>
        <v>0.08301690085</v>
      </c>
      <c r="AT19" s="97">
        <f>(Model!AS1125)*'Inflation GDP Population'!$S$18/'Inflation GDP Population'!AR$18</f>
        <v>0.08219652718</v>
      </c>
      <c r="AU19" s="97">
        <f>(Model!AT1125)*'Inflation GDP Population'!$S$18/'Inflation GDP Population'!AS$18</f>
        <v>0.08137362412</v>
      </c>
      <c r="AV19" s="97">
        <f>(Model!AU1125)*'Inflation GDP Population'!$S$18/'Inflation GDP Population'!AT$18</f>
        <v>0.08054866767</v>
      </c>
      <c r="AW19" s="97">
        <f>(Model!AV1125)*'Inflation GDP Population'!$S$18/'Inflation GDP Population'!AU$18</f>
        <v>0.07972211478</v>
      </c>
      <c r="AX19" s="97">
        <f>(Model!AW1125)*'Inflation GDP Population'!$S$18/'Inflation GDP Population'!AV$18</f>
        <v>0.07889440397</v>
      </c>
      <c r="AY19" s="97">
        <f>(Model!AX1125)*'Inflation GDP Population'!$S$18/'Inflation GDP Population'!AW$18</f>
        <v>0.07806595584</v>
      </c>
      <c r="AZ19" s="97">
        <f>(Model!AY1125)*'Inflation GDP Population'!$S$18/'Inflation GDP Population'!AX$18</f>
        <v>0.07723717371</v>
      </c>
      <c r="BA19" s="97">
        <f>(Model!AZ1125)*'Inflation GDP Population'!$S$18/'Inflation GDP Population'!AY$18</f>
        <v>0.07640844413</v>
      </c>
      <c r="BB19" s="97">
        <f>(Model!BA1125)*'Inflation GDP Population'!$S$18/'Inflation GDP Population'!AZ$18</f>
        <v>0.07558013738</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18.6</v>
      </c>
      <c r="E20" s="98">
        <f>sum(Model!D18,Model!D438,Model!D677,Model!D902,Model!D1129,Model!D1354,Model!D1579,0*Model!D1804,Model!D2030,Model!D2253,Model!D3539)</f>
        <v>1814</v>
      </c>
      <c r="F20" s="98">
        <f>sum(Model!E18,Model!E438,Model!E677,Model!E902,Model!E1129,Model!E1354,Model!E1579,0*Model!E1804,Model!E2030,Model!E2253,Model!E3539)</f>
        <v>2534.8</v>
      </c>
      <c r="G20" s="98">
        <f>sum(Model!F18,Model!F438,Model!F677,Model!F902,Model!F1129,Model!F1354,Model!F1579,0*Model!F1804,Model!F2030,Model!F2253,Model!F3539)</f>
        <v>4844.5</v>
      </c>
      <c r="H20" s="98">
        <f>sum(Model!G18,Model!G438,Model!G677,Model!G902,Model!G1129,Model!G1354,Model!G1579,0*Model!G1804,Model!G2030,Model!G2253,Model!G3539)</f>
        <v>158</v>
      </c>
      <c r="I20" s="98">
        <f>sum(Model!H18,Model!H438,Model!H677,Model!H902,Model!H1129,Model!H1354,Model!H1579,0*Model!H1804,Model!H2030,Model!H2253,Model!H3539)</f>
        <v>3675</v>
      </c>
      <c r="J20" s="98">
        <f>sum(Model!I18,Model!I438,Model!I677,Model!I902,Model!I1129,Model!I1354,Model!I1579,0*Model!I1804,Model!I2030,Model!I2253,Model!I3539)</f>
        <v>1853.6</v>
      </c>
      <c r="K20" s="98">
        <f>sum(Model!J18,Model!J438,Model!J677,Model!J902,Model!J1129,Model!J1354,Model!J1579,0*Model!J1804,Model!J2030,Model!J2253,Model!J3539)</f>
        <v>339</v>
      </c>
      <c r="L20" s="98">
        <f>sum(Model!K18,Model!K438,Model!K677,Model!K902,Model!K1129,Model!K1354,Model!K1579,0*Model!K1804,Model!K2030,Model!K2253,Model!K3539)</f>
        <v>144.6</v>
      </c>
      <c r="M20" s="98">
        <f>sum(Model!L18,Model!L438,Model!L677,Model!L902,Model!L1129,Model!L1354,Model!L1579,0*Model!L1804,Model!L2030,Model!L2253,Model!L3539)</f>
        <v>2144</v>
      </c>
      <c r="N20" s="98">
        <f>sum(Model!M18,Model!M438,Model!M677,Model!M902,Model!M1129,Model!M1354,Model!M1579,0*Model!M1804,Model!M2030,Model!M2253,Model!M3539)</f>
        <v>1338.5</v>
      </c>
      <c r="O20" s="98">
        <f>sum(Model!N18,Model!N438,Model!N677,Model!N902,Model!N1129,Model!N1354,Model!N1579,0*Model!N1804,Model!N2030,Model!N2253,Model!N3539)</f>
        <v>1205.3</v>
      </c>
      <c r="P20" s="98">
        <f>sum(Model!O18,Model!O438,Model!O677,Model!O902,Model!O1129,Model!O1354,Model!O1579,0*Model!O1804,Model!O2030,Model!O2253,Model!O3539)</f>
        <v>3162.2</v>
      </c>
      <c r="Q20" s="98">
        <f>sum(Model!P18,Model!P438,Model!P677,Model!P902,Model!P1129,Model!P1354,Model!P1579,0*Model!P1804,Model!P2030,Model!P2253,Model!P3539)</f>
        <v>3712.9</v>
      </c>
      <c r="R20" s="98">
        <f>sum(Model!Q18,Model!Q438,Model!Q677,Model!Q902,Model!Q1129,Model!Q1354,Model!Q1579,0*Model!Q1804,Model!Q2030,Model!Q2253,Model!Q3539)</f>
        <v>2738.3</v>
      </c>
      <c r="S20" s="98">
        <f>sum(Model!R18,Model!R438,Model!R677,Model!R902,Model!R1129,Model!R1354,Model!R1579,0*Model!R1804,Model!R2030,Model!R2253,Model!R3539)</f>
        <v>1956.1</v>
      </c>
      <c r="T20" s="98">
        <f>sum(Model!S18,Model!S438,Model!S677,Model!S902,Model!S1129,Model!S1354,Model!S1579,0*Model!S1804,Model!S2030,Model!S2253,Model!S3539)</f>
        <v>2926.5</v>
      </c>
      <c r="U20" s="98">
        <f>sum(Model!T18,Model!T438,Model!T677,Model!T902,Model!T1129,Model!T1354,Model!T1579,0*Model!T1804,Model!T2030,Model!T2253,Model!T3539)</f>
        <v>1179.4</v>
      </c>
      <c r="V20" s="98">
        <f>sum(Model!U18,Model!U438,Model!U677,Model!U902,Model!U1129,Model!U1354,Model!U1579,0*Model!U1804,Model!U2030,Model!U2253,Model!U3539)</f>
        <v>1317.1</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7011.518896</v>
      </c>
      <c r="Z20" s="98">
        <f>sum(Model!Y18,Model!Y438,Model!Y677,Model!Y902,Model!Y1129,Model!Y1354,Model!Y1579,0*Model!Y1804,Model!Y2030,Model!Y2253,Model!Y3539)</f>
        <v>3743.90223</v>
      </c>
      <c r="AA20" s="98">
        <f>sum(Model!Z18,Model!Z438,Model!Z677,Model!Z902,Model!Z1129,Model!Z1354,Model!Z1579,0*Model!Z1804,Model!Z2030,Model!Z2253,Model!Z3539)</f>
        <v>4184.00223</v>
      </c>
      <c r="AB20" s="98">
        <f>sum(Model!AA18,Model!AA438,Model!AA677,Model!AA902,Model!AA1129,Model!AA1354,Model!AA1579,0*Model!AA1804,Model!AA2030,Model!AA2253,Model!AA3539)</f>
        <v>4273.50223</v>
      </c>
      <c r="AC20" s="98">
        <f>sum(Model!AB18,Model!AB438,Model!AB677,Model!AB902,Model!AB1129,Model!AB1354,Model!AB1579,0*Model!AB1804,Model!AB2030,Model!AB2253,Model!AB3539)</f>
        <v>3995.30223</v>
      </c>
      <c r="AD20" s="98">
        <f>sum(Model!AC18,Model!AC438,Model!AC677,Model!AC902,Model!AC1129,Model!AC1354,Model!AC1579,0*Model!AC1804,Model!AC2030,Model!AC2253,Model!AC3539)</f>
        <v>3764.60223</v>
      </c>
      <c r="AE20" s="98">
        <f>sum(Model!AD18,Model!AD438,Model!AD677,Model!AD902,Model!AD1129,Model!AD1354,Model!AD1579,0*Model!AD1804,Model!AD2030,Model!AD2253,Model!AD3539)</f>
        <v>3832.50223</v>
      </c>
      <c r="AF20" s="98">
        <f>sum(Model!AE18,Model!AE438,Model!AE677,Model!AE902,Model!AE1129,Model!AE1354,Model!AE1579,0*Model!AE1804,Model!AE2030,Model!AE2253,Model!AE3539)</f>
        <v>3802.60223</v>
      </c>
      <c r="AG20" s="98">
        <f>sum(Model!AF18,Model!AF438,Model!AF677,Model!AF902,Model!AF1129,Model!AF1354,Model!AF1579,0*Model!AF1804,Model!AF2030,Model!AF2253,Model!AF3539)</f>
        <v>3924.90223</v>
      </c>
      <c r="AH20" s="98">
        <f>sum(Model!AG18,Model!AG438,Model!AG677,Model!AG902,Model!AG1129,Model!AG1354,Model!AG1579,0*Model!AG1804,Model!AG2030,Model!AG2253,Model!AG3539)</f>
        <v>3874.35223</v>
      </c>
      <c r="AI20" s="98">
        <f>sum(Model!AH18,Model!AH438,Model!AH677,Model!AH902,Model!AH1129,Model!AH1354,Model!AH1579,0*Model!AH1804,Model!AH2030,Model!AH2253,Model!AH3539)</f>
        <v>4556.20223</v>
      </c>
      <c r="AJ20" s="98">
        <f>sum(Model!AI18,Model!AI438,Model!AI677,Model!AI902,Model!AI1129,Model!AI1354,Model!AI1579,0*Model!AI1804,Model!AI2030,Model!AI2253,Model!AI3539)</f>
        <v>3861.20223</v>
      </c>
      <c r="AK20" s="98">
        <f>sum(Model!AJ18,Model!AJ438,Model!AJ677,Model!AJ902,Model!AJ1129,Model!AJ1354,Model!AJ1579,0*Model!AJ1804,Model!AJ2030,Model!AJ2253,Model!AJ3539)</f>
        <v>4066.40223</v>
      </c>
      <c r="AL20" s="98">
        <f>sum(Model!AK18,Model!AK438,Model!AK677,Model!AK902,Model!AK1129,Model!AK1354,Model!AK1579,0*Model!AK1804,Model!AK2030,Model!AK2253,Model!AK3539)</f>
        <v>3921.40223</v>
      </c>
      <c r="AM20" s="98">
        <f>sum(Model!AL18,Model!AL438,Model!AL677,Model!AL902,Model!AL1129,Model!AL1354,Model!AL1579,0*Model!AL1804,Model!AL2030,Model!AL2253,Model!AL3539)</f>
        <v>3775.20223</v>
      </c>
      <c r="AN20" s="98">
        <f>sum(Model!AM18,Model!AM438,Model!AM677,Model!AM902,Model!AM1129,Model!AM1354,Model!AM1579,0*Model!AM1804,Model!AM2030,Model!AM2253,Model!AM3539)</f>
        <v>3767.60223</v>
      </c>
      <c r="AO20" s="98">
        <f>sum(Model!AN18,Model!AN438,Model!AN677,Model!AN902,Model!AN1129,Model!AN1354,Model!AN1579,0*Model!AN1804,Model!AN2030,Model!AN2253,Model!AN3539)</f>
        <v>5853.30223</v>
      </c>
      <c r="AP20" s="98">
        <f>sum(Model!AO18,Model!AO438,Model!AO677,Model!AO902,Model!AO1129,Model!AO1354,Model!AO1579,0*Model!AO1804,Model!AO2030,Model!AO2253,Model!AO3539)</f>
        <v>6698.40223</v>
      </c>
      <c r="AQ20" s="98">
        <f>sum(Model!AP18,Model!AP438,Model!AP677,Model!AP902,Model!AP1129,Model!AP1354,Model!AP1579,0*Model!AP1804,Model!AP2030,Model!AP2253,Model!AP3539)</f>
        <v>11073.70223</v>
      </c>
      <c r="AR20" s="98">
        <f>sum(Model!AQ18,Model!AQ438,Model!AQ677,Model!AQ902,Model!AQ1129,Model!AQ1354,Model!AQ1579,0*Model!AQ1804,Model!AQ2030,Model!AQ2253,Model!AQ3539)</f>
        <v>7797.60223</v>
      </c>
      <c r="AS20" s="98">
        <f>sum(Model!AR18,Model!AR438,Model!AR677,Model!AR902,Model!AR1129,Model!AR1354,Model!AR1579,0*Model!AR1804,Model!AR2030,Model!AR2253,Model!AR3539)</f>
        <v>8548.20223</v>
      </c>
      <c r="AT20" s="98">
        <f>sum(Model!AS18,Model!AS438,Model!AS677,Model!AS902,Model!AS1129,Model!AS1354,Model!AS1579,0*Model!AS1804,Model!AS2030,Model!AS2253,Model!AS3539)</f>
        <v>8322.60223</v>
      </c>
      <c r="AU20" s="98">
        <f>sum(Model!AT18,Model!AT438,Model!AT677,Model!AT902,Model!AT1129,Model!AT1354,Model!AT1579,0*Model!AT1804,Model!AT2030,Model!AT2253,Model!AT3539)</f>
        <v>5159.50223</v>
      </c>
      <c r="AV20" s="98">
        <f>sum(Model!AU18,Model!AU438,Model!AU677,Model!AU902,Model!AU1129,Model!AU1354,Model!AU1579,0*Model!AU1804,Model!AU2030,Model!AU2253,Model!AU3539)</f>
        <v>4725.50223</v>
      </c>
      <c r="AW20" s="98">
        <f>sum(Model!AV18,Model!AV438,Model!AV677,Model!AV902,Model!AV1129,Model!AV1354,Model!AV1579,0*Model!AV1804,Model!AV2030,Model!AV2253,Model!AV3539)</f>
        <v>5586.40223</v>
      </c>
      <c r="AX20" s="98">
        <f>sum(Model!AW18,Model!AW438,Model!AW677,Model!AW902,Model!AW1129,Model!AW1354,Model!AW1579,0*Model!AW1804,Model!AW2030,Model!AW2253,Model!AW3539)</f>
        <v>4999.60223</v>
      </c>
      <c r="AY20" s="98">
        <f>sum(Model!AX18,Model!AX438,Model!AX677,Model!AX902,Model!AX1129,Model!AX1354,Model!AX1579,0*Model!AX1804,Model!AX2030,Model!AX2253,Model!AX3539)</f>
        <v>7047.606757</v>
      </c>
      <c r="AZ20" s="98">
        <f>sum(Model!AY18,Model!AY438,Model!AY677,Model!AY902,Model!AY1129,Model!AY1354,Model!AY1579,0*Model!AY1804,Model!AY2030,Model!AY2253,Model!AY3539)</f>
        <v>7631.106757</v>
      </c>
      <c r="BA20" s="98">
        <f>sum(Model!AZ18,Model!AZ438,Model!AZ677,Model!AZ902,Model!AZ1129,Model!AZ1354,Model!AZ1579,0*Model!AZ1804,Model!AZ2030,Model!AZ2253,Model!AZ3539)</f>
        <v>8395.074194</v>
      </c>
      <c r="BB20" s="98">
        <f>sum(Model!BA18,Model!BA438,Model!BA677,Model!BA902,Model!BA1129,Model!BA1354,Model!BA1579,0*Model!BA1804,Model!BA2030,Model!BA2253,Model!BA3539)</f>
        <v>6306.674194</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4</v>
      </c>
      <c r="Q21" s="98">
        <f>Model!P2478</f>
        <v>6</v>
      </c>
      <c r="R21" s="98">
        <f>Model!Q2478</f>
        <v>2</v>
      </c>
      <c r="S21" s="98">
        <f>Model!R2478</f>
        <v>5.5</v>
      </c>
      <c r="T21" s="98">
        <f>Model!S2478</f>
        <v>102</v>
      </c>
      <c r="U21" s="98">
        <f>Model!T2478</f>
        <v>42</v>
      </c>
      <c r="V21" s="98">
        <f>Model!U2478</f>
        <v>72.1</v>
      </c>
      <c r="W21" s="98">
        <f>Model!V2478</f>
        <v>0</v>
      </c>
      <c r="X21" s="98">
        <f>Model!W2478</f>
        <v>0</v>
      </c>
      <c r="Y21" s="98">
        <f>Model!X2478</f>
        <v>1145.928605</v>
      </c>
      <c r="Z21" s="98">
        <f>Model!Y2478</f>
        <v>1145.928605</v>
      </c>
      <c r="AA21" s="98">
        <f>Model!Z2478</f>
        <v>1145.928605</v>
      </c>
      <c r="AB21" s="98">
        <f>Model!AA2478</f>
        <v>1145.928605</v>
      </c>
      <c r="AC21" s="98">
        <f>Model!AB2478</f>
        <v>1145.928605</v>
      </c>
      <c r="AD21" s="98">
        <f>Model!AC2478</f>
        <v>1145.928605</v>
      </c>
      <c r="AE21" s="98">
        <f>Model!AD2478</f>
        <v>1145.928605</v>
      </c>
      <c r="AF21" s="98">
        <f>Model!AE2478</f>
        <v>1145.928605</v>
      </c>
      <c r="AG21" s="98">
        <f>Model!AF2478</f>
        <v>1149.928605</v>
      </c>
      <c r="AH21" s="98">
        <f>Model!AG2478</f>
        <v>1151.928605</v>
      </c>
      <c r="AI21" s="98">
        <f>Model!AH2478</f>
        <v>1147.928605</v>
      </c>
      <c r="AJ21" s="98">
        <f>Model!AI2478</f>
        <v>1151.428605</v>
      </c>
      <c r="AK21" s="98">
        <f>Model!AJ2478</f>
        <v>1247.928605</v>
      </c>
      <c r="AL21" s="98">
        <f>Model!AK2478</f>
        <v>1187.928605</v>
      </c>
      <c r="AM21" s="98">
        <f>Model!AL2478</f>
        <v>1218.028605</v>
      </c>
      <c r="AN21" s="98">
        <f>Model!AM2478</f>
        <v>1145.928605</v>
      </c>
      <c r="AO21" s="98">
        <f>Model!AN2478</f>
        <v>1145.928605</v>
      </c>
      <c r="AP21" s="98">
        <f>Model!AO2478</f>
        <v>2291.85721</v>
      </c>
      <c r="AQ21" s="98">
        <f>Model!AP2478</f>
        <v>2291.85721</v>
      </c>
      <c r="AR21" s="98">
        <f>Model!AQ2478</f>
        <v>2291.85721</v>
      </c>
      <c r="AS21" s="98">
        <f>Model!AR2478</f>
        <v>2291.85721</v>
      </c>
      <c r="AT21" s="98">
        <f>Model!AS2478</f>
        <v>2291.85721</v>
      </c>
      <c r="AU21" s="98">
        <f>Model!AT2478</f>
        <v>2291.85721</v>
      </c>
      <c r="AV21" s="98">
        <f>Model!AU2478</f>
        <v>2291.85721</v>
      </c>
      <c r="AW21" s="98">
        <f>Model!AV2478</f>
        <v>2291.85721</v>
      </c>
      <c r="AX21" s="98">
        <f>Model!AW2478</f>
        <v>2295.85721</v>
      </c>
      <c r="AY21" s="98">
        <f>Model!AX2478</f>
        <v>2297.85721</v>
      </c>
      <c r="AZ21" s="98">
        <f>Model!AY2478</f>
        <v>2293.85721</v>
      </c>
      <c r="BA21" s="98">
        <f>Model!AZ2478</f>
        <v>2297.35721</v>
      </c>
      <c r="BB21" s="98">
        <f>Model!BA2478</f>
        <v>2393.85721</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4.372088312</v>
      </c>
      <c r="E22" s="96">
        <f>sum(Model!D20,Model!D441,Model!D679,Model!D904,Model!D1131,Model!D1356,Model!D1581,0*Model!D1806,Model!D2032,Model!D2255,Model!D2480,Model!D3541)*'Inflation GDP Population'!$S$11/'Inflation GDP Population'!C$11</f>
        <v>3.394946938</v>
      </c>
      <c r="F22" s="96">
        <f>sum(Model!E20,Model!E441,Model!E679,Model!E904,Model!E1131,Model!E1356,Model!E1581,0*Model!E1806,Model!E2032,Model!E2255,Model!E2480,Model!E3541)*'Inflation GDP Population'!$S$11/'Inflation GDP Population'!D$11</f>
        <v>3.713416678</v>
      </c>
      <c r="G22" s="96">
        <f>sum(Model!F20,Model!F441,Model!F679,Model!F904,Model!F1131,Model!F1356,Model!F1581,0*Model!F1806,Model!F2032,Model!F2255,Model!F2480,Model!F3541)*'Inflation GDP Population'!$S$11/'Inflation GDP Population'!E$11</f>
        <v>2.377478555</v>
      </c>
      <c r="H22" s="96">
        <f>sum(Model!G20,Model!G441,Model!G679,Model!G904,Model!G1131,Model!G1356,Model!G1581,0*Model!G1806,Model!G2032,Model!G2255,Model!G2480,Model!G3541)*'Inflation GDP Population'!$S$11/'Inflation GDP Population'!F$11</f>
        <v>2.500346743</v>
      </c>
      <c r="I22" s="96">
        <f>sum(Model!H20,Model!H441,Model!H679,Model!H904,Model!H1131,Model!H1356,Model!H1581,0*Model!H1806,Model!H2032,Model!H2255,Model!H2480,Model!H3541)*'Inflation GDP Population'!$S$11/'Inflation GDP Population'!G$11</f>
        <v>1.220258261</v>
      </c>
      <c r="J22" s="96">
        <f>sum(Model!I20,Model!I441,Model!I679,Model!I904,Model!I1131,Model!I1356,Model!I1581,0*Model!I1806,Model!I2032,Model!I2255,Model!I2480,Model!I3541)*'Inflation GDP Population'!$S$11/'Inflation GDP Population'!H$11</f>
        <v>1.32265645</v>
      </c>
      <c r="K22" s="96">
        <f>sum(Model!J20,Model!J441,Model!J679,Model!J904,Model!J1131,Model!J1356,Model!J1581,0*Model!J1806,Model!J2032,Model!J2255,Model!J2480,Model!J3541)*'Inflation GDP Population'!$S$11/'Inflation GDP Population'!I$11</f>
        <v>1.987294679</v>
      </c>
      <c r="L22" s="96">
        <f>sum(Model!K20,Model!K441,Model!K679,Model!K904,Model!K1131,Model!K1356,Model!K1581,0*Model!K1806,Model!K2032,Model!K2255,Model!K2480,Model!K3541)*'Inflation GDP Population'!$S$11/'Inflation GDP Population'!J$11</f>
        <v>2.299508583</v>
      </c>
      <c r="M22" s="96">
        <f>sum(Model!L20,Model!L441,Model!L679,Model!L904,Model!L1131,Model!L1356,Model!L1581,0*Model!L1806,Model!L2032,Model!L2255,Model!L2480,Model!L3541)*'Inflation GDP Population'!$S$11/'Inflation GDP Population'!K$11</f>
        <v>2.692913138</v>
      </c>
      <c r="N22" s="96">
        <f>sum(Model!M20,Model!M441,Model!M679,Model!M904,Model!M1131,Model!M1356,Model!M1581,0*Model!M1806,Model!M2032,Model!M2255,Model!M2480,Model!M3541)*'Inflation GDP Population'!$S$11/'Inflation GDP Population'!L$11</f>
        <v>6.280433937</v>
      </c>
      <c r="O22" s="96">
        <f>sum(Model!N20,Model!N441,Model!N679,Model!N904,Model!N1131,Model!N1356,Model!N1581,0*Model!N1806,Model!N2032,Model!N2255,Model!N2480,Model!N3541)*'Inflation GDP Population'!$S$11/'Inflation GDP Population'!M$11</f>
        <v>7.540370259</v>
      </c>
      <c r="P22" s="96">
        <f>sum(Model!O20,Model!O441,Model!O679,Model!O904,Model!O1131,Model!O1356,Model!O1581,0*Model!O1806,Model!O2032,Model!O2255,Model!O2480,Model!O3541)*'Inflation GDP Population'!$S$11/'Inflation GDP Population'!N$11</f>
        <v>12.00477123</v>
      </c>
      <c r="Q22" s="96">
        <f>sum(Model!P20,Model!P441,Model!P679,Model!P904,Model!P1131,Model!P1356,Model!P1581,0*Model!P1806,Model!P2032,Model!P2255,Model!P2480,Model!P3541)*'Inflation GDP Population'!$S$11/'Inflation GDP Population'!O$11</f>
        <v>11.97558294</v>
      </c>
      <c r="R22" s="96">
        <f>sum(Model!Q20,Model!Q441,Model!Q679,Model!Q904,Model!Q1131,Model!Q1356,Model!Q1581,0*Model!Q1806,Model!Q2032,Model!Q2255,Model!Q2480,Model!Q3541)*'Inflation GDP Population'!$S$11/'Inflation GDP Population'!P$11</f>
        <v>7.317944132</v>
      </c>
      <c r="S22" s="96">
        <f>sum(Model!R20,Model!R441,Model!R679,Model!R904,Model!R1131,Model!R1356,Model!R1581,0*Model!R1806,Model!R2032,Model!R2255,Model!R2480,Model!R3541)*'Inflation GDP Population'!$S$11/'Inflation GDP Population'!Q$11</f>
        <v>11.91096112</v>
      </c>
      <c r="T22" s="96">
        <f>sum(Model!S20,Model!S441,Model!S679,Model!S904,Model!S1131,Model!S1356,Model!S1581,0*Model!S1806,Model!S2032,Model!S2255,Model!S2480,Model!S3541)*'Inflation GDP Population'!$S$11/'Inflation GDP Population'!R$11</f>
        <v>3.769581273</v>
      </c>
      <c r="U22" s="96">
        <f>sum(Model!T20,Model!T441,Model!T679,Model!T904,Model!T1131,Model!T1356,Model!T1581,0*Model!T1806,Model!T2032,Model!T2255,Model!T2480,Model!T3541)*'Inflation GDP Population'!$S$11/'Inflation GDP Population'!S$11</f>
        <v>3.720018085</v>
      </c>
      <c r="V22" s="96">
        <f>sum(Model!U20,Model!U441,Model!U679,Model!U904,Model!U1131,Model!U1356,Model!U1581,0*Model!U1806,Model!U2032,Model!U2255,Model!U2480,Model!U3541)*'Inflation GDP Population'!$S$11/'Inflation GDP Population'!T$11</f>
        <v>4.040172157</v>
      </c>
      <c r="W22" s="97">
        <f>sum(Model!V20,Model!V441,Model!V679,Model!V904,Model!V1131,Model!V1356,Model!V1581,0*Model!V1806,Model!V2032,Model!V2255,Model!V2480,Model!V3541)*'Inflation GDP Population'!$S$18/'Inflation GDP Population'!U$18</f>
        <v>5.30236619</v>
      </c>
      <c r="X22" s="97">
        <f>sum(Model!W20,Model!W441,Model!W679,Model!W904,Model!W1131,Model!W1356,Model!W1581,0*Model!W1806,Model!W2032,Model!W2255,Model!W2480,Model!W3541)*'Inflation GDP Population'!$S$18/'Inflation GDP Population'!V$18</f>
        <v>186.2405091</v>
      </c>
      <c r="Y22" s="97">
        <f>sum(Model!X20,Model!X441,Model!X679,Model!X904,Model!X1131,Model!X1356,Model!X1581,0*Model!X1806,Model!X2032,Model!X2255,Model!X2480,Model!X3541)*'Inflation GDP Population'!$S$18/'Inflation GDP Population'!W$18</f>
        <v>170.0784604</v>
      </c>
      <c r="Z22" s="97">
        <f>sum(Model!Y20,Model!Y441,Model!Y679,Model!Y904,Model!Y1131,Model!Y1356,Model!Y1581,0*Model!Y1806,Model!Y2032,Model!Y2255,Model!Y2480,Model!Y3541)*'Inflation GDP Population'!$S$18/'Inflation GDP Population'!X$18</f>
        <v>159.6390541</v>
      </c>
      <c r="AA22" s="97">
        <f>sum(Model!Z20,Model!Z441,Model!Z679,Model!Z904,Model!Z1131,Model!Z1356,Model!Z1581,0*Model!Z1806,Model!Z2032,Model!Z2255,Model!Z2480,Model!Z3541)*'Inflation GDP Population'!$S$18/'Inflation GDP Population'!Y$18</f>
        <v>148.1803908</v>
      </c>
      <c r="AB22" s="97">
        <f>sum(Model!AA20,Model!AA441,Model!AA679,Model!AA904,Model!AA1131,Model!AA1356,Model!AA1581,0*Model!AA1806,Model!AA2032,Model!AA2255,Model!AA2480,Model!AA3541)*'Inflation GDP Population'!$S$18/'Inflation GDP Population'!Z$18</f>
        <v>137.2842296</v>
      </c>
      <c r="AC22" s="97">
        <f>sum(Model!AB20,Model!AB441,Model!AB679,Model!AB904,Model!AB1131,Model!AB1356,Model!AB1581,0*Model!AB1806,Model!AB2032,Model!AB2255,Model!AB2480,Model!AB3541)*'Inflation GDP Population'!$S$18/'Inflation GDP Population'!AA$18</f>
        <v>125.9732213</v>
      </c>
      <c r="AD22" s="97">
        <f>sum(Model!AC20,Model!AC441,Model!AC679,Model!AC904,Model!AC1131,Model!AC1356,Model!AC1581,0*Model!AC1806,Model!AC2032,Model!AC2255,Model!AC2480,Model!AC3541)*'Inflation GDP Population'!$S$18/'Inflation GDP Population'!AB$18</f>
        <v>121.1549498</v>
      </c>
      <c r="AE22" s="97">
        <f>sum(Model!AD20,Model!AD441,Model!AD679,Model!AD904,Model!AD1131,Model!AD1356,Model!AD1581,0*Model!AD1806,Model!AD2032,Model!AD2255,Model!AD2480,Model!AD3541)*'Inflation GDP Population'!$S$18/'Inflation GDP Population'!AC$18</f>
        <v>116.8312446</v>
      </c>
      <c r="AF22" s="97">
        <f>sum(Model!AE20,Model!AE441,Model!AE679,Model!AE904,Model!AE1131,Model!AE1356,Model!AE1581,0*Model!AE1806,Model!AE2032,Model!AE2255,Model!AE2480,Model!AE3541)*'Inflation GDP Population'!$S$18/'Inflation GDP Population'!AD$18</f>
        <v>112.303155</v>
      </c>
      <c r="AG22" s="97">
        <f>sum(Model!AF20,Model!AF441,Model!AF679,Model!AF904,Model!AF1131,Model!AF1356,Model!AF1581,0*Model!AF1806,Model!AF2032,Model!AF2255,Model!AF2480,Model!AF3541)*'Inflation GDP Population'!$S$18/'Inflation GDP Population'!AE$18</f>
        <v>107.5011427</v>
      </c>
      <c r="AH22" s="97">
        <f>sum(Model!AG20,Model!AG441,Model!AG679,Model!AG904,Model!AG1131,Model!AG1356,Model!AG1581,0*Model!AG1806,Model!AG2032,Model!AG2255,Model!AG2480,Model!AG3541)*'Inflation GDP Population'!$S$18/'Inflation GDP Population'!AF$18</f>
        <v>103.2834952</v>
      </c>
      <c r="AI22" s="97">
        <f>sum(Model!AH20,Model!AH441,Model!AH679,Model!AH904,Model!AH1131,Model!AH1356,Model!AH1581,0*Model!AH1806,Model!AH2032,Model!AH2255,Model!AH2480,Model!AH3541)*'Inflation GDP Population'!$S$18/'Inflation GDP Population'!AG$18</f>
        <v>101.7302244</v>
      </c>
      <c r="AJ22" s="97">
        <f>sum(Model!AI20,Model!AI441,Model!AI679,Model!AI904,Model!AI1131,Model!AI1356,Model!AI1581,0*Model!AI1806,Model!AI2032,Model!AI2255,Model!AI2480,Model!AI3541)*'Inflation GDP Population'!$S$18/'Inflation GDP Population'!AH$18</f>
        <v>100.5860652</v>
      </c>
      <c r="AK22" s="97">
        <f>sum(Model!AJ20,Model!AJ441,Model!AJ679,Model!AJ904,Model!AJ1131,Model!AJ1356,Model!AJ1581,0*Model!AJ1806,Model!AJ2032,Model!AJ2255,Model!AJ2480,Model!AJ3541)*'Inflation GDP Population'!$S$18/'Inflation GDP Population'!AI$18</f>
        <v>98.67464426</v>
      </c>
      <c r="AL22" s="97">
        <f>sum(Model!AK20,Model!AK441,Model!AK679,Model!AK904,Model!AK1131,Model!AK1356,Model!AK1581,0*Model!AK1806,Model!AK2032,Model!AK2255,Model!AK2480,Model!AK3541)*'Inflation GDP Population'!$S$18/'Inflation GDP Population'!AJ$18</f>
        <v>98.00063359</v>
      </c>
      <c r="AM22" s="97">
        <f>sum(Model!AL20,Model!AL441,Model!AL679,Model!AL904,Model!AL1131,Model!AL1356,Model!AL1581,0*Model!AL1806,Model!AL2032,Model!AL2255,Model!AL2480,Model!AL3541)*'Inflation GDP Population'!$S$18/'Inflation GDP Population'!AK$18</f>
        <v>97.77918504</v>
      </c>
      <c r="AN22" s="97">
        <f>sum(Model!AM20,Model!AM441,Model!AM679,Model!AM904,Model!AM1131,Model!AM1356,Model!AM1581,0*Model!AM1806,Model!AM2032,Model!AM2255,Model!AM2480,Model!AM3541)*'Inflation GDP Population'!$S$18/'Inflation GDP Population'!AL$18</f>
        <v>98.34611199</v>
      </c>
      <c r="AO22" s="97">
        <f>sum(Model!AN20,Model!AN441,Model!AN679,Model!AN904,Model!AN1131,Model!AN1356,Model!AN1581,0*Model!AN1806,Model!AN2032,Model!AN2255,Model!AN2480,Model!AN3541)*'Inflation GDP Population'!$S$18/'Inflation GDP Population'!AM$18</f>
        <v>187.1636972</v>
      </c>
      <c r="AP22" s="97">
        <f>sum(Model!AO20,Model!AO441,Model!AO679,Model!AO904,Model!AO1131,Model!AO1356,Model!AO1581,0*Model!AO1806,Model!AO2032,Model!AO2255,Model!AO2480,Model!AO3541)*'Inflation GDP Population'!$S$18/'Inflation GDP Population'!AN$18</f>
        <v>187.2637803</v>
      </c>
      <c r="AQ22" s="97">
        <f>sum(Model!AP20,Model!AP441,Model!AP679,Model!AP904,Model!AP1131,Model!AP1356,Model!AP1581,0*Model!AP1806,Model!AP2032,Model!AP2255,Model!AP2480,Model!AP3541)*'Inflation GDP Population'!$S$18/'Inflation GDP Population'!AO$18</f>
        <v>183.4200475</v>
      </c>
      <c r="AR22" s="97">
        <f>sum(Model!AQ20,Model!AQ441,Model!AQ679,Model!AQ904,Model!AQ1131,Model!AQ1356,Model!AQ1581,0*Model!AQ1806,Model!AQ2032,Model!AQ2255,Model!AQ2480,Model!AQ3541)*'Inflation GDP Population'!$S$18/'Inflation GDP Population'!AP$18</f>
        <v>179.5025168</v>
      </c>
      <c r="AS22" s="97">
        <f>sum(Model!AR20,Model!AR441,Model!AR679,Model!AR904,Model!AR1131,Model!AR1356,Model!AR1581,0*Model!AR1806,Model!AR2032,Model!AR2255,Model!AR2480,Model!AR3541)*'Inflation GDP Population'!$S$18/'Inflation GDP Population'!AQ$18</f>
        <v>178.328125</v>
      </c>
      <c r="AT22" s="97">
        <f>sum(Model!AS20,Model!AS441,Model!AS679,Model!AS904,Model!AS1131,Model!AS1356,Model!AS1581,0*Model!AS1806,Model!AS2032,Model!AS2255,Model!AS2480,Model!AS3541)*'Inflation GDP Population'!$S$18/'Inflation GDP Population'!AR$18</f>
        <v>175.6141246</v>
      </c>
      <c r="AU22" s="97">
        <f>sum(Model!AT20,Model!AT441,Model!AT679,Model!AT904,Model!AT1131,Model!AT1356,Model!AT1581,0*Model!AT1806,Model!AT2032,Model!AT2255,Model!AT2480,Model!AT3541)*'Inflation GDP Population'!$S$18/'Inflation GDP Population'!AS$18</f>
        <v>173.5150715</v>
      </c>
      <c r="AV22" s="97">
        <f>sum(Model!AU20,Model!AU441,Model!AU679,Model!AU904,Model!AU1131,Model!AU1356,Model!AU1581,0*Model!AU1806,Model!AU2032,Model!AU2255,Model!AU2480,Model!AU3541)*'Inflation GDP Population'!$S$18/'Inflation GDP Population'!AT$18</f>
        <v>169.3152643</v>
      </c>
      <c r="AW22" s="97">
        <f>sum(Model!AV20,Model!AV441,Model!AV679,Model!AV904,Model!AV1131,Model!AV1356,Model!AV1581,0*Model!AV1806,Model!AV2032,Model!AV2255,Model!AV2480,Model!AV3541)*'Inflation GDP Population'!$S$18/'Inflation GDP Population'!AU$18</f>
        <v>166.4081527</v>
      </c>
      <c r="AX22" s="97">
        <f>sum(Model!AW20,Model!AW441,Model!AW679,Model!AW904,Model!AW1131,Model!AW1356,Model!AW1581,0*Model!AW1806,Model!AW2032,Model!AW2255,Model!AW2480,Model!AW3541)*'Inflation GDP Population'!$S$18/'Inflation GDP Population'!AV$18</f>
        <v>165.5067625</v>
      </c>
      <c r="AY22" s="97">
        <f>sum(Model!AX20,Model!AX441,Model!AX679,Model!AX904,Model!AX1131,Model!AX1356,Model!AX1581,0*Model!AX1806,Model!AX2032,Model!AX2255,Model!AX2480,Model!AX3541)*'Inflation GDP Population'!$S$18/'Inflation GDP Population'!AW$18</f>
        <v>162.5396101</v>
      </c>
      <c r="AZ22" s="97">
        <f>sum(Model!AY20,Model!AY441,Model!AY679,Model!AY904,Model!AY1131,Model!AY1356,Model!AY1581,0*Model!AY1806,Model!AY2032,Model!AY2255,Model!AY2480,Model!AY3541)*'Inflation GDP Population'!$S$18/'Inflation GDP Population'!AX$18</f>
        <v>158.5469292</v>
      </c>
      <c r="BA22" s="97">
        <f>sum(Model!AZ20,Model!AZ441,Model!AZ679,Model!AZ904,Model!AZ1131,Model!AZ1356,Model!AZ1581,0*Model!AZ1806,Model!AZ2032,Model!AZ2255,Model!AZ2480,Model!AZ3541)*'Inflation GDP Population'!$S$18/'Inflation GDP Population'!AY$18</f>
        <v>154.0760209</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11.56954517</v>
      </c>
      <c r="E24" s="82">
        <f t="shared" si="1"/>
        <v>12.52448316</v>
      </c>
      <c r="F24" s="82">
        <f t="shared" si="1"/>
        <v>8.885868489</v>
      </c>
      <c r="G24" s="82">
        <f t="shared" si="1"/>
        <v>11.29977577</v>
      </c>
      <c r="H24" s="82">
        <f t="shared" si="1"/>
        <v>12.71679531</v>
      </c>
      <c r="I24" s="82">
        <f t="shared" si="1"/>
        <v>14.31774028</v>
      </c>
      <c r="J24" s="82">
        <f t="shared" si="1"/>
        <v>12.88233128</v>
      </c>
      <c r="K24" s="82">
        <f t="shared" si="1"/>
        <v>13.92869389</v>
      </c>
      <c r="L24" s="82">
        <f t="shared" si="1"/>
        <v>16.39767179</v>
      </c>
      <c r="M24" s="82">
        <f t="shared" si="1"/>
        <v>9.379191678</v>
      </c>
      <c r="N24" s="82">
        <f t="shared" si="1"/>
        <v>8.804032527</v>
      </c>
      <c r="O24" s="82">
        <f t="shared" si="1"/>
        <v>7.102085779</v>
      </c>
      <c r="P24" s="82">
        <f t="shared" si="1"/>
        <v>6.639686869</v>
      </c>
      <c r="Q24" s="82">
        <f t="shared" si="1"/>
        <v>7.6229372</v>
      </c>
      <c r="R24" s="82">
        <f t="shared" si="1"/>
        <v>8.373581613</v>
      </c>
      <c r="S24" s="82">
        <f t="shared" si="1"/>
        <v>6.056432646</v>
      </c>
      <c r="T24" s="82">
        <f t="shared" si="1"/>
        <v>5.30778076</v>
      </c>
      <c r="U24" s="82">
        <f t="shared" si="1"/>
        <v>5.240747443</v>
      </c>
      <c r="V24" s="82">
        <f t="shared" si="1"/>
        <v>5.36475262</v>
      </c>
      <c r="W24" s="82">
        <f t="shared" si="1"/>
        <v>4.997435404</v>
      </c>
      <c r="X24" s="82">
        <f t="shared" si="1"/>
        <v>4.975574535</v>
      </c>
      <c r="Y24" s="82">
        <f t="shared" si="1"/>
        <v>9.163608841</v>
      </c>
      <c r="Z24" s="82">
        <f t="shared" si="1"/>
        <v>13.60124044</v>
      </c>
      <c r="AA24" s="82">
        <f t="shared" si="1"/>
        <v>16.7835598</v>
      </c>
      <c r="AB24" s="82">
        <f t="shared" si="1"/>
        <v>19.50966536</v>
      </c>
      <c r="AC24" s="82">
        <f t="shared" si="1"/>
        <v>21.62836059</v>
      </c>
      <c r="AD24" s="82">
        <f t="shared" si="1"/>
        <v>24.01431465</v>
      </c>
      <c r="AE24" s="82">
        <f t="shared" si="1"/>
        <v>26.23075518</v>
      </c>
      <c r="AF24" s="82">
        <f t="shared" si="1"/>
        <v>28.24098812</v>
      </c>
      <c r="AG24" s="82">
        <f t="shared" si="1"/>
        <v>29.94860975</v>
      </c>
      <c r="AH24" s="82">
        <f t="shared" si="1"/>
        <v>31.59884857</v>
      </c>
      <c r="AI24" s="82">
        <f t="shared" si="1"/>
        <v>33.83848655</v>
      </c>
      <c r="AJ24" s="82">
        <f t="shared" si="1"/>
        <v>36.1272991</v>
      </c>
      <c r="AK24" s="82">
        <f t="shared" si="1"/>
        <v>38.10825672</v>
      </c>
      <c r="AL24" s="82">
        <f t="shared" si="1"/>
        <v>40.18749975</v>
      </c>
      <c r="AM24" s="82">
        <f t="shared" si="1"/>
        <v>42.19821291</v>
      </c>
      <c r="AN24" s="82">
        <f t="shared" si="1"/>
        <v>44.19512283</v>
      </c>
      <c r="AO24" s="82">
        <f t="shared" si="1"/>
        <v>46.07091109</v>
      </c>
      <c r="AP24" s="82">
        <f t="shared" si="1"/>
        <v>47.88643551</v>
      </c>
      <c r="AQ24" s="82">
        <f t="shared" si="1"/>
        <v>49.6465371</v>
      </c>
      <c r="AR24" s="82">
        <f t="shared" si="1"/>
        <v>51.3965618</v>
      </c>
      <c r="AS24" s="82">
        <f t="shared" si="1"/>
        <v>53.01787648</v>
      </c>
      <c r="AT24" s="82">
        <f t="shared" si="1"/>
        <v>54.6171573</v>
      </c>
      <c r="AU24" s="82">
        <f t="shared" si="1"/>
        <v>56.17746702</v>
      </c>
      <c r="AV24" s="82">
        <f t="shared" si="1"/>
        <v>57.34441478</v>
      </c>
      <c r="AW24" s="82">
        <f t="shared" si="1"/>
        <v>58.77956533</v>
      </c>
      <c r="AX24" s="82">
        <f t="shared" si="1"/>
        <v>60.1226586</v>
      </c>
      <c r="AY24" s="82">
        <f t="shared" si="1"/>
        <v>61.4391914</v>
      </c>
      <c r="AZ24" s="82">
        <f t="shared" si="1"/>
        <v>62.75321045</v>
      </c>
      <c r="BA24" s="82">
        <f t="shared" si="1"/>
        <v>63.94302888</v>
      </c>
      <c r="BB24" s="82">
        <f t="shared" si="1"/>
        <v>65.08602511</v>
      </c>
      <c r="BC24" s="103"/>
    </row>
    <row r="25" ht="15.75" customHeight="1">
      <c r="A25" s="79" t="s">
        <v>238</v>
      </c>
      <c r="B25" s="93" t="s">
        <v>227</v>
      </c>
      <c r="C25" s="93" t="s">
        <v>223</v>
      </c>
      <c r="D25" s="82">
        <f t="shared" ref="D25:BB25" si="2">SUM(D19,D22)</f>
        <v>4.633851446</v>
      </c>
      <c r="E25" s="82">
        <f t="shared" si="2"/>
        <v>3.642154352</v>
      </c>
      <c r="F25" s="82">
        <f t="shared" si="2"/>
        <v>3.969054121</v>
      </c>
      <c r="G25" s="82">
        <f t="shared" si="2"/>
        <v>2.642354404</v>
      </c>
      <c r="H25" s="82">
        <f t="shared" si="2"/>
        <v>2.720024036</v>
      </c>
      <c r="I25" s="82">
        <f t="shared" si="2"/>
        <v>1.475741756</v>
      </c>
      <c r="J25" s="82">
        <f t="shared" si="2"/>
        <v>1.539211578</v>
      </c>
      <c r="K25" s="82">
        <f t="shared" si="2"/>
        <v>2.234774967</v>
      </c>
      <c r="L25" s="82">
        <f t="shared" si="2"/>
        <v>2.518771981</v>
      </c>
      <c r="M25" s="82">
        <f t="shared" si="2"/>
        <v>2.910845969</v>
      </c>
      <c r="N25" s="82">
        <f t="shared" si="2"/>
        <v>6.500691322</v>
      </c>
      <c r="O25" s="82">
        <f t="shared" si="2"/>
        <v>7.789609613</v>
      </c>
      <c r="P25" s="82">
        <f t="shared" si="2"/>
        <v>12.13206715</v>
      </c>
      <c r="Q25" s="82">
        <f t="shared" si="2"/>
        <v>12.09824007</v>
      </c>
      <c r="R25" s="82">
        <f t="shared" si="2"/>
        <v>7.431435917</v>
      </c>
      <c r="S25" s="82">
        <f t="shared" si="2"/>
        <v>12.03677516</v>
      </c>
      <c r="T25" s="82">
        <f t="shared" si="2"/>
        <v>3.901657163</v>
      </c>
      <c r="U25" s="82">
        <f t="shared" si="2"/>
        <v>3.838881249</v>
      </c>
      <c r="V25" s="82">
        <f t="shared" si="2"/>
        <v>4.164287226</v>
      </c>
      <c r="W25" s="82">
        <f t="shared" si="2"/>
        <v>5.419081718</v>
      </c>
      <c r="X25" s="82">
        <f t="shared" si="2"/>
        <v>186.3523689</v>
      </c>
      <c r="Y25" s="82">
        <f t="shared" si="2"/>
        <v>170.1873039</v>
      </c>
      <c r="Z25" s="82">
        <f t="shared" si="2"/>
        <v>159.7449386</v>
      </c>
      <c r="AA25" s="82">
        <f t="shared" si="2"/>
        <v>148.2833742</v>
      </c>
      <c r="AB25" s="82">
        <f t="shared" si="2"/>
        <v>137.3843701</v>
      </c>
      <c r="AC25" s="82">
        <f t="shared" si="2"/>
        <v>126.070577</v>
      </c>
      <c r="AD25" s="82">
        <f t="shared" si="2"/>
        <v>121.2495792</v>
      </c>
      <c r="AE25" s="82">
        <f t="shared" si="2"/>
        <v>116.9251637</v>
      </c>
      <c r="AF25" s="82">
        <f t="shared" si="2"/>
        <v>112.3963513</v>
      </c>
      <c r="AG25" s="82">
        <f t="shared" si="2"/>
        <v>107.5936047</v>
      </c>
      <c r="AH25" s="82">
        <f t="shared" si="2"/>
        <v>103.3752122</v>
      </c>
      <c r="AI25" s="82">
        <f t="shared" si="2"/>
        <v>101.8211863</v>
      </c>
      <c r="AJ25" s="82">
        <f t="shared" si="2"/>
        <v>100.6762629</v>
      </c>
      <c r="AK25" s="82">
        <f t="shared" si="2"/>
        <v>98.76406919</v>
      </c>
      <c r="AL25" s="82">
        <f t="shared" si="2"/>
        <v>98.08927801</v>
      </c>
      <c r="AM25" s="82">
        <f t="shared" si="2"/>
        <v>97.86704185</v>
      </c>
      <c r="AN25" s="82">
        <f t="shared" si="2"/>
        <v>98.43317475</v>
      </c>
      <c r="AO25" s="82">
        <f t="shared" si="2"/>
        <v>187.2499601</v>
      </c>
      <c r="AP25" s="82">
        <f t="shared" si="2"/>
        <v>187.3492381</v>
      </c>
      <c r="AQ25" s="82">
        <f t="shared" si="2"/>
        <v>183.5046956</v>
      </c>
      <c r="AR25" s="82">
        <f t="shared" si="2"/>
        <v>179.5863511</v>
      </c>
      <c r="AS25" s="82">
        <f t="shared" si="2"/>
        <v>178.4111419</v>
      </c>
      <c r="AT25" s="82">
        <f t="shared" si="2"/>
        <v>175.6963212</v>
      </c>
      <c r="AU25" s="82">
        <f t="shared" si="2"/>
        <v>173.5964451</v>
      </c>
      <c r="AV25" s="82">
        <f t="shared" si="2"/>
        <v>169.3958129</v>
      </c>
      <c r="AW25" s="82">
        <f t="shared" si="2"/>
        <v>166.4878748</v>
      </c>
      <c r="AX25" s="82">
        <f t="shared" si="2"/>
        <v>165.5856569</v>
      </c>
      <c r="AY25" s="82">
        <f t="shared" si="2"/>
        <v>162.617676</v>
      </c>
      <c r="AZ25" s="82">
        <f t="shared" si="2"/>
        <v>158.6241664</v>
      </c>
      <c r="BA25" s="82">
        <f t="shared" si="2"/>
        <v>154.1524294</v>
      </c>
      <c r="BB25" s="82">
        <f t="shared" si="2"/>
        <v>0.07558013738</v>
      </c>
      <c r="BC25" s="103"/>
    </row>
    <row r="26" ht="15.75" customHeight="1">
      <c r="A26" s="87" t="s">
        <v>239</v>
      </c>
      <c r="B26" s="91" t="s">
        <v>240</v>
      </c>
      <c r="C26" s="91" t="s">
        <v>241</v>
      </c>
      <c r="D26" s="89">
        <f>SUM(Model!C2695,Model!C2862,Model!C3029)*'Inflation GDP Population'!$S$11/'Inflation GDP Population'!B$11</f>
        <v>5.994945727</v>
      </c>
      <c r="E26" s="89">
        <f>SUM(Model!D2695,Model!D2862,Model!D3029)*'Inflation GDP Population'!$S$11/'Inflation GDP Population'!C$11</f>
        <v>5.791026016</v>
      </c>
      <c r="F26" s="89">
        <f>SUM(Model!E2695,Model!E2862,Model!E3029)*'Inflation GDP Population'!$S$11/'Inflation GDP Population'!D$11</f>
        <v>6.252244085</v>
      </c>
      <c r="G26" s="89">
        <f>SUM(Model!F2695,Model!F2862,Model!F3029)*'Inflation GDP Population'!$S$11/'Inflation GDP Population'!E$11</f>
        <v>6.918631273</v>
      </c>
      <c r="H26" s="89">
        <f>SUM(Model!G2695,Model!G2862,Model!G3029)*'Inflation GDP Population'!$S$11/'Inflation GDP Population'!F$11</f>
        <v>7.101637973</v>
      </c>
      <c r="I26" s="89">
        <f>SUM(Model!H2695,Model!H2862,Model!H3029)*'Inflation GDP Population'!$S$11/'Inflation GDP Population'!G$11</f>
        <v>7.350889233</v>
      </c>
      <c r="J26" s="89">
        <f>SUM(Model!I2695,Model!I2862,Model!I3029)*'Inflation GDP Population'!$S$11/'Inflation GDP Population'!H$11</f>
        <v>7.861297781</v>
      </c>
      <c r="K26" s="89">
        <f>SUM(Model!J2695,Model!J2862,Model!J3029)*'Inflation GDP Population'!$S$11/'Inflation GDP Population'!I$11</f>
        <v>8.004754731</v>
      </c>
      <c r="L26" s="89">
        <f>SUM(Model!K2695,Model!K2862,Model!K3029)*'Inflation GDP Population'!$S$11/'Inflation GDP Population'!J$11</f>
        <v>8.402868016</v>
      </c>
      <c r="M26" s="89">
        <f>SUM(Model!L2695,Model!L2862,Model!L3029)*'Inflation GDP Population'!$S$11/'Inflation GDP Population'!K$11</f>
        <v>8.205883461</v>
      </c>
      <c r="N26" s="89">
        <f>SUM(Model!M2695,Model!M2862,Model!M3029)*'Inflation GDP Population'!$S$11/'Inflation GDP Population'!L$11</f>
        <v>8.244386654</v>
      </c>
      <c r="O26" s="89">
        <f>SUM(Model!N2695,Model!N2862,Model!N3029)*'Inflation GDP Population'!$S$11/'Inflation GDP Population'!M$11</f>
        <v>8.610957453</v>
      </c>
      <c r="P26" s="89">
        <f>SUM(Model!O2695,Model!O2862,Model!O3029)*'Inflation GDP Population'!$S$11/'Inflation GDP Population'!N$11</f>
        <v>8.895757931</v>
      </c>
      <c r="Q26" s="89">
        <f>SUM(Model!P2695,Model!P2862,Model!P3029)*'Inflation GDP Population'!$S$11/'Inflation GDP Population'!O$11</f>
        <v>9.082789479</v>
      </c>
      <c r="R26" s="89">
        <f>SUM(Model!Q2695,Model!Q2862,Model!Q3029)*'Inflation GDP Population'!$S$11/'Inflation GDP Population'!P$11</f>
        <v>8.691190229</v>
      </c>
      <c r="S26" s="89">
        <f>SUM(Model!R2695,Model!R2862,Model!R3029)*'Inflation GDP Population'!$S$11/'Inflation GDP Population'!Q$11</f>
        <v>8.734360532</v>
      </c>
      <c r="T26" s="89">
        <f>SUM(Model!S2695,Model!S2862,Model!S3029)*'Inflation GDP Population'!$S$11/'Inflation GDP Population'!R$11</f>
        <v>8.79430869</v>
      </c>
      <c r="U26" s="89">
        <f>SUM(Model!T2695,Model!T2862,Model!T3029)*'Inflation GDP Population'!$S$11/'Inflation GDP Population'!S$11</f>
        <v>8.791601738</v>
      </c>
      <c r="V26" s="89">
        <f>SUM(Model!U2695,Model!U2862,Model!U3029)*'Inflation GDP Population'!$S$11/'Inflation GDP Population'!T$11</f>
        <v>9.17735077</v>
      </c>
      <c r="W26" s="104">
        <f>SUM(Model!V2695,Model!V2862,Model!V3029)*'Inflation GDP Population'!$S$18/'Inflation GDP Population'!U$18</f>
        <v>8.747920818</v>
      </c>
      <c r="X26" s="104">
        <f>SUM(Model!W2695,Model!W2862,Model!W3029)*'Inflation GDP Population'!$S$18/'Inflation GDP Population'!V$18</f>
        <v>8.915202422</v>
      </c>
      <c r="Y26" s="104">
        <f>SUM(Model!X2695,Model!X2862,Model!X3029)*'Inflation GDP Population'!$S$18/'Inflation GDP Population'!W$18</f>
        <v>8.917292344</v>
      </c>
      <c r="Z26" s="104">
        <f>SUM(Model!Y2695,Model!Y2862,Model!Y3029)*'Inflation GDP Population'!$S$18/'Inflation GDP Population'!X$18</f>
        <v>9.436720155</v>
      </c>
      <c r="AA26" s="104">
        <f>SUM(Model!Z2695,Model!Z2862,Model!Z3029)*'Inflation GDP Population'!$S$18/'Inflation GDP Population'!Y$18</f>
        <v>9.956391008</v>
      </c>
      <c r="AB26" s="104">
        <f>SUM(Model!AA2695,Model!AA2862,Model!AA3029)*'Inflation GDP Population'!$S$18/'Inflation GDP Population'!Z$18</f>
        <v>10.47630499</v>
      </c>
      <c r="AC26" s="104">
        <f>SUM(Model!AB2695,Model!AB2862,Model!AB3029)*'Inflation GDP Population'!$S$18/'Inflation GDP Population'!AA$18</f>
        <v>10.99646218</v>
      </c>
      <c r="AD26" s="104">
        <f>SUM(Model!AC2695,Model!AC2862,Model!AC3029)*'Inflation GDP Population'!$S$18/'Inflation GDP Population'!AB$18</f>
        <v>11.51686266</v>
      </c>
      <c r="AE26" s="104">
        <f>SUM(Model!AD2695,Model!AD2862,Model!AD3029)*'Inflation GDP Population'!$S$18/'Inflation GDP Population'!AC$18</f>
        <v>12.03750653</v>
      </c>
      <c r="AF26" s="104">
        <f>SUM(Model!AE2695,Model!AE2862,Model!AE3029)*'Inflation GDP Population'!$S$18/'Inflation GDP Population'!AD$18</f>
        <v>12.55839387</v>
      </c>
      <c r="AG26" s="104">
        <f>SUM(Model!AF2695,Model!AF2862,Model!AF3029)*'Inflation GDP Population'!$S$18/'Inflation GDP Population'!AE$18</f>
        <v>13.07952476</v>
      </c>
      <c r="AH26" s="104">
        <f>SUM(Model!AG2695,Model!AG2862,Model!AG3029)*'Inflation GDP Population'!$S$18/'Inflation GDP Population'!AF$18</f>
        <v>13.6008993</v>
      </c>
      <c r="AI26" s="104">
        <f>SUM(Model!AH2695,Model!AH2862,Model!AH3029)*'Inflation GDP Population'!$S$18/'Inflation GDP Population'!AG$18</f>
        <v>14.12251755</v>
      </c>
      <c r="AJ26" s="104">
        <f>SUM(Model!AI2695,Model!AI2862,Model!AI3029)*'Inflation GDP Population'!$S$18/'Inflation GDP Population'!AH$18</f>
        <v>14.64437962</v>
      </c>
      <c r="AK26" s="104">
        <f>SUM(Model!AJ2695,Model!AJ2862,Model!AJ3029)*'Inflation GDP Population'!$S$18/'Inflation GDP Population'!AI$18</f>
        <v>15.16648558</v>
      </c>
      <c r="AL26" s="104">
        <f>SUM(Model!AK2695,Model!AK2862,Model!AK3029)*'Inflation GDP Population'!$S$18/'Inflation GDP Population'!AJ$18</f>
        <v>15.68883553</v>
      </c>
      <c r="AM26" s="104">
        <f>SUM(Model!AL2695,Model!AL2862,Model!AL3029)*'Inflation GDP Population'!$S$18/'Inflation GDP Population'!AK$18</f>
        <v>16.21142954</v>
      </c>
      <c r="AN26" s="104">
        <f>SUM(Model!AM2695,Model!AM2862,Model!AM3029)*'Inflation GDP Population'!$S$18/'Inflation GDP Population'!AL$18</f>
        <v>16.7342677</v>
      </c>
      <c r="AO26" s="104">
        <f>SUM(Model!AN2695,Model!AN2862,Model!AN3029)*'Inflation GDP Population'!$S$18/'Inflation GDP Population'!AM$18</f>
        <v>17.25735011</v>
      </c>
      <c r="AP26" s="104">
        <f>SUM(Model!AO2695,Model!AO2862,Model!AO3029)*'Inflation GDP Population'!$S$18/'Inflation GDP Population'!AN$18</f>
        <v>17.78067684</v>
      </c>
      <c r="AQ26" s="104">
        <f>SUM(Model!AP2695,Model!AP2862,Model!AP3029)*'Inflation GDP Population'!$S$18/'Inflation GDP Population'!AO$18</f>
        <v>18.30424797</v>
      </c>
      <c r="AR26" s="104">
        <f>SUM(Model!AQ2695,Model!AQ2862,Model!AQ3029)*'Inflation GDP Population'!$S$18/'Inflation GDP Population'!AP$18</f>
        <v>18.82806361</v>
      </c>
      <c r="AS26" s="104">
        <f>SUM(Model!AR2695,Model!AR2862,Model!AR3029)*'Inflation GDP Population'!$S$18/'Inflation GDP Population'!AQ$18</f>
        <v>19.35212383</v>
      </c>
      <c r="AT26" s="104">
        <f>SUM(Model!AS2695,Model!AS2862,Model!AS3029)*'Inflation GDP Population'!$S$18/'Inflation GDP Population'!AR$18</f>
        <v>19.87642871</v>
      </c>
      <c r="AU26" s="104">
        <f>SUM(Model!AT2695,Model!AT2862,Model!AT3029)*'Inflation GDP Population'!$S$18/'Inflation GDP Population'!AS$18</f>
        <v>20.40097835</v>
      </c>
      <c r="AV26" s="104">
        <f>SUM(Model!AU2695,Model!AU2862,Model!AU3029)*'Inflation GDP Population'!$S$18/'Inflation GDP Population'!AT$18</f>
        <v>20.92577283</v>
      </c>
      <c r="AW26" s="104">
        <f>SUM(Model!AV2695,Model!AV2862,Model!AV3029)*'Inflation GDP Population'!$S$18/'Inflation GDP Population'!AU$18</f>
        <v>21.45081224</v>
      </c>
      <c r="AX26" s="104">
        <f>SUM(Model!AW2695,Model!AW2862,Model!AW3029)*'Inflation GDP Population'!$S$18/'Inflation GDP Population'!AV$18</f>
        <v>21.97609666</v>
      </c>
      <c r="AY26" s="104">
        <f>SUM(Model!AX2695,Model!AX2862,Model!AX3029)*'Inflation GDP Population'!$S$18/'Inflation GDP Population'!AW$18</f>
        <v>22.50162617</v>
      </c>
      <c r="AZ26" s="104">
        <f>SUM(Model!AY2695,Model!AY2862,Model!AY3029)*'Inflation GDP Population'!$S$18/'Inflation GDP Population'!AX$18</f>
        <v>23.02740087</v>
      </c>
      <c r="BA26" s="104">
        <f>SUM(Model!AZ2695,Model!AZ2862,Model!AZ3029)*'Inflation GDP Population'!$S$18/'Inflation GDP Population'!AY$18</f>
        <v>23.55342084</v>
      </c>
      <c r="BB26" s="104">
        <f>SUM(Model!BA2695,Model!BA2862,Model!BA3029)*'Inflation GDP Population'!$S$18/'Inflation GDP Population'!AZ$18</f>
        <v>24.07968617</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3.609982766</v>
      </c>
      <c r="E27" s="89">
        <f>SUM(Model!D2698,Model!D2865,0*Model!D3032)*'Inflation GDP Population'!$S$11/'Inflation GDP Population'!C$11</f>
        <v>3.002749508</v>
      </c>
      <c r="F27" s="89">
        <f>SUM(Model!E2698,Model!E2865,0*Model!E3032)*'Inflation GDP Population'!$S$11/'Inflation GDP Population'!D$11</f>
        <v>3.599172624</v>
      </c>
      <c r="G27" s="89">
        <f>SUM(Model!F2698,Model!F2865,0*Model!F3032)*'Inflation GDP Population'!$S$11/'Inflation GDP Population'!E$11</f>
        <v>4.314141078</v>
      </c>
      <c r="H27" s="89">
        <f>SUM(Model!G2698,Model!G2865,0*Model!G3032)*'Inflation GDP Population'!$S$11/'Inflation GDP Population'!F$11</f>
        <v>3.888789086</v>
      </c>
      <c r="I27" s="89">
        <f>SUM(Model!H2698,Model!H2865,0*Model!H3032)*'Inflation GDP Population'!$S$11/'Inflation GDP Population'!G$11</f>
        <v>4.400176104</v>
      </c>
      <c r="J27" s="89">
        <f>SUM(Model!I2698,Model!I2865,0*Model!I3032)*'Inflation GDP Population'!$S$11/'Inflation GDP Population'!H$11</f>
        <v>4.989622637</v>
      </c>
      <c r="K27" s="89">
        <f>SUM(Model!J2698,Model!J2865,0*Model!J3032)*'Inflation GDP Population'!$S$11/'Inflation GDP Population'!I$11</f>
        <v>5.035558789</v>
      </c>
      <c r="L27" s="89">
        <f>SUM(Model!K2698,Model!K2865,0*Model!K3032)*'Inflation GDP Population'!$S$11/'Inflation GDP Population'!J$11</f>
        <v>4.547521321</v>
      </c>
      <c r="M27" s="89">
        <f>SUM(Model!L2698,Model!L2865,0*Model!L3032)*'Inflation GDP Population'!$S$11/'Inflation GDP Population'!K$11</f>
        <v>7.002329107</v>
      </c>
      <c r="N27" s="89">
        <f>SUM(Model!M2698,Model!M2865,0*Model!M3032)*'Inflation GDP Population'!$S$11/'Inflation GDP Population'!L$11</f>
        <v>7.611955801</v>
      </c>
      <c r="O27" s="89">
        <f>SUM(Model!N2698,Model!N2865,0*Model!N3032)*'Inflation GDP Population'!$S$11/'Inflation GDP Population'!M$11</f>
        <v>6.342141291</v>
      </c>
      <c r="P27" s="89">
        <f>SUM(Model!O2698,Model!O2865,0*Model!O3032)*'Inflation GDP Population'!$S$11/'Inflation GDP Population'!N$11</f>
        <v>9.950482444</v>
      </c>
      <c r="Q27" s="89">
        <f>SUM(Model!P2698,Model!P2865,0*Model!P3032)*'Inflation GDP Population'!$S$11/'Inflation GDP Population'!O$11</f>
        <v>9.120370614</v>
      </c>
      <c r="R27" s="89">
        <f>SUM(Model!Q2698,Model!Q2865,0*Model!Q3032)*'Inflation GDP Population'!$S$11/'Inflation GDP Population'!P$11</f>
        <v>8.423980336</v>
      </c>
      <c r="S27" s="89">
        <f>SUM(Model!R2698,Model!R2865,0*Model!R3032)*'Inflation GDP Population'!$S$11/'Inflation GDP Population'!Q$11</f>
        <v>8.900171967</v>
      </c>
      <c r="T27" s="89">
        <f>SUM(Model!S2698,Model!S2865,0*Model!S3032)*'Inflation GDP Population'!$S$11/'Inflation GDP Population'!R$11</f>
        <v>8.726751544</v>
      </c>
      <c r="U27" s="89">
        <f>SUM(Model!T2698,Model!T2865,0*Model!T3032)*'Inflation GDP Population'!$S$11/'Inflation GDP Population'!S$11</f>
        <v>8.966867138</v>
      </c>
      <c r="V27" s="89">
        <f>SUM(Model!U2698,Model!U2865,0*Model!U3032)*'Inflation GDP Population'!$S$11/'Inflation GDP Population'!T$11</f>
        <v>8.966867138</v>
      </c>
      <c r="W27" s="104">
        <f>SUM(Model!V2698,Model!V2865,0*Model!V3032)*'Inflation GDP Population'!$S$18/'Inflation GDP Population'!U$18</f>
        <v>9.011992166</v>
      </c>
      <c r="X27" s="104">
        <f>SUM(Model!W2698,Model!W2865,0*Model!W3032)*'Inflation GDP Population'!$S$18/'Inflation GDP Population'!V$18</f>
        <v>9.096429146</v>
      </c>
      <c r="Y27" s="104">
        <f>SUM(Model!X2698,Model!X2865,0*Model!X3032)*'Inflation GDP Population'!$S$18/'Inflation GDP Population'!W$18</f>
        <v>10.7568693</v>
      </c>
      <c r="Z27" s="104">
        <f>SUM(Model!Y2698,Model!Y2865,0*Model!Y3032)*'Inflation GDP Population'!$S$18/'Inflation GDP Population'!X$18</f>
        <v>10.32589887</v>
      </c>
      <c r="AA27" s="104">
        <f>SUM(Model!Z2698,Model!Z2865,0*Model!Z3032)*'Inflation GDP Population'!$S$18/'Inflation GDP Population'!Y$18</f>
        <v>10.51953403</v>
      </c>
      <c r="AB27" s="104">
        <f>SUM(Model!AA2698,Model!AA2865,0*Model!AA3032)*'Inflation GDP Population'!$S$18/'Inflation GDP Population'!Z$18</f>
        <v>10.77997355</v>
      </c>
      <c r="AC27" s="104">
        <f>SUM(Model!AB2698,Model!AB2865,0*Model!AB3032)*'Inflation GDP Population'!$S$18/'Inflation GDP Population'!AA$18</f>
        <v>11.05388057</v>
      </c>
      <c r="AD27" s="104">
        <f>SUM(Model!AC2698,Model!AC2865,0*Model!AC3032)*'Inflation GDP Population'!$S$18/'Inflation GDP Population'!AB$18</f>
        <v>11.30121724</v>
      </c>
      <c r="AE27" s="104">
        <f>SUM(Model!AD2698,Model!AD2865,0*Model!AD3032)*'Inflation GDP Population'!$S$18/'Inflation GDP Population'!AC$18</f>
        <v>11.66913375</v>
      </c>
      <c r="AF27" s="104">
        <f>SUM(Model!AE2698,Model!AE2865,0*Model!AE3032)*'Inflation GDP Population'!$S$18/'Inflation GDP Population'!AD$18</f>
        <v>11.82442039</v>
      </c>
      <c r="AG27" s="104">
        <f>SUM(Model!AF2698,Model!AF2865,0*Model!AF3032)*'Inflation GDP Population'!$S$18/'Inflation GDP Population'!AE$18</f>
        <v>12.14941222</v>
      </c>
      <c r="AH27" s="104">
        <f>SUM(Model!AG2698,Model!AG2865,0*Model!AG3032)*'Inflation GDP Population'!$S$18/'Inflation GDP Population'!AF$18</f>
        <v>12.45402212</v>
      </c>
      <c r="AI27" s="104">
        <f>SUM(Model!AH2698,Model!AH2865,0*Model!AH3032)*'Inflation GDP Population'!$S$18/'Inflation GDP Population'!AG$18</f>
        <v>12.78766559</v>
      </c>
      <c r="AJ27" s="104">
        <f>SUM(Model!AI2698,Model!AI2865,0*Model!AI3032)*'Inflation GDP Population'!$S$18/'Inflation GDP Population'!AH$18</f>
        <v>12.94797731</v>
      </c>
      <c r="AK27" s="104">
        <f>SUM(Model!AJ2698,Model!AJ2865,0*Model!AJ3032)*'Inflation GDP Population'!$S$18/'Inflation GDP Population'!AI$18</f>
        <v>13.1888845</v>
      </c>
      <c r="AL27" s="104">
        <f>SUM(Model!AK2698,Model!AK2865,0*Model!AK3032)*'Inflation GDP Population'!$S$18/'Inflation GDP Population'!AJ$18</f>
        <v>13.59953919</v>
      </c>
      <c r="AM27" s="104">
        <f>SUM(Model!AL2698,Model!AL2865,0*Model!AL3032)*'Inflation GDP Population'!$S$18/'Inflation GDP Population'!AK$18</f>
        <v>13.71480685</v>
      </c>
      <c r="AN27" s="104">
        <f>SUM(Model!AM2698,Model!AM2865,0*Model!AM3032)*'Inflation GDP Population'!$S$18/'Inflation GDP Population'!AL$18</f>
        <v>13.97868976</v>
      </c>
      <c r="AO27" s="104">
        <f>SUM(Model!AN2698,Model!AN2865,0*Model!AN3032)*'Inflation GDP Population'!$S$18/'Inflation GDP Population'!AM$18</f>
        <v>14.46362265</v>
      </c>
      <c r="AP27" s="104">
        <f>SUM(Model!AO2698,Model!AO2865,0*Model!AO3032)*'Inflation GDP Population'!$S$18/'Inflation GDP Population'!AN$18</f>
        <v>14.5757266</v>
      </c>
      <c r="AQ27" s="104">
        <f>SUM(Model!AP2698,Model!AP2865,0*Model!AP3032)*'Inflation GDP Population'!$S$18/'Inflation GDP Population'!AO$18</f>
        <v>15.64111984</v>
      </c>
      <c r="AR27" s="104">
        <f>SUM(Model!AQ2698,Model!AQ2865,0*Model!AQ3032)*'Inflation GDP Population'!$S$18/'Inflation GDP Population'!AP$18</f>
        <v>16.90180065</v>
      </c>
      <c r="AS27" s="104">
        <f>SUM(Model!AR2698,Model!AR2865,0*Model!AR3032)*'Inflation GDP Population'!$S$18/'Inflation GDP Population'!AQ$18</f>
        <v>15.22607411</v>
      </c>
      <c r="AT27" s="104">
        <f>SUM(Model!AS2698,Model!AS2865,0*Model!AS3032)*'Inflation GDP Population'!$S$18/'Inflation GDP Population'!AR$18</f>
        <v>15.71964761</v>
      </c>
      <c r="AU27" s="104">
        <f>SUM(Model!AT2698,Model!AT2865,0*Model!AT3032)*'Inflation GDP Population'!$S$18/'Inflation GDP Population'!AS$18</f>
        <v>16.03370202</v>
      </c>
      <c r="AV27" s="104">
        <f>SUM(Model!AU2698,Model!AU2865,0*Model!AU3032)*'Inflation GDP Population'!$S$18/'Inflation GDP Population'!AT$18</f>
        <v>16.01434173</v>
      </c>
      <c r="AW27" s="104">
        <f>SUM(Model!AV2698,Model!AV2865,0*Model!AV3032)*'Inflation GDP Population'!$S$18/'Inflation GDP Population'!AU$18</f>
        <v>16.46742994</v>
      </c>
      <c r="AX27" s="104">
        <f>SUM(Model!AW2698,Model!AW2865,0*Model!AW3032)*'Inflation GDP Population'!$S$18/'Inflation GDP Population'!AV$18</f>
        <v>16.73947298</v>
      </c>
      <c r="AY27" s="104">
        <f>SUM(Model!AX2698,Model!AX2865,0*Model!AX3032)*'Inflation GDP Population'!$S$18/'Inflation GDP Population'!AW$18</f>
        <v>16.8037108</v>
      </c>
      <c r="AZ27" s="104">
        <f>SUM(Model!AY2698,Model!AY2865,0*Model!AY3032)*'Inflation GDP Population'!$S$18/'Inflation GDP Population'!AX$18</f>
        <v>17.0670788</v>
      </c>
      <c r="BA27" s="104">
        <f>SUM(Model!AZ2698,Model!AZ2865,0*Model!AZ3032)*'Inflation GDP Population'!$S$18/'Inflation GDP Population'!AY$18</f>
        <v>18.48081716</v>
      </c>
      <c r="BB27" s="104">
        <f>SUM(Model!BA2698,Model!BA2865,0*Model!BA3032)*'Inflation GDP Population'!$S$18/'Inflation GDP Population'!AZ$18</f>
        <v>17.70634724</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0.729842</v>
      </c>
      <c r="E34" s="101">
        <f>Model!D657</f>
        <v>0.770232</v>
      </c>
      <c r="F34" s="101">
        <f>Model!E657</f>
        <v>0.763735</v>
      </c>
      <c r="G34" s="101">
        <f>Model!F657</f>
        <v>0.745426</v>
      </c>
      <c r="H34" s="101">
        <f>Model!G657</f>
        <v>0.758494</v>
      </c>
      <c r="I34" s="101">
        <f>Model!H657</f>
        <v>0.733359</v>
      </c>
      <c r="J34" s="101">
        <f>Model!I657</f>
        <v>0.752987</v>
      </c>
      <c r="K34" s="101">
        <f>Model!J657</f>
        <v>0.765184</v>
      </c>
      <c r="L34" s="101">
        <f>Model!K657</f>
        <v>0.760819</v>
      </c>
      <c r="M34" s="101">
        <f>Model!L657</f>
        <v>0.748158</v>
      </c>
      <c r="N34" s="101">
        <f>Model!M657</f>
        <v>0.758859</v>
      </c>
      <c r="O34" s="101">
        <f>Model!N657</f>
        <v>0.773273</v>
      </c>
      <c r="P34" s="101">
        <f>Model!O657</f>
        <v>0.745891</v>
      </c>
      <c r="Q34" s="101">
        <f>Model!P657</f>
        <v>0.755859</v>
      </c>
      <c r="R34" s="101">
        <f>Model!Q657</f>
        <v>0.653165</v>
      </c>
      <c r="S34" s="101">
        <f>Model!R657</f>
        <v>0.660403</v>
      </c>
      <c r="T34" s="101">
        <f>Model!S657</f>
        <v>0.671736</v>
      </c>
      <c r="U34" s="101">
        <f>Model!T657</f>
        <v>0.6656380229</v>
      </c>
      <c r="V34" s="101">
        <f>Model!U657</f>
        <v>0.6628094554</v>
      </c>
      <c r="W34" s="101">
        <f>Model!V657</f>
        <v>0.6599808878</v>
      </c>
      <c r="X34" s="101">
        <f>Model!W657</f>
        <v>0.6571523203</v>
      </c>
      <c r="Y34" s="101">
        <f>Model!X657</f>
        <v>0.6543237527</v>
      </c>
      <c r="Z34" s="101">
        <f>Model!Y657</f>
        <v>0.6514951852</v>
      </c>
      <c r="AA34" s="101">
        <f>Model!Z657</f>
        <v>0.6486666176</v>
      </c>
      <c r="AB34" s="101">
        <f>Model!AA657</f>
        <v>0.6458380501</v>
      </c>
      <c r="AC34" s="101">
        <f>Model!AB657</f>
        <v>0.6430094826</v>
      </c>
      <c r="AD34" s="101">
        <f>Model!AC657</f>
        <v>0.640180915</v>
      </c>
      <c r="AE34" s="101">
        <f>Model!AD657</f>
        <v>0.6373523475</v>
      </c>
      <c r="AF34" s="101">
        <f>Model!AE657</f>
        <v>0.6345237799</v>
      </c>
      <c r="AG34" s="101">
        <f>Model!AF657</f>
        <v>0.6316952124</v>
      </c>
      <c r="AH34" s="101">
        <f>Model!AG657</f>
        <v>0.6288666448</v>
      </c>
      <c r="AI34" s="101">
        <f>Model!AH657</f>
        <v>0.6260380773</v>
      </c>
      <c r="AJ34" s="101">
        <f>Model!AI657</f>
        <v>0.6232095098</v>
      </c>
      <c r="AK34" s="101">
        <f>Model!AJ657</f>
        <v>0.6203809422</v>
      </c>
      <c r="AL34" s="101">
        <f>Model!AK657</f>
        <v>0.6175523747</v>
      </c>
      <c r="AM34" s="101">
        <f>Model!AL657</f>
        <v>0.6147238071</v>
      </c>
      <c r="AN34" s="101">
        <f>Model!AM657</f>
        <v>0.6118952396</v>
      </c>
      <c r="AO34" s="101">
        <f>Model!AN657</f>
        <v>0.6090666721</v>
      </c>
      <c r="AP34" s="101">
        <f>Model!AO657</f>
        <v>0.6062381045</v>
      </c>
      <c r="AQ34" s="101">
        <f>Model!AP657</f>
        <v>0.603409537</v>
      </c>
      <c r="AR34" s="101">
        <f>Model!AQ657</f>
        <v>0.6005809694</v>
      </c>
      <c r="AS34" s="101">
        <f>Model!AR657</f>
        <v>0.5977524019</v>
      </c>
      <c r="AT34" s="101">
        <f>Model!AS657</f>
        <v>0.5949238343</v>
      </c>
      <c r="AU34" s="101">
        <f>Model!AT657</f>
        <v>0.5920952668</v>
      </c>
      <c r="AV34" s="101">
        <f>Model!AU657</f>
        <v>0.5892666993</v>
      </c>
      <c r="AW34" s="101">
        <f>Model!AV657</f>
        <v>0.5864381317</v>
      </c>
      <c r="AX34" s="101">
        <f>Model!AW657</f>
        <v>0.5836095642</v>
      </c>
      <c r="AY34" s="101">
        <f>Model!AX657</f>
        <v>0.5807809966</v>
      </c>
      <c r="AZ34" s="101">
        <f>Model!AY657</f>
        <v>0.5779524291</v>
      </c>
      <c r="BA34" s="101">
        <f>Model!AZ657</f>
        <v>0.5751238615</v>
      </c>
      <c r="BB34" s="101">
        <f>Model!BA657</f>
        <v>0.572295294</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1.148447183</v>
      </c>
      <c r="E35" s="101">
        <f>Model!D434</f>
        <v>1.22856782</v>
      </c>
      <c r="F35" s="101">
        <f>Model!E434</f>
        <v>0.9392526444</v>
      </c>
      <c r="G35" s="101">
        <f>Model!F434</f>
        <v>0.9027715476</v>
      </c>
      <c r="H35" s="101">
        <f>Model!G434</f>
        <v>1.008839223</v>
      </c>
      <c r="I35" s="101">
        <f>Model!H434</f>
        <v>0.8839636816</v>
      </c>
      <c r="J35" s="101">
        <f>Model!I434</f>
        <v>0.9947927046</v>
      </c>
      <c r="K35" s="101">
        <f>Model!J434</f>
        <v>1.08890295</v>
      </c>
      <c r="L35" s="101">
        <f>Model!K434</f>
        <v>1.140593078</v>
      </c>
      <c r="M35" s="101">
        <f>Model!L434</f>
        <v>1.038075689</v>
      </c>
      <c r="N35" s="101">
        <f>Model!M434</f>
        <v>0.9268766019</v>
      </c>
      <c r="O35" s="101">
        <f>Model!N434</f>
        <v>0.7117550585</v>
      </c>
      <c r="P35" s="101">
        <f>Model!O434</f>
        <v>0.9954531213</v>
      </c>
      <c r="Q35" s="101">
        <f>Model!P434</f>
        <v>0.9953686922</v>
      </c>
      <c r="R35" s="101">
        <f>Model!Q434</f>
        <v>1.014195514</v>
      </c>
      <c r="S35" s="101">
        <f>Model!R434</f>
        <v>0.9314048223</v>
      </c>
      <c r="T35" s="101">
        <f>Model!S434</f>
        <v>0.777385316</v>
      </c>
      <c r="U35" s="101">
        <f>Model!T434</f>
        <v>0.7071988397</v>
      </c>
      <c r="V35" s="101">
        <f>Model!U434</f>
        <v>0.7031755821</v>
      </c>
      <c r="W35" s="101">
        <f>Model!V434</f>
        <v>0.6891121601</v>
      </c>
      <c r="X35" s="101">
        <f>Model!W434</f>
        <v>0.675048738</v>
      </c>
      <c r="Y35" s="101">
        <f>Model!X434</f>
        <v>0.6891730589</v>
      </c>
      <c r="Z35" s="101">
        <f>Model!Y434</f>
        <v>0.7021686738</v>
      </c>
      <c r="AA35" s="101">
        <f>Model!Z434</f>
        <v>0.7140355826</v>
      </c>
      <c r="AB35" s="101">
        <f>Model!AA434</f>
        <v>0.7247737855</v>
      </c>
      <c r="AC35" s="101">
        <f>Model!AB434</f>
        <v>0.7343832823</v>
      </c>
      <c r="AD35" s="101">
        <f>Model!AC434</f>
        <v>0.742864073</v>
      </c>
      <c r="AE35" s="101">
        <f>Model!AD434</f>
        <v>0.7502161578</v>
      </c>
      <c r="AF35" s="101">
        <f>Model!AE434</f>
        <v>0.7750177826</v>
      </c>
      <c r="AG35" s="101">
        <f>Model!AF434</f>
        <v>0.7998194075</v>
      </c>
      <c r="AH35" s="101">
        <f>Model!AG434</f>
        <v>0.8246210324</v>
      </c>
      <c r="AI35" s="101">
        <f>Model!AH434</f>
        <v>0.8494226572</v>
      </c>
      <c r="AJ35" s="101">
        <f>Model!AI434</f>
        <v>0.8742242821</v>
      </c>
      <c r="AK35" s="101">
        <f>Model!AJ434</f>
        <v>0.8990259069</v>
      </c>
      <c r="AL35" s="101">
        <f>Model!AK434</f>
        <v>0.9238275318</v>
      </c>
      <c r="AM35" s="101">
        <f>Model!AL434</f>
        <v>0.9486291567</v>
      </c>
      <c r="AN35" s="101">
        <f>Model!AM434</f>
        <v>0.9734307815</v>
      </c>
      <c r="AO35" s="101">
        <f>Model!AN434</f>
        <v>0.9982324064</v>
      </c>
      <c r="AP35" s="101">
        <f>Model!AO434</f>
        <v>1.023034031</v>
      </c>
      <c r="AQ35" s="101">
        <f>Model!AP434</f>
        <v>1.047835656</v>
      </c>
      <c r="AR35" s="101">
        <f>Model!AQ434</f>
        <v>1.072637281</v>
      </c>
      <c r="AS35" s="101">
        <f>Model!AR434</f>
        <v>1.097438906</v>
      </c>
      <c r="AT35" s="101">
        <f>Model!AS434</f>
        <v>1.122240531</v>
      </c>
      <c r="AU35" s="101">
        <f>Model!AT434</f>
        <v>1.147042156</v>
      </c>
      <c r="AV35" s="101">
        <f>Model!AU434</f>
        <v>1.17184378</v>
      </c>
      <c r="AW35" s="101">
        <f>Model!AV434</f>
        <v>1.196645405</v>
      </c>
      <c r="AX35" s="101">
        <f>Model!AW434</f>
        <v>1.22144703</v>
      </c>
      <c r="AY35" s="101">
        <f>Model!AX434</f>
        <v>1.246248655</v>
      </c>
      <c r="AZ35" s="101">
        <f>Model!AY434</f>
        <v>1.27105028</v>
      </c>
      <c r="BA35" s="101">
        <f>Model!AZ434</f>
        <v>1.295851905</v>
      </c>
      <c r="BB35" s="101">
        <f>Model!BA434</f>
        <v>1.32065353</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0.803825</v>
      </c>
      <c r="E36" s="101">
        <f>'Assumptions (NG non-electricity'!C7</f>
        <v>0.730253</v>
      </c>
      <c r="F36" s="101">
        <f>'Assumptions (NG non-electricity'!D7</f>
        <v>0.79997</v>
      </c>
      <c r="G36" s="101">
        <f>'Assumptions (NG non-electricity'!E7</f>
        <v>0.837461</v>
      </c>
      <c r="H36" s="101">
        <f>'Assumptions (NG non-electricity'!F7</f>
        <v>0.893413</v>
      </c>
      <c r="I36" s="101">
        <f>'Assumptions (NG non-electricity'!G7</f>
        <v>0.841137</v>
      </c>
      <c r="J36" s="101">
        <f>'Assumptions (NG non-electricity'!H7</f>
        <v>0.809807</v>
      </c>
      <c r="K36" s="101">
        <f>'Assumptions (NG non-electricity'!I7</f>
        <v>0.821358</v>
      </c>
      <c r="L36" s="101">
        <f>'Assumptions (NG non-electricity'!J7</f>
        <v>0.809376</v>
      </c>
      <c r="M36" s="101">
        <f>'Assumptions (NG non-electricity'!K7</f>
        <v>0.792725</v>
      </c>
      <c r="N36" s="101">
        <f>'Assumptions (NG non-electricity'!L7</f>
        <v>0.78741</v>
      </c>
      <c r="O36" s="101">
        <f>'Assumptions (NG non-electricity'!M7</f>
        <v>0.767439</v>
      </c>
      <c r="P36" s="101">
        <f>'Assumptions (NG non-electricity'!N7</f>
        <v>0.805491</v>
      </c>
      <c r="Q36" s="101">
        <f>'Assumptions (NG non-electricity'!O7</f>
        <v>0.850293</v>
      </c>
      <c r="R36" s="101">
        <f>'Assumptions (NG non-electricity'!P7</f>
        <v>0.857807</v>
      </c>
      <c r="S36" s="101">
        <f>'Assumptions (NG non-electricity'!Q7</f>
        <v>0.85308</v>
      </c>
      <c r="T36" s="101">
        <f>'Assumptions (NG non-electricity'!R7</f>
        <v>0.845763</v>
      </c>
      <c r="U36" s="101">
        <f>'Assumptions (NG non-electricity'!S7</f>
        <v>0.832432</v>
      </c>
      <c r="V36" s="101">
        <f>'Assumptions (NG non-electricity'!T7</f>
        <v>0.8415184276</v>
      </c>
      <c r="W36" s="101">
        <f>'Assumptions (NG non-electricity'!U7</f>
        <v>0.8506048551</v>
      </c>
      <c r="X36" s="101">
        <f>'Assumptions (NG non-electricity'!V7</f>
        <v>0.8596912827</v>
      </c>
      <c r="Y36" s="101">
        <f>'Assumptions (NG non-electricity'!W7</f>
        <v>0.8687777102</v>
      </c>
      <c r="Z36" s="101">
        <f>'Assumptions (NG non-electricity'!X7</f>
        <v>0.8778641378</v>
      </c>
      <c r="AA36" s="101">
        <f>'Assumptions (NG non-electricity'!Y7</f>
        <v>0.8869505654</v>
      </c>
      <c r="AB36" s="101">
        <f>'Assumptions (NG non-electricity'!Z7</f>
        <v>0.8960369929</v>
      </c>
      <c r="AC36" s="101">
        <f>'Assumptions (NG non-electricity'!AA7</f>
        <v>0.9051234205</v>
      </c>
      <c r="AD36" s="101">
        <f>'Assumptions (NG non-electricity'!AB7</f>
        <v>0.9142098481</v>
      </c>
      <c r="AE36" s="101">
        <f>'Assumptions (NG non-electricity'!AC7</f>
        <v>0.9232962756</v>
      </c>
      <c r="AF36" s="101">
        <f>'Assumptions (NG non-electricity'!AD7</f>
        <v>0.9323827032</v>
      </c>
      <c r="AG36" s="101">
        <f>'Assumptions (NG non-electricity'!AE7</f>
        <v>0.9414691307</v>
      </c>
      <c r="AH36" s="101">
        <f>'Assumptions (NG non-electricity'!AF7</f>
        <v>0.9505555583</v>
      </c>
      <c r="AI36" s="101">
        <f>'Assumptions (NG non-electricity'!AG7</f>
        <v>0.9596419859</v>
      </c>
      <c r="AJ36" s="101">
        <f>'Assumptions (NG non-electricity'!AH7</f>
        <v>0.9687284134</v>
      </c>
      <c r="AK36" s="101">
        <f>'Assumptions (NG non-electricity'!AI7</f>
        <v>0.977814841</v>
      </c>
      <c r="AL36" s="101">
        <f>'Assumptions (NG non-electricity'!AJ7</f>
        <v>0.9869012686</v>
      </c>
      <c r="AM36" s="101">
        <f>'Assumptions (NG non-electricity'!AK7</f>
        <v>0.9959876961</v>
      </c>
      <c r="AN36" s="101">
        <f>'Assumptions (NG non-electricity'!AL7</f>
        <v>1.005074124</v>
      </c>
      <c r="AO36" s="101">
        <f>'Assumptions (NG non-electricity'!AM7</f>
        <v>1.014160551</v>
      </c>
      <c r="AP36" s="101">
        <f>'Assumptions (NG non-electricity'!AN7</f>
        <v>1.023246979</v>
      </c>
      <c r="AQ36" s="101">
        <f>'Assumptions (NG non-electricity'!AO7</f>
        <v>1.032333406</v>
      </c>
      <c r="AR36" s="101">
        <f>'Assumptions (NG non-electricity'!AP7</f>
        <v>1.041419834</v>
      </c>
      <c r="AS36" s="101">
        <f>'Assumptions (NG non-electricity'!AQ7</f>
        <v>1.050506261</v>
      </c>
      <c r="AT36" s="101">
        <f>'Assumptions (NG non-electricity'!AR7</f>
        <v>1.059592689</v>
      </c>
      <c r="AU36" s="101">
        <f>'Assumptions (NG non-electricity'!AS7</f>
        <v>1.068679117</v>
      </c>
      <c r="AV36" s="101">
        <f>'Assumptions (NG non-electricity'!AT7</f>
        <v>1.077765544</v>
      </c>
      <c r="AW36" s="101">
        <f>'Assumptions (NG non-electricity'!AU7</f>
        <v>1.086851972</v>
      </c>
      <c r="AX36" s="101">
        <f>'Assumptions (NG non-electricity'!AV7</f>
        <v>1.095938399</v>
      </c>
      <c r="AY36" s="101">
        <f>'Assumptions (NG non-electricity'!AW7</f>
        <v>1.105024827</v>
      </c>
      <c r="AZ36" s="101">
        <f>'Assumptions (NG non-electricity'!AX7</f>
        <v>1.114111254</v>
      </c>
      <c r="BA36" s="101">
        <f>'Assumptions (NG non-electricity'!AY7</f>
        <v>1.123197682</v>
      </c>
      <c r="BB36" s="101">
        <f>'Assumptions (NG non-electricity'!AZ7</f>
        <v>1.13228411</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0.011527</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-16.06866782</v>
      </c>
      <c r="E38" s="116">
        <f t="shared" si="3"/>
        <v>-14.70845118</v>
      </c>
      <c r="F38" s="116">
        <f t="shared" si="3"/>
        <v>-14.21623036</v>
      </c>
      <c r="G38" s="116">
        <f t="shared" si="3"/>
        <v>-14.44266945</v>
      </c>
      <c r="H38" s="116">
        <f t="shared" si="3"/>
        <v>-13.82719778</v>
      </c>
      <c r="I38" s="116">
        <f t="shared" si="3"/>
        <v>-13.43727032</v>
      </c>
      <c r="J38" s="116">
        <f t="shared" si="3"/>
        <v>-13.7997423</v>
      </c>
      <c r="K38" s="116">
        <f t="shared" si="3"/>
        <v>-14.33567705</v>
      </c>
      <c r="L38" s="116">
        <f t="shared" si="3"/>
        <v>-15.20604992</v>
      </c>
      <c r="M38" s="116">
        <f t="shared" si="3"/>
        <v>-15.72533031</v>
      </c>
      <c r="N38" s="116">
        <f t="shared" si="3"/>
        <v>-16.5292194</v>
      </c>
      <c r="O38" s="116">
        <f t="shared" si="3"/>
        <v>-18.30436894</v>
      </c>
      <c r="P38" s="116">
        <f t="shared" si="3"/>
        <v>-19.02957788</v>
      </c>
      <c r="Q38" s="116">
        <f t="shared" si="3"/>
        <v>-18.97035331</v>
      </c>
      <c r="R38" s="116">
        <f t="shared" si="3"/>
        <v>-20.82526849</v>
      </c>
      <c r="S38" s="116">
        <f t="shared" si="3"/>
        <v>-22.03984218</v>
      </c>
      <c r="T38" s="116">
        <f t="shared" si="3"/>
        <v>-21.74993668</v>
      </c>
      <c r="U38" s="116">
        <f t="shared" si="3"/>
        <v>-22.47488414</v>
      </c>
      <c r="V38" s="116">
        <f t="shared" si="3"/>
        <v>-25.31719738</v>
      </c>
      <c r="W38" s="116">
        <f t="shared" si="3"/>
        <v>-27.2394531</v>
      </c>
      <c r="X38" s="116">
        <f t="shared" si="3"/>
        <v>-28.39263266</v>
      </c>
      <c r="Y38" s="116">
        <f t="shared" si="3"/>
        <v>-28.83487148</v>
      </c>
      <c r="Z38" s="116">
        <f t="shared" si="3"/>
        <v>-29.299187</v>
      </c>
      <c r="AA38" s="116">
        <f t="shared" si="3"/>
        <v>-29.86807623</v>
      </c>
      <c r="AB38" s="116">
        <f t="shared" si="3"/>
        <v>-30.38092317</v>
      </c>
      <c r="AC38" s="116">
        <f t="shared" si="3"/>
        <v>-31.01291081</v>
      </c>
      <c r="AD38" s="116">
        <f t="shared" si="3"/>
        <v>-31.63575916</v>
      </c>
      <c r="AE38" s="116">
        <f t="shared" si="3"/>
        <v>-32.02503322</v>
      </c>
      <c r="AF38" s="116">
        <f t="shared" si="3"/>
        <v>-32.37550173</v>
      </c>
      <c r="AG38" s="116">
        <f t="shared" si="3"/>
        <v>-32.45075425</v>
      </c>
      <c r="AH38" s="116">
        <f t="shared" si="3"/>
        <v>-32.47300176</v>
      </c>
      <c r="AI38" s="116">
        <f t="shared" si="3"/>
        <v>-32.66918028</v>
      </c>
      <c r="AJ38" s="116">
        <f t="shared" si="3"/>
        <v>-32.92652279</v>
      </c>
      <c r="AK38" s="116">
        <f t="shared" si="3"/>
        <v>-32.95824831</v>
      </c>
      <c r="AL38" s="116">
        <f t="shared" si="3"/>
        <v>-33.12935482</v>
      </c>
      <c r="AM38" s="116">
        <f t="shared" si="3"/>
        <v>-33.25028534</v>
      </c>
      <c r="AN38" s="116">
        <f t="shared" si="3"/>
        <v>-33.41946586</v>
      </c>
      <c r="AO38" s="116">
        <f t="shared" si="3"/>
        <v>-33.59341937</v>
      </c>
      <c r="AP38" s="116">
        <f t="shared" si="3"/>
        <v>-33.73929189</v>
      </c>
      <c r="AQ38" s="116">
        <f t="shared" si="3"/>
        <v>-33.8363714</v>
      </c>
      <c r="AR38" s="116">
        <f t="shared" si="3"/>
        <v>-34.03952992</v>
      </c>
      <c r="AS38" s="116">
        <f t="shared" si="3"/>
        <v>-34.20913243</v>
      </c>
      <c r="AT38" s="116">
        <f t="shared" si="3"/>
        <v>-34.42123395</v>
      </c>
      <c r="AU38" s="116">
        <f t="shared" si="3"/>
        <v>-34.55159446</v>
      </c>
      <c r="AV38" s="116">
        <f t="shared" si="3"/>
        <v>-34.88569198</v>
      </c>
      <c r="AW38" s="116">
        <f t="shared" si="3"/>
        <v>-35.15665949</v>
      </c>
      <c r="AX38" s="116">
        <f t="shared" si="3"/>
        <v>-35.34637301</v>
      </c>
      <c r="AY38" s="116">
        <f t="shared" si="3"/>
        <v>-35.52261552</v>
      </c>
      <c r="AZ38" s="116">
        <f t="shared" si="3"/>
        <v>-35.81892604</v>
      </c>
      <c r="BA38" s="116">
        <f t="shared" si="3"/>
        <v>-35.95677955</v>
      </c>
      <c r="BB38" s="116">
        <f t="shared" si="3"/>
        <v>-36.20472107</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17.5644909</v>
      </c>
      <c r="E42" s="121">
        <f t="shared" si="4"/>
        <v>18.31550918</v>
      </c>
      <c r="F42" s="121">
        <f t="shared" si="4"/>
        <v>15.13811257</v>
      </c>
      <c r="G42" s="121">
        <f t="shared" si="4"/>
        <v>18.21840704</v>
      </c>
      <c r="H42" s="121">
        <f t="shared" si="4"/>
        <v>19.81843328</v>
      </c>
      <c r="I42" s="121">
        <f t="shared" si="4"/>
        <v>21.66862951</v>
      </c>
      <c r="J42" s="121">
        <f t="shared" si="4"/>
        <v>20.74362906</v>
      </c>
      <c r="K42" s="121">
        <f t="shared" si="4"/>
        <v>21.93344862</v>
      </c>
      <c r="L42" s="121">
        <f t="shared" si="4"/>
        <v>24.80053981</v>
      </c>
      <c r="M42" s="121">
        <f t="shared" si="4"/>
        <v>17.58507514</v>
      </c>
      <c r="N42" s="121">
        <f t="shared" si="4"/>
        <v>17.04841918</v>
      </c>
      <c r="O42" s="121">
        <f t="shared" si="4"/>
        <v>15.71304323</v>
      </c>
      <c r="P42" s="121">
        <f t="shared" si="4"/>
        <v>15.5354448</v>
      </c>
      <c r="Q42" s="121">
        <f t="shared" si="4"/>
        <v>16.70572668</v>
      </c>
      <c r="R42" s="121">
        <f t="shared" si="4"/>
        <v>17.06477184</v>
      </c>
      <c r="S42" s="121">
        <f t="shared" si="4"/>
        <v>14.79079318</v>
      </c>
      <c r="T42" s="121">
        <f t="shared" si="4"/>
        <v>14.10208945</v>
      </c>
      <c r="U42" s="121">
        <f t="shared" si="4"/>
        <v>14.03234918</v>
      </c>
      <c r="V42" s="121">
        <f t="shared" si="4"/>
        <v>14.54210339</v>
      </c>
      <c r="W42" s="121">
        <f t="shared" si="4"/>
        <v>13.74535622</v>
      </c>
      <c r="X42" s="121">
        <f t="shared" si="4"/>
        <v>13.89077696</v>
      </c>
      <c r="Y42" s="121">
        <f t="shared" si="4"/>
        <v>18.08090118</v>
      </c>
      <c r="Z42" s="121">
        <f t="shared" si="4"/>
        <v>23.0379606</v>
      </c>
      <c r="AA42" s="121">
        <f t="shared" si="4"/>
        <v>26.73995081</v>
      </c>
      <c r="AB42" s="121">
        <f t="shared" si="4"/>
        <v>29.98597035</v>
      </c>
      <c r="AC42" s="121">
        <f t="shared" si="4"/>
        <v>32.62482277</v>
      </c>
      <c r="AD42" s="121">
        <f t="shared" si="4"/>
        <v>35.53117732</v>
      </c>
      <c r="AE42" s="121">
        <f t="shared" si="4"/>
        <v>38.26826172</v>
      </c>
      <c r="AF42" s="121">
        <f t="shared" si="4"/>
        <v>40.799382</v>
      </c>
      <c r="AG42" s="121">
        <f t="shared" si="4"/>
        <v>43.02813451</v>
      </c>
      <c r="AH42" s="121">
        <f t="shared" si="4"/>
        <v>45.19974787</v>
      </c>
      <c r="AI42" s="121">
        <f t="shared" si="4"/>
        <v>47.96100411</v>
      </c>
      <c r="AJ42" s="121">
        <f t="shared" si="4"/>
        <v>50.77167872</v>
      </c>
      <c r="AK42" s="121">
        <f t="shared" si="4"/>
        <v>53.2747423</v>
      </c>
      <c r="AL42" s="121">
        <f t="shared" si="4"/>
        <v>55.87633528</v>
      </c>
      <c r="AM42" s="121">
        <f t="shared" si="4"/>
        <v>58.40964245</v>
      </c>
      <c r="AN42" s="121">
        <f t="shared" si="4"/>
        <v>60.92939053</v>
      </c>
      <c r="AO42" s="121">
        <f t="shared" si="4"/>
        <v>63.3282612</v>
      </c>
      <c r="AP42" s="121">
        <f t="shared" si="4"/>
        <v>65.66711234</v>
      </c>
      <c r="AQ42" s="121">
        <f t="shared" si="4"/>
        <v>67.95078508</v>
      </c>
      <c r="AR42" s="121">
        <f t="shared" si="4"/>
        <v>70.22462541</v>
      </c>
      <c r="AS42" s="121">
        <f t="shared" si="4"/>
        <v>72.37000031</v>
      </c>
      <c r="AT42" s="121">
        <f t="shared" si="4"/>
        <v>74.49358601</v>
      </c>
      <c r="AU42" s="121">
        <f t="shared" si="4"/>
        <v>76.57844537</v>
      </c>
      <c r="AV42" s="121">
        <f t="shared" si="4"/>
        <v>78.27018761</v>
      </c>
      <c r="AW42" s="121">
        <f t="shared" si="4"/>
        <v>80.23037757</v>
      </c>
      <c r="AX42" s="121">
        <f t="shared" si="4"/>
        <v>82.09875526</v>
      </c>
      <c r="AY42" s="121">
        <f t="shared" si="4"/>
        <v>83.94081757</v>
      </c>
      <c r="AZ42" s="121">
        <f t="shared" si="4"/>
        <v>85.78061132</v>
      </c>
      <c r="BA42" s="121">
        <f t="shared" si="4"/>
        <v>87.49644972</v>
      </c>
      <c r="BB42" s="121">
        <f t="shared" si="4"/>
        <v>89.16571128</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8.243834212</v>
      </c>
      <c r="E43" s="121">
        <f t="shared" si="5"/>
        <v>6.64490386</v>
      </c>
      <c r="F43" s="121">
        <f t="shared" si="5"/>
        <v>7.568226746</v>
      </c>
      <c r="G43" s="121">
        <f t="shared" si="5"/>
        <v>6.956495482</v>
      </c>
      <c r="H43" s="121">
        <f t="shared" si="5"/>
        <v>6.608813122</v>
      </c>
      <c r="I43" s="121">
        <f t="shared" si="5"/>
        <v>5.875917859</v>
      </c>
      <c r="J43" s="121">
        <f t="shared" si="5"/>
        <v>6.528834215</v>
      </c>
      <c r="K43" s="121">
        <f t="shared" si="5"/>
        <v>7.270333755</v>
      </c>
      <c r="L43" s="121">
        <f t="shared" si="5"/>
        <v>7.066293302</v>
      </c>
      <c r="M43" s="121">
        <f t="shared" si="5"/>
        <v>9.913175076</v>
      </c>
      <c r="N43" s="121">
        <f t="shared" si="5"/>
        <v>14.11264712</v>
      </c>
      <c r="O43" s="121">
        <f t="shared" si="5"/>
        <v>14.1317509</v>
      </c>
      <c r="P43" s="121">
        <f t="shared" si="5"/>
        <v>22.08254959</v>
      </c>
      <c r="Q43" s="121">
        <f t="shared" si="5"/>
        <v>21.21861068</v>
      </c>
      <c r="R43" s="121">
        <f t="shared" si="5"/>
        <v>15.85541625</v>
      </c>
      <c r="S43" s="121">
        <f t="shared" si="5"/>
        <v>20.93694712</v>
      </c>
      <c r="T43" s="121">
        <f t="shared" si="5"/>
        <v>12.62840871</v>
      </c>
      <c r="U43" s="121">
        <f t="shared" si="5"/>
        <v>12.80574839</v>
      </c>
      <c r="V43" s="121">
        <f t="shared" si="5"/>
        <v>13.13115436</v>
      </c>
      <c r="W43" s="121">
        <f t="shared" si="5"/>
        <v>14.43107388</v>
      </c>
      <c r="X43" s="121">
        <f t="shared" si="5"/>
        <v>195.448798</v>
      </c>
      <c r="Y43" s="121">
        <f t="shared" si="5"/>
        <v>180.9441732</v>
      </c>
      <c r="Z43" s="121">
        <f t="shared" si="5"/>
        <v>170.0708375</v>
      </c>
      <c r="AA43" s="121">
        <f t="shared" si="5"/>
        <v>158.8029082</v>
      </c>
      <c r="AB43" s="121">
        <f t="shared" si="5"/>
        <v>148.1643436</v>
      </c>
      <c r="AC43" s="121">
        <f t="shared" si="5"/>
        <v>137.1244576</v>
      </c>
      <c r="AD43" s="121">
        <f t="shared" si="5"/>
        <v>132.5507964</v>
      </c>
      <c r="AE43" s="121">
        <f t="shared" si="5"/>
        <v>128.5942974</v>
      </c>
      <c r="AF43" s="121">
        <f t="shared" si="5"/>
        <v>124.2207717</v>
      </c>
      <c r="AG43" s="121">
        <f t="shared" si="5"/>
        <v>119.7430169</v>
      </c>
      <c r="AH43" s="121">
        <f t="shared" si="5"/>
        <v>115.8292343</v>
      </c>
      <c r="AI43" s="121">
        <f t="shared" si="5"/>
        <v>114.6088519</v>
      </c>
      <c r="AJ43" s="121">
        <f t="shared" si="5"/>
        <v>113.6242402</v>
      </c>
      <c r="AK43" s="121">
        <f t="shared" si="5"/>
        <v>111.9529537</v>
      </c>
      <c r="AL43" s="121">
        <f t="shared" si="5"/>
        <v>111.6888172</v>
      </c>
      <c r="AM43" s="121">
        <f t="shared" si="5"/>
        <v>111.5818487</v>
      </c>
      <c r="AN43" s="121">
        <f t="shared" si="5"/>
        <v>112.4118645</v>
      </c>
      <c r="AO43" s="121">
        <f t="shared" si="5"/>
        <v>201.7135828</v>
      </c>
      <c r="AP43" s="121">
        <f t="shared" si="5"/>
        <v>201.9249647</v>
      </c>
      <c r="AQ43" s="121">
        <f t="shared" si="5"/>
        <v>199.1458154</v>
      </c>
      <c r="AR43" s="121">
        <f t="shared" si="5"/>
        <v>196.4881517</v>
      </c>
      <c r="AS43" s="121">
        <f t="shared" si="5"/>
        <v>193.637216</v>
      </c>
      <c r="AT43" s="121">
        <f t="shared" si="5"/>
        <v>191.4159688</v>
      </c>
      <c r="AU43" s="121">
        <f t="shared" si="5"/>
        <v>189.6301471</v>
      </c>
      <c r="AV43" s="121">
        <f t="shared" si="5"/>
        <v>185.4101547</v>
      </c>
      <c r="AW43" s="121">
        <f t="shared" si="5"/>
        <v>182.9553048</v>
      </c>
      <c r="AX43" s="121">
        <f t="shared" si="5"/>
        <v>182.3251299</v>
      </c>
      <c r="AY43" s="121">
        <f t="shared" si="5"/>
        <v>179.4213868</v>
      </c>
      <c r="AZ43" s="121">
        <f t="shared" si="5"/>
        <v>175.6912451</v>
      </c>
      <c r="BA43" s="121">
        <f t="shared" si="5"/>
        <v>172.6332465</v>
      </c>
      <c r="BB43" s="121">
        <f t="shared" si="5"/>
        <v>17.78192738</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516.7854179</v>
      </c>
      <c r="E44" s="121">
        <f>E42*1000/'Inflation GDP Population'!C28</f>
        <v>531.2006117</v>
      </c>
      <c r="F44" s="121">
        <f>F42*1000/'Inflation GDP Population'!D28</f>
        <v>434.1070409</v>
      </c>
      <c r="G44" s="121">
        <f>G42*1000/'Inflation GDP Population'!E28</f>
        <v>516.7879294</v>
      </c>
      <c r="H44" s="121">
        <f>H42*1000/'Inflation GDP Population'!F28</f>
        <v>557.0954179</v>
      </c>
      <c r="I44" s="121">
        <f>I42*1000/'Inflation GDP Population'!G28</f>
        <v>604.7969181</v>
      </c>
      <c r="J44" s="121">
        <f>J42*1000/'Inflation GDP Population'!H28</f>
        <v>575.8727612</v>
      </c>
      <c r="K44" s="121">
        <f>K42*1000/'Inflation GDP Population'!I28</f>
        <v>605.0554606</v>
      </c>
      <c r="L44" s="121">
        <f>L42*1000/'Inflation GDP Population'!J28</f>
        <v>677.5300918</v>
      </c>
      <c r="M44" s="121">
        <f>M42*1000/'Inflation GDP Population'!K28</f>
        <v>475.7708446</v>
      </c>
      <c r="N44" s="121">
        <f>N42*1000/'Inflation GDP Population'!L28</f>
        <v>456.4580976</v>
      </c>
      <c r="O44" s="121">
        <f>O42*1000/'Inflation GDP Population'!M28</f>
        <v>417.4357664</v>
      </c>
      <c r="P44" s="121">
        <f>P42*1000/'Inflation GDP Population'!N28</f>
        <v>409.2498621</v>
      </c>
      <c r="Q44" s="121">
        <f>Q42*1000/'Inflation GDP Population'!O28</f>
        <v>436.3993491</v>
      </c>
      <c r="R44" s="121">
        <f>R42*1000/'Inflation GDP Population'!P28</f>
        <v>441.8048008</v>
      </c>
      <c r="S44" s="121">
        <f>S42*1000/'Inflation GDP Population'!Q28</f>
        <v>379.7073206</v>
      </c>
      <c r="T44" s="121">
        <f>T42*1000/'Inflation GDP Population'!R28</f>
        <v>359.6634388</v>
      </c>
      <c r="U44" s="121">
        <f>U42*1000/'Inflation GDP Population'!S28</f>
        <v>356.1568792</v>
      </c>
      <c r="V44" s="121">
        <f>V42*1000/'Inflation GDP Population'!T28</f>
        <v>367.6236026</v>
      </c>
      <c r="W44" s="121">
        <f>W42*1000/'Inflation GDP Population'!U28</f>
        <v>343.6524416</v>
      </c>
      <c r="X44" s="121">
        <f>X42*1000/'Inflation GDP Population'!V28</f>
        <v>343.5025754</v>
      </c>
      <c r="Y44" s="121">
        <f>Y42*1000/'Inflation GDP Population'!W28</f>
        <v>443.4866583</v>
      </c>
      <c r="Z44" s="121">
        <f>Z42*1000/'Inflation GDP Population'!X28</f>
        <v>560.5188399</v>
      </c>
      <c r="AA44" s="121">
        <f>AA42*1000/'Inflation GDP Population'!Y28</f>
        <v>645.3877139</v>
      </c>
      <c r="AB44" s="121">
        <f>AB42*1000/'Inflation GDP Population'!Z28</f>
        <v>717.9924267</v>
      </c>
      <c r="AC44" s="121">
        <f>AC42*1000/'Inflation GDP Population'!AA28</f>
        <v>775.0306995</v>
      </c>
      <c r="AD44" s="121">
        <f>AD42*1000/'Inflation GDP Population'!AB28</f>
        <v>837.483432</v>
      </c>
      <c r="AE44" s="121">
        <f>AE42*1000/'Inflation GDP Population'!AC28</f>
        <v>895.0096507</v>
      </c>
      <c r="AF44" s="121">
        <f>AF42*1000/'Inflation GDP Population'!AD28</f>
        <v>946.8713815</v>
      </c>
      <c r="AG44" s="121">
        <f>AG42*1000/'Inflation GDP Population'!AE28</f>
        <v>990.9780012</v>
      </c>
      <c r="AH44" s="121">
        <f>AH42*1000/'Inflation GDP Population'!AF28</f>
        <v>1033.110738</v>
      </c>
      <c r="AI44" s="121">
        <f>AI42*1000/'Inflation GDP Population'!AG28</f>
        <v>1089.460642</v>
      </c>
      <c r="AJ44" s="121">
        <f>AJ42*1000/'Inflation GDP Population'!AH28</f>
        <v>1146.235215</v>
      </c>
      <c r="AK44" s="121">
        <f>AK42*1000/'Inflation GDP Population'!AI28</f>
        <v>1195.415421</v>
      </c>
      <c r="AL44" s="121">
        <f>AL42*1000/'Inflation GDP Population'!AJ28</f>
        <v>1246.19732</v>
      </c>
      <c r="AM44" s="121">
        <f>AM42*1000/'Inflation GDP Population'!AK28</f>
        <v>1294.853938</v>
      </c>
      <c r="AN44" s="121">
        <f>AN42*1000/'Inflation GDP Population'!AL28</f>
        <v>1342.629383</v>
      </c>
      <c r="AO44" s="121">
        <f>AO42*1000/'Inflation GDP Population'!AM28</f>
        <v>1387.1886</v>
      </c>
      <c r="AP44" s="121">
        <f>AP42*1000/'Inflation GDP Population'!AN28</f>
        <v>1429.913845</v>
      </c>
      <c r="AQ44" s="121">
        <f>AQ42*1000/'Inflation GDP Population'!AO28</f>
        <v>1470.942259</v>
      </c>
      <c r="AR44" s="121">
        <f>AR42*1000/'Inflation GDP Population'!AP28</f>
        <v>1511.279471</v>
      </c>
      <c r="AS44" s="121">
        <f>AS42*1000/'Inflation GDP Population'!AQ28</f>
        <v>1547.840983</v>
      </c>
      <c r="AT44" s="121">
        <f>AT42*1000/'Inflation GDP Population'!AR28</f>
        <v>1583.490978</v>
      </c>
      <c r="AU44" s="121">
        <f>AU42*1000/'Inflation GDP Population'!AS28</f>
        <v>1617.888285</v>
      </c>
      <c r="AV44" s="121">
        <f>AV42*1000/'Inflation GDP Population'!AT28</f>
        <v>1643.613733</v>
      </c>
      <c r="AW44" s="121">
        <f>AW42*1000/'Inflation GDP Population'!AU28</f>
        <v>1674.632667</v>
      </c>
      <c r="AX44" s="121">
        <f>AX42*1000/'Inflation GDP Population'!AV28</f>
        <v>1703.375413</v>
      </c>
      <c r="AY44" s="121">
        <f>AY42*1000/'Inflation GDP Population'!AW28</f>
        <v>1731.233434</v>
      </c>
      <c r="AZ44" s="121">
        <f>AZ42*1000/'Inflation GDP Population'!AX28</f>
        <v>1758.715445</v>
      </c>
      <c r="BA44" s="121">
        <f>BA42*1000/'Inflation GDP Population'!AY28</f>
        <v>1783.347864</v>
      </c>
      <c r="BB44" s="121">
        <f>BB42*1000/'Inflation GDP Population'!AZ28</f>
        <v>1806.748564</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242.5514826</v>
      </c>
      <c r="E45" s="121">
        <f>E43*1000/'Inflation GDP Population'!C28</f>
        <v>192.7206588</v>
      </c>
      <c r="F45" s="121">
        <f>F43*1000/'Inflation GDP Population'!D28</f>
        <v>217.0297321</v>
      </c>
      <c r="G45" s="121">
        <f>G43*1000/'Inflation GDP Population'!E28</f>
        <v>197.3297055</v>
      </c>
      <c r="H45" s="121">
        <f>H43*1000/'Inflation GDP Population'!F28</f>
        <v>185.7734895</v>
      </c>
      <c r="I45" s="121">
        <f>I43*1000/'Inflation GDP Population'!G28</f>
        <v>164.0037738</v>
      </c>
      <c r="J45" s="121">
        <f>J43*1000/'Inflation GDP Population'!H28</f>
        <v>181.2497599</v>
      </c>
      <c r="K45" s="121">
        <f>K43*1000/'Inflation GDP Population'!I28</f>
        <v>200.5592105</v>
      </c>
      <c r="L45" s="121">
        <f>L43*1000/'Inflation GDP Population'!J28</f>
        <v>193.0452477</v>
      </c>
      <c r="M45" s="121">
        <f>M43*1000/'Inflation GDP Population'!K28</f>
        <v>268.204693</v>
      </c>
      <c r="N45" s="121">
        <f>N43*1000/'Inflation GDP Population'!L28</f>
        <v>377.8550955</v>
      </c>
      <c r="O45" s="121">
        <f>O43*1000/'Inflation GDP Population'!M28</f>
        <v>375.4268465</v>
      </c>
      <c r="P45" s="121">
        <f>P43*1000/'Inflation GDP Population'!N28</f>
        <v>581.7200919</v>
      </c>
      <c r="Q45" s="121">
        <f>Q43*1000/'Inflation GDP Population'!O28</f>
        <v>554.2882431</v>
      </c>
      <c r="R45" s="121">
        <f>R43*1000/'Inflation GDP Population'!P28</f>
        <v>410.4947364</v>
      </c>
      <c r="S45" s="121">
        <f>S43*1000/'Inflation GDP Population'!Q28</f>
        <v>537.4905861</v>
      </c>
      <c r="T45" s="121">
        <f>T43*1000/'Inflation GDP Population'!R28</f>
        <v>322.0782933</v>
      </c>
      <c r="U45" s="121">
        <f>U43*1000/'Inflation GDP Population'!S28</f>
        <v>325.0243649</v>
      </c>
      <c r="V45" s="121">
        <f>V43*1000/'Inflation GDP Population'!T28</f>
        <v>331.954886</v>
      </c>
      <c r="W45" s="121">
        <f>W43*1000/'Inflation GDP Population'!U28</f>
        <v>360.7963079</v>
      </c>
      <c r="X45" s="121">
        <f>X43*1000/'Inflation GDP Population'!V28</f>
        <v>4833.218882</v>
      </c>
      <c r="Y45" s="121">
        <f>Y43*1000/'Inflation GDP Population'!W28</f>
        <v>4438.181807</v>
      </c>
      <c r="Z45" s="121">
        <f>Z43*1000/'Inflation GDP Population'!X28</f>
        <v>4137.862296</v>
      </c>
      <c r="AA45" s="121">
        <f>AA43*1000/'Inflation GDP Population'!Y28</f>
        <v>3832.821034</v>
      </c>
      <c r="AB45" s="121">
        <f>AB43*1000/'Inflation GDP Population'!Z28</f>
        <v>3547.688316</v>
      </c>
      <c r="AC45" s="121">
        <f>AC43*1000/'Inflation GDP Population'!AA28</f>
        <v>3257.509322</v>
      </c>
      <c r="AD45" s="121">
        <f>AD43*1000/'Inflation GDP Population'!AB28</f>
        <v>3124.272943</v>
      </c>
      <c r="AE45" s="121">
        <f>AE43*1000/'Inflation GDP Population'!AC28</f>
        <v>3007.535019</v>
      </c>
      <c r="AF45" s="121">
        <f>AF43*1000/'Inflation GDP Population'!AD28</f>
        <v>2882.913612</v>
      </c>
      <c r="AG45" s="121">
        <f>AG43*1000/'Inflation GDP Population'!AE28</f>
        <v>2757.793172</v>
      </c>
      <c r="AH45" s="121">
        <f>AH43*1000/'Inflation GDP Population'!AF28</f>
        <v>2647.457814</v>
      </c>
      <c r="AI45" s="121">
        <f>AI43*1000/'Inflation GDP Population'!AG28</f>
        <v>2603.403239</v>
      </c>
      <c r="AJ45" s="121">
        <f>AJ43*1000/'Inflation GDP Population'!AH28</f>
        <v>2565.211722</v>
      </c>
      <c r="AK45" s="121">
        <f>AK43*1000/'Inflation GDP Population'!AI28</f>
        <v>2512.07761</v>
      </c>
      <c r="AL45" s="121">
        <f>AL43*1000/'Inflation GDP Population'!AJ28</f>
        <v>2490.970532</v>
      </c>
      <c r="AM45" s="121">
        <f>AM43*1000/'Inflation GDP Population'!AK28</f>
        <v>2473.601792</v>
      </c>
      <c r="AN45" s="121">
        <f>AN43*1000/'Inflation GDP Population'!AL28</f>
        <v>2477.088166</v>
      </c>
      <c r="AO45" s="121">
        <f>AO43*1000/'Inflation GDP Population'!AM28</f>
        <v>4418.482005</v>
      </c>
      <c r="AP45" s="121">
        <f>AP43*1000/'Inflation GDP Population'!AN28</f>
        <v>4396.954461</v>
      </c>
      <c r="AQ45" s="121">
        <f>AQ43*1000/'Inflation GDP Population'!AO28</f>
        <v>4310.943504</v>
      </c>
      <c r="AR45" s="121">
        <f>AR43*1000/'Inflation GDP Population'!AP28</f>
        <v>4228.552422</v>
      </c>
      <c r="AS45" s="121">
        <f>AS43*1000/'Inflation GDP Population'!AQ28</f>
        <v>4141.489809</v>
      </c>
      <c r="AT45" s="121">
        <f>AT43*1000/'Inflation GDP Population'!AR28</f>
        <v>4068.879964</v>
      </c>
      <c r="AU45" s="121">
        <f>AU43*1000/'Inflation GDP Population'!AS28</f>
        <v>4006.354425</v>
      </c>
      <c r="AV45" s="121">
        <f>AV43*1000/'Inflation GDP Population'!AT28</f>
        <v>3893.470628</v>
      </c>
      <c r="AW45" s="121">
        <f>AW43*1000/'Inflation GDP Population'!AU28</f>
        <v>3818.789581</v>
      </c>
      <c r="AX45" s="121">
        <f>AX43*1000/'Inflation GDP Population'!AV28</f>
        <v>3782.860562</v>
      </c>
      <c r="AY45" s="121">
        <f>AY43*1000/'Inflation GDP Population'!AW28</f>
        <v>3700.467932</v>
      </c>
      <c r="AZ45" s="121">
        <f>AZ43*1000/'Inflation GDP Population'!AX28</f>
        <v>3602.106602</v>
      </c>
      <c r="BA45" s="121">
        <f>BA43*1000/'Inflation GDP Population'!AY28</f>
        <v>3518.601411</v>
      </c>
      <c r="BB45" s="121">
        <f>BB43*1000/'Inflation GDP Population'!AZ28</f>
        <v>360.3119551</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0.9309747971</v>
      </c>
      <c r="E46" s="126">
        <f>E42*1000/'Inflation GDP Population'!C23*100</f>
        <v>0.9794951946</v>
      </c>
      <c r="F46" s="126">
        <f>F42*1000/'Inflation GDP Population'!D23*100</f>
        <v>0.7924228075</v>
      </c>
      <c r="G46" s="126">
        <f>G42*1000/'Inflation GDP Population'!E23*100</f>
        <v>0.9135853772</v>
      </c>
      <c r="H46" s="126">
        <f>H42*1000/'Inflation GDP Population'!F23*100</f>
        <v>0.9549712392</v>
      </c>
      <c r="I46" s="126">
        <f>I42*1000/'Inflation GDP Population'!G23*100</f>
        <v>1.001971328</v>
      </c>
      <c r="J46" s="126">
        <f>J42*1000/'Inflation GDP Population'!H23*100</f>
        <v>0.9245115881</v>
      </c>
      <c r="K46" s="126">
        <f>K42*1000/'Inflation GDP Population'!I23*100</f>
        <v>0.9621673584</v>
      </c>
      <c r="L46" s="126">
        <f>L42*1000/'Inflation GDP Population'!J23*100</f>
        <v>1.089700438</v>
      </c>
      <c r="M46" s="126">
        <f>M42*1000/'Inflation GDP Population'!K23*100</f>
        <v>0.8071872681</v>
      </c>
      <c r="N46" s="126">
        <f>N42*1000/'Inflation GDP Population'!L23*100</f>
        <v>0.7698009568</v>
      </c>
      <c r="O46" s="126">
        <f>O42*1000/'Inflation GDP Population'!M23*100</f>
        <v>0.6976693614</v>
      </c>
      <c r="P46" s="126">
        <f>P42*1000/'Inflation GDP Population'!N23*100</f>
        <v>0.672053184</v>
      </c>
      <c r="Q46" s="126">
        <f>Q42*1000/'Inflation GDP Population'!O23*100</f>
        <v>0.6969243504</v>
      </c>
      <c r="R46" s="126">
        <f>R42*1000/'Inflation GDP Population'!P23*100</f>
        <v>0.6849975641</v>
      </c>
      <c r="S46" s="126">
        <f>S42*1000/'Inflation GDP Population'!Q23*100</f>
        <v>0.5626416804</v>
      </c>
      <c r="T46" s="126">
        <f>T42*1000/'Inflation GDP Population'!R23*100</f>
        <v>0.5207834726</v>
      </c>
      <c r="U46" s="126">
        <f>U42*1000/'Inflation GDP Population'!S23*100</f>
        <v>0.4977580051</v>
      </c>
      <c r="V46" s="126">
        <f>V42*1000/'Inflation GDP Population'!T23*100</f>
        <v>0.4969202674</v>
      </c>
      <c r="W46" s="126">
        <f>W42*1000/'Inflation GDP Population'!U23*100</f>
        <v>0.4575304588</v>
      </c>
      <c r="X46" s="126">
        <f>X42*1000/'Inflation GDP Population'!V23*100</f>
        <v>0.4534168967</v>
      </c>
      <c r="Y46" s="126">
        <f>Y42*1000/'Inflation GDP Population'!W23*100</f>
        <v>0.5787598366</v>
      </c>
      <c r="Z46" s="126">
        <f>Z42*1000/'Inflation GDP Population'!X23*100</f>
        <v>0.7231518379</v>
      </c>
      <c r="AA46" s="126">
        <f>AA42*1000/'Inflation GDP Population'!Y23*100</f>
        <v>0.8231011671</v>
      </c>
      <c r="AB46" s="126">
        <f>AB42*1000/'Inflation GDP Population'!Z23*100</f>
        <v>0.9051444047</v>
      </c>
      <c r="AC46" s="126">
        <f>AC42*1000/'Inflation GDP Population'!AA23*100</f>
        <v>0.9657285603</v>
      </c>
      <c r="AD46" s="126">
        <f>AD42*1000/'Inflation GDP Population'!AB23*100</f>
        <v>1.031391773</v>
      </c>
      <c r="AE46" s="126">
        <f>AE42*1000/'Inflation GDP Population'!AC23*100</f>
        <v>1.08933122</v>
      </c>
      <c r="AF46" s="126">
        <f>AF42*1000/'Inflation GDP Population'!AD23*100</f>
        <v>1.138890447</v>
      </c>
      <c r="AG46" s="126">
        <f>AG42*1000/'Inflation GDP Population'!AE23*100</f>
        <v>1.177844704</v>
      </c>
      <c r="AH46" s="126">
        <f>AH42*1000/'Inflation GDP Population'!AF23*100</f>
        <v>1.213329282</v>
      </c>
      <c r="AI46" s="126">
        <f>AI42*1000/'Inflation GDP Population'!AG23*100</f>
        <v>1.262519468</v>
      </c>
      <c r="AJ46" s="126">
        <f>AJ42*1000/'Inflation GDP Population'!AH23*100</f>
        <v>1.310625129</v>
      </c>
      <c r="AK46" s="126">
        <f>AK42*1000/'Inflation GDP Population'!AI23*100</f>
        <v>1.348607204</v>
      </c>
      <c r="AL46" s="126">
        <f>AL42*1000/'Inflation GDP Population'!AJ23*100</f>
        <v>1.387072568</v>
      </c>
      <c r="AM46" s="126">
        <f>AM42*1000/'Inflation GDP Population'!AK23*100</f>
        <v>1.421880068</v>
      </c>
      <c r="AN46" s="126">
        <f>AN42*1000/'Inflation GDP Population'!AL23*100</f>
        <v>1.45449557</v>
      </c>
      <c r="AO46" s="126">
        <f>AO42*1000/'Inflation GDP Population'!AM23*100</f>
        <v>1.482484916</v>
      </c>
      <c r="AP46" s="126">
        <f>AP42*1000/'Inflation GDP Population'!AN23*100</f>
        <v>1.507466913</v>
      </c>
      <c r="AQ46" s="126">
        <f>AQ42*1000/'Inflation GDP Population'!AO23*100</f>
        <v>1.529683207</v>
      </c>
      <c r="AR46" s="126">
        <f>AR42*1000/'Inflation GDP Population'!AP23*100</f>
        <v>1.550256646</v>
      </c>
      <c r="AS46" s="126">
        <f>AS42*1000/'Inflation GDP Population'!AQ23*100</f>
        <v>1.566678543</v>
      </c>
      <c r="AT46" s="126">
        <f>AT42*1000/'Inflation GDP Population'!AR23*100</f>
        <v>1.581420457</v>
      </c>
      <c r="AU46" s="126">
        <f>AU42*1000/'Inflation GDP Population'!AS23*100</f>
        <v>1.59419766</v>
      </c>
      <c r="AV46" s="126">
        <f>AV42*1000/'Inflation GDP Population'!AT23*100</f>
        <v>1.597861553</v>
      </c>
      <c r="AW46" s="126">
        <f>AW42*1000/'Inflation GDP Population'!AU23*100</f>
        <v>1.606159825</v>
      </c>
      <c r="AX46" s="126">
        <f>AX42*1000/'Inflation GDP Population'!AV23*100</f>
        <v>1.611735032</v>
      </c>
      <c r="AY46" s="126">
        <f>AY42*1000/'Inflation GDP Population'!AW23*100</f>
        <v>1.615985346</v>
      </c>
      <c r="AZ46" s="126">
        <f>AZ42*1000/'Inflation GDP Population'!AX23*100</f>
        <v>1.619423774</v>
      </c>
      <c r="BA46" s="126">
        <f>BA42*1000/'Inflation GDP Population'!AY23*100</f>
        <v>1.619828201</v>
      </c>
      <c r="BB46" s="126">
        <f>BB42*1000/'Inflation GDP Population'!AZ23*100</f>
        <v>1.618764058</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0.4369498625</v>
      </c>
      <c r="E47" s="126">
        <f>E43*1000/'Inflation GDP Population'!C23*100</f>
        <v>0.3553628423</v>
      </c>
      <c r="F47" s="126">
        <f>F43*1000/'Inflation GDP Population'!D23*100</f>
        <v>0.3961679804</v>
      </c>
      <c r="G47" s="126">
        <f>G43*1000/'Inflation GDP Population'!E23*100</f>
        <v>0.3488423842</v>
      </c>
      <c r="H47" s="126">
        <f>H43*1000/'Inflation GDP Population'!F23*100</f>
        <v>0.3184523401</v>
      </c>
      <c r="I47" s="126">
        <f>I43*1000/'Inflation GDP Population'!G23*100</f>
        <v>0.271706211</v>
      </c>
      <c r="J47" s="126">
        <f>J43*1000/'Inflation GDP Population'!H23*100</f>
        <v>0.2909800822</v>
      </c>
      <c r="K47" s="126">
        <f>K43*1000/'Inflation GDP Population'!I23*100</f>
        <v>0.318931963</v>
      </c>
      <c r="L47" s="126">
        <f>L43*1000/'Inflation GDP Population'!J23*100</f>
        <v>0.3104828753</v>
      </c>
      <c r="M47" s="126">
        <f>M43*1000/'Inflation GDP Population'!K23*100</f>
        <v>0.4550329552</v>
      </c>
      <c r="N47" s="126">
        <f>N43*1000/'Inflation GDP Population'!L23*100</f>
        <v>0.6372396844</v>
      </c>
      <c r="O47" s="126">
        <f>O43*1000/'Inflation GDP Population'!M23*100</f>
        <v>0.6274589514</v>
      </c>
      <c r="P47" s="126">
        <f>P43*1000/'Inflation GDP Population'!N23*100</f>
        <v>0.9552766564</v>
      </c>
      <c r="Q47" s="126">
        <f>Q43*1000/'Inflation GDP Population'!O23*100</f>
        <v>0.8851914526</v>
      </c>
      <c r="R47" s="126">
        <f>R43*1000/'Inflation GDP Population'!P23*100</f>
        <v>0.6364527819</v>
      </c>
      <c r="S47" s="126">
        <f>S43*1000/'Inflation GDP Population'!Q23*100</f>
        <v>0.7964413382</v>
      </c>
      <c r="T47" s="126">
        <f>T43*1000/'Inflation GDP Population'!R23*100</f>
        <v>0.466361142</v>
      </c>
      <c r="U47" s="126">
        <f>U43*1000/'Inflation GDP Population'!S23*100</f>
        <v>0.4542478019</v>
      </c>
      <c r="V47" s="126">
        <f>V43*1000/'Inflation GDP Population'!T23*100</f>
        <v>0.4487065291</v>
      </c>
      <c r="W47" s="126">
        <f>W43*1000/'Inflation GDP Population'!U23*100</f>
        <v>0.4803553832</v>
      </c>
      <c r="X47" s="126">
        <f>X43*1000/'Inflation GDP Population'!V23*100</f>
        <v>6.379757428</v>
      </c>
      <c r="Y47" s="126">
        <f>Y43*1000/'Inflation GDP Population'!W23*100</f>
        <v>5.791924806</v>
      </c>
      <c r="Z47" s="126">
        <f>Z43*1000/'Inflation GDP Population'!X23*100</f>
        <v>5.338451647</v>
      </c>
      <c r="AA47" s="126">
        <f>AA43*1000/'Inflation GDP Population'!Y23*100</f>
        <v>4.888223618</v>
      </c>
      <c r="AB47" s="126">
        <f>AB43*1000/'Inflation GDP Population'!Z23*100</f>
        <v>4.472429108</v>
      </c>
      <c r="AC47" s="126">
        <f>AC43*1000/'Inflation GDP Population'!AA23*100</f>
        <v>4.059026036</v>
      </c>
      <c r="AD47" s="126">
        <f>AD43*1000/'Inflation GDP Population'!AB23*100</f>
        <v>3.8476575</v>
      </c>
      <c r="AE47" s="126">
        <f>AE43*1000/'Inflation GDP Population'!AC23*100</f>
        <v>3.66052119</v>
      </c>
      <c r="AF47" s="126">
        <f>AF43*1000/'Inflation GDP Population'!AD23*100</f>
        <v>3.467548853</v>
      </c>
      <c r="AG47" s="126">
        <f>AG43*1000/'Inflation GDP Population'!AE23*100</f>
        <v>3.277824613</v>
      </c>
      <c r="AH47" s="126">
        <f>AH43*1000/'Inflation GDP Population'!AF23*100</f>
        <v>3.109287292</v>
      </c>
      <c r="AI47" s="126">
        <f>AI43*1000/'Inflation GDP Population'!AG23*100</f>
        <v>3.016949071</v>
      </c>
      <c r="AJ47" s="126">
        <f>AJ43*1000/'Inflation GDP Population'!AH23*100</f>
        <v>2.933107357</v>
      </c>
      <c r="AK47" s="126">
        <f>AK43*1000/'Inflation GDP Population'!AI23*100</f>
        <v>2.833998877</v>
      </c>
      <c r="AL47" s="126">
        <f>AL43*1000/'Inflation GDP Population'!AJ23*100</f>
        <v>2.772560041</v>
      </c>
      <c r="AM47" s="126">
        <f>AM43*1000/'Inflation GDP Population'!AK23*100</f>
        <v>2.716263958</v>
      </c>
      <c r="AN47" s="126">
        <f>AN43*1000/'Inflation GDP Population'!AL23*100</f>
        <v>2.683476029</v>
      </c>
      <c r="AO47" s="126">
        <f>AO43*1000/'Inflation GDP Population'!AM23*100</f>
        <v>4.722020439</v>
      </c>
      <c r="AP47" s="126">
        <f>AP43*1000/'Inflation GDP Population'!AN23*100</f>
        <v>4.635428486</v>
      </c>
      <c r="AQ47" s="126">
        <f>AQ43*1000/'Inflation GDP Population'!AO23*100</f>
        <v>4.483097718</v>
      </c>
      <c r="AR47" s="126">
        <f>AR43*1000/'Inflation GDP Population'!AP23*100</f>
        <v>4.337610365</v>
      </c>
      <c r="AS47" s="126">
        <f>AS43*1000/'Inflation GDP Population'!AQ23*100</f>
        <v>4.191892637</v>
      </c>
      <c r="AT47" s="126">
        <f>AT43*1000/'Inflation GDP Population'!AR23*100</f>
        <v>4.06355963</v>
      </c>
      <c r="AU47" s="126">
        <f>AU43*1000/'Inflation GDP Population'!AS23*100</f>
        <v>3.947689657</v>
      </c>
      <c r="AV47" s="126">
        <f>AV43*1000/'Inflation GDP Population'!AT23*100</f>
        <v>3.78509068</v>
      </c>
      <c r="AW47" s="126">
        <f>AW43*1000/'Inflation GDP Population'!AU23*100</f>
        <v>3.662645861</v>
      </c>
      <c r="AX47" s="126">
        <f>AX43*1000/'Inflation GDP Population'!AV23*100</f>
        <v>3.579345364</v>
      </c>
      <c r="AY47" s="126">
        <f>AY43*1000/'Inflation GDP Population'!AW23*100</f>
        <v>3.454128043</v>
      </c>
      <c r="AZ47" s="126">
        <f>AZ43*1000/'Inflation GDP Population'!AX23*100</f>
        <v>3.316816877</v>
      </c>
      <c r="BA47" s="126">
        <f>BA43*1000/'Inflation GDP Population'!AY23*100</f>
        <v>3.195971974</v>
      </c>
      <c r="BB47" s="126">
        <f>BB43*1000/'Inflation GDP Population'!AZ23*100</f>
        <v>0.3228230281</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6.893571122</v>
      </c>
      <c r="E48" s="128">
        <f>sum('Transportation and Industrial G'!C21,Model!D246)</f>
        <v>6.633540504</v>
      </c>
      <c r="F48" s="128">
        <f>sum('Transportation and Industrial G'!D21,Model!E246)</f>
        <v>6.749697937</v>
      </c>
      <c r="G48" s="128">
        <f>sum('Transportation and Industrial G'!E21,Model!F246)</f>
        <v>6.804190779</v>
      </c>
      <c r="H48" s="128">
        <f>sum('Transportation and Industrial G'!F21,Model!G246)</f>
        <v>6.588507915</v>
      </c>
      <c r="I48" s="128">
        <f>sum('Transportation and Industrial G'!G21,Model!H246)</f>
        <v>6.559859782</v>
      </c>
      <c r="J48" s="128">
        <f>sum('Transportation and Industrial G'!H21,Model!I246)</f>
        <v>6.512036735</v>
      </c>
      <c r="K48" s="128">
        <f>sum('Transportation and Industrial G'!I21,Model!J246)</f>
        <v>6.386132974</v>
      </c>
      <c r="L48" s="128">
        <f>sum('Transportation and Industrial G'!J21,Model!K246)</f>
        <v>6.01719037</v>
      </c>
      <c r="M48" s="128">
        <f>sum('Transportation and Industrial G'!K21,Model!L246)</f>
        <v>5.019252363</v>
      </c>
      <c r="N48" s="128">
        <f>sum('Transportation and Industrial G'!L21,Model!M246)</f>
        <v>5.24663195</v>
      </c>
      <c r="O48" s="128">
        <f>sum('Transportation and Industrial G'!M21,Model!N246)</f>
        <v>5.353345041</v>
      </c>
      <c r="P48" s="128">
        <f>sum('Transportation and Industrial G'!N21,Model!O246)</f>
        <v>4.281970992</v>
      </c>
      <c r="Q48" s="128">
        <f>sum('Transportation and Industrial G'!O21,Model!P246)</f>
        <v>3.84789985</v>
      </c>
      <c r="R48" s="128">
        <f>sum('Transportation and Industrial G'!P21,Model!Q246)</f>
        <v>3.894450182</v>
      </c>
      <c r="S48" s="128">
        <f>sum('Transportation and Industrial G'!Q21,Model!R246)</f>
        <v>3.229499604</v>
      </c>
      <c r="T48" s="128">
        <f>sum('Transportation and Industrial G'!R21,Model!S246)</f>
        <v>3.356545713</v>
      </c>
      <c r="U48" s="128">
        <f>sum('Transportation and Industrial G'!S21,Model!T246)</f>
        <v>3.478703361</v>
      </c>
      <c r="V48" s="128">
        <f>sum('Transportation and Industrial G'!T21,Model!U246)</f>
        <v>3.313336133</v>
      </c>
      <c r="W48" s="128">
        <f>sum('Transportation and Industrial G'!U21,Model!V246)</f>
        <v>3.310544773</v>
      </c>
      <c r="X48" s="128">
        <f>sum('Transportation and Industrial G'!V21,Model!W246)</f>
        <v>3.307753413</v>
      </c>
      <c r="Y48" s="128">
        <f>sum('Transportation and Industrial G'!W21,Model!X246)</f>
        <v>3.288837959</v>
      </c>
      <c r="Z48" s="128">
        <f>sum('Transportation and Industrial G'!X21,Model!Y246)</f>
        <v>3.276669013</v>
      </c>
      <c r="AA48" s="128">
        <f>sum('Transportation and Industrial G'!Y21,Model!Z246)</f>
        <v>3.264501398</v>
      </c>
      <c r="AB48" s="128">
        <f>sum('Transportation and Industrial G'!Z21,Model!AA246)</f>
        <v>3.252335254</v>
      </c>
      <c r="AC48" s="128">
        <f>sum('Transportation and Industrial G'!AA21,Model!AB246)</f>
        <v>3.240170742</v>
      </c>
      <c r="AD48" s="128">
        <f>sum('Transportation and Industrial G'!AB21,Model!AC246)</f>
        <v>3.228008045</v>
      </c>
      <c r="AE48" s="128">
        <f>sum('Transportation and Industrial G'!AC21,Model!AD246)</f>
        <v>3.215847377</v>
      </c>
      <c r="AF48" s="128">
        <f>sum('Transportation and Industrial G'!AD21,Model!AE246)</f>
        <v>3.203688983</v>
      </c>
      <c r="AG48" s="128">
        <f>sum('Transportation and Industrial G'!AE21,Model!AF246)</f>
        <v>3.191533154</v>
      </c>
      <c r="AH48" s="128">
        <f>sum('Transportation and Industrial G'!AF21,Model!AG246)</f>
        <v>3.157674973</v>
      </c>
      <c r="AI48" s="128">
        <f>sum('Transportation and Industrial G'!AG21,Model!AH246)</f>
        <v>3.146209187</v>
      </c>
      <c r="AJ48" s="128">
        <f>sum('Transportation and Industrial G'!AH21,Model!AI246)</f>
        <v>3.134781446</v>
      </c>
      <c r="AK48" s="128">
        <f>sum('Transportation and Industrial G'!AI21,Model!AJ246)</f>
        <v>3.123394835</v>
      </c>
      <c r="AL48" s="128">
        <f>sum('Transportation and Industrial G'!AJ21,Model!AK246)</f>
        <v>3.112052783</v>
      </c>
      <c r="AM48" s="128">
        <f>sum('Transportation and Industrial G'!AK21,Model!AL246)</f>
        <v>3.100759108</v>
      </c>
      <c r="AN48" s="128">
        <f>sum('Transportation and Industrial G'!AL21,Model!AM246)</f>
        <v>3.089518079</v>
      </c>
      <c r="AO48" s="128">
        <f>sum('Transportation and Industrial G'!AM21,Model!AN246)</f>
        <v>3.078334482</v>
      </c>
      <c r="AP48" s="128">
        <f>sum('Transportation and Industrial G'!AN21,Model!AO246)</f>
        <v>3.067213701</v>
      </c>
      <c r="AQ48" s="128">
        <f>sum('Transportation and Industrial G'!AO21,Model!AP246)</f>
        <v>3.056161815</v>
      </c>
      <c r="AR48" s="128">
        <f>sum('Transportation and Industrial G'!AP21,Model!AQ246)</f>
        <v>3.045185714</v>
      </c>
      <c r="AS48" s="128">
        <f>sum('Transportation and Industrial G'!AQ21,Model!AR246)</f>
        <v>3.034293237</v>
      </c>
      <c r="AT48" s="128">
        <f>sum('Transportation and Industrial G'!AR21,Model!AS246)</f>
        <v>3.023493345</v>
      </c>
      <c r="AU48" s="128">
        <f>sum('Transportation and Industrial G'!AS21,Model!AT246)</f>
        <v>3.012796323</v>
      </c>
      <c r="AV48" s="128">
        <f>sum('Transportation and Industrial G'!AT21,Model!AU246)</f>
        <v>3.002214043</v>
      </c>
      <c r="AW48" s="128">
        <f>sum('Transportation and Industrial G'!AU21,Model!AV246)</f>
        <v>2.991760273</v>
      </c>
      <c r="AX48" s="128">
        <f>sum('Transportation and Industrial G'!AV21,Model!AW246)</f>
        <v>2.981451077</v>
      </c>
      <c r="AY48" s="128">
        <f>sum('Transportation and Industrial G'!AW21,Model!AX246)</f>
        <v>2.971305311</v>
      </c>
      <c r="AZ48" s="128">
        <f>sum('Transportation and Industrial G'!AX21,Model!AY246)</f>
        <v>2.961345264</v>
      </c>
      <c r="BA48" s="128">
        <f>sum('Transportation and Industrial G'!AY21,Model!AZ246)</f>
        <v>2.951597464</v>
      </c>
      <c r="BB48" s="128">
        <f>sum('Transportation and Industrial G'!AZ21,Model!BA246)</f>
        <v>2.94209375</v>
      </c>
    </row>
    <row r="49" ht="15.75" customHeight="1">
      <c r="A49" s="127" t="s">
        <v>280</v>
      </c>
      <c r="B49" s="32" t="s">
        <v>279</v>
      </c>
      <c r="C49" s="32" t="s">
        <v>281</v>
      </c>
      <c r="D49" s="128">
        <f>sum('Transportation and Industrial G'!B$14:B$17,Model!C654)</f>
        <v>139.984091</v>
      </c>
      <c r="E49" s="128">
        <f>sum('Transportation and Industrial G'!C$14:C$17,Model!D654)</f>
        <v>142.4190551</v>
      </c>
      <c r="F49" s="128">
        <f>sum('Transportation and Industrial G'!D$14:D$17,Model!E654)</f>
        <v>131.0473252</v>
      </c>
      <c r="G49" s="128">
        <f>sum('Transportation and Industrial G'!E$14:E$17,Model!F654)</f>
        <v>130.2118029</v>
      </c>
      <c r="H49" s="128">
        <f>sum('Transportation and Industrial G'!F$14:F$17,Model!G654)</f>
        <v>139.4992325</v>
      </c>
      <c r="I49" s="128">
        <f>sum('Transportation and Industrial G'!G$14:G$17,Model!H654)</f>
        <v>129.2642798</v>
      </c>
      <c r="J49" s="128">
        <f>sum('Transportation and Industrial G'!H$14:H$17,Model!I654)</f>
        <v>134.1211007</v>
      </c>
      <c r="K49" s="128">
        <f>sum('Transportation and Industrial G'!I$14:I$17,Model!J654)</f>
        <v>140.3243115</v>
      </c>
      <c r="L49" s="128">
        <f>sum('Transportation and Industrial G'!J$14:J$17,Model!K654)</f>
        <v>142.0439028</v>
      </c>
      <c r="M49" s="128">
        <f>sum('Transportation and Industrial G'!K$14:K$17,Model!L654)</f>
        <v>135.2934658</v>
      </c>
      <c r="N49" s="128">
        <f>sum('Transportation and Industrial G'!L$14:L$17,Model!M654)</f>
        <v>130.1338833</v>
      </c>
      <c r="O49" s="128">
        <f>sum('Transportation and Industrial G'!M$14:M$17,Model!N654)</f>
        <v>119.0126296</v>
      </c>
      <c r="P49" s="128">
        <f>sum('Transportation and Industrial G'!N$14:N$17,Model!O654)</f>
        <v>134.0905826</v>
      </c>
      <c r="Q49" s="128">
        <f>sum('Transportation and Industrial G'!O$14:O$17,Model!P654)</f>
        <v>136.8373022</v>
      </c>
      <c r="R49" s="128">
        <f>sum('Transportation and Industrial G'!P$14:P$17,Model!Q654)</f>
        <v>133.5077863</v>
      </c>
      <c r="S49" s="128">
        <f>sum('Transportation and Industrial G'!Q$14:Q$17,Model!R654)</f>
        <v>129.2904555</v>
      </c>
      <c r="T49" s="128">
        <f>sum('Transportation and Industrial G'!R$14:R$17,Model!S654)</f>
        <v>121.9939591</v>
      </c>
      <c r="U49" s="128">
        <f>sum('Transportation and Industrial G'!S$14:S$17,Model!T654)</f>
        <v>118.816638</v>
      </c>
      <c r="V49" s="128">
        <f>sum('Transportation and Industrial G'!T$14:T$17,Model!U654)</f>
        <v>117.645136</v>
      </c>
      <c r="W49" s="128">
        <f>sum('Transportation and Industrial G'!U$14:U$17,Model!V654)</f>
        <v>117.3611375</v>
      </c>
      <c r="X49" s="128">
        <f>sum('Transportation and Industrial G'!V$14:V$17,Model!W654)</f>
        <v>117.077139</v>
      </c>
      <c r="Y49" s="128">
        <f>sum('Transportation and Industrial G'!W$14:W$17,Model!X654)</f>
        <v>118.2222055</v>
      </c>
      <c r="Z49" s="128">
        <f>sum('Transportation and Industrial G'!X$14:X$17,Model!Y654)</f>
        <v>119.3100488</v>
      </c>
      <c r="AA49" s="128">
        <f>sum('Transportation and Industrial G'!Y$14:Y$17,Model!Z654)</f>
        <v>120.3406688</v>
      </c>
      <c r="AB49" s="128">
        <f>sum('Transportation and Industrial G'!Z$14:Z$17,Model!AA654)</f>
        <v>121.3140656</v>
      </c>
      <c r="AC49" s="128">
        <f>sum('Transportation and Industrial G'!AA$14:AA$17,Model!AB654)</f>
        <v>122.2302391</v>
      </c>
      <c r="AD49" s="128">
        <f>sum('Transportation and Industrial G'!AB$14:AB$17,Model!AC654)</f>
        <v>123.0891894</v>
      </c>
      <c r="AE49" s="128">
        <f>sum('Transportation and Industrial G'!AC$14:AC$17,Model!AD654)</f>
        <v>123.8909164</v>
      </c>
      <c r="AF49" s="128">
        <f>sum('Transportation and Industrial G'!AD$14:AD$17,Model!AE654)</f>
        <v>125.5773019</v>
      </c>
      <c r="AG49" s="128">
        <f>sum('Transportation and Industrial G'!AE$14:AE$17,Model!AF654)</f>
        <v>127.2636875</v>
      </c>
      <c r="AH49" s="128">
        <f>sum('Transportation and Industrial G'!AF$14:AF$17,Model!AG654)</f>
        <v>128.950073</v>
      </c>
      <c r="AI49" s="128">
        <f>sum('Transportation and Industrial G'!AG$14:AG$17,Model!AH654)</f>
        <v>130.6364586</v>
      </c>
      <c r="AJ49" s="128">
        <f>sum('Transportation and Industrial G'!AH$14:AH$17,Model!AI654)</f>
        <v>132.3228442</v>
      </c>
      <c r="AK49" s="128">
        <f>sum('Transportation and Industrial G'!AI$14:AI$17,Model!AJ654)</f>
        <v>134.0092297</v>
      </c>
      <c r="AL49" s="128">
        <f>sum('Transportation and Industrial G'!AJ$14:AJ$17,Model!AK654)</f>
        <v>135.6956153</v>
      </c>
      <c r="AM49" s="128">
        <f>sum('Transportation and Industrial G'!AK$14:AK$17,Model!AL654)</f>
        <v>137.3820008</v>
      </c>
      <c r="AN49" s="128">
        <f>sum('Transportation and Industrial G'!AL$14:AL$17,Model!AM654)</f>
        <v>139.0683864</v>
      </c>
      <c r="AO49" s="128">
        <f>sum('Transportation and Industrial G'!AM$14:AM$17,Model!AN654)</f>
        <v>140.7547719</v>
      </c>
      <c r="AP49" s="128">
        <f>sum('Transportation and Industrial G'!AN$14:AN$17,Model!AO654)</f>
        <v>142.4411575</v>
      </c>
      <c r="AQ49" s="128">
        <f>sum('Transportation and Industrial G'!AO$14:AO$17,Model!AP654)</f>
        <v>144.1275431</v>
      </c>
      <c r="AR49" s="128">
        <f>sum('Transportation and Industrial G'!AP$14:AP$17,Model!AQ654)</f>
        <v>145.8139286</v>
      </c>
      <c r="AS49" s="128">
        <f>sum('Transportation and Industrial G'!AQ$14:AQ$17,Model!AR654)</f>
        <v>147.5003142</v>
      </c>
      <c r="AT49" s="128">
        <f>sum('Transportation and Industrial G'!AR$14:AR$17,Model!AS654)</f>
        <v>149.1866997</v>
      </c>
      <c r="AU49" s="128">
        <f>sum('Transportation and Industrial G'!AS$14:AS$17,Model!AT654)</f>
        <v>150.8730853</v>
      </c>
      <c r="AV49" s="128">
        <f>sum('Transportation and Industrial G'!AT$14:AT$17,Model!AU654)</f>
        <v>152.5594708</v>
      </c>
      <c r="AW49" s="128">
        <f>sum('Transportation and Industrial G'!AU$14:AU$17,Model!AV654)</f>
        <v>154.2458564</v>
      </c>
      <c r="AX49" s="128">
        <f>sum('Transportation and Industrial G'!AV$14:AV$17,Model!AW654)</f>
        <v>155.932242</v>
      </c>
      <c r="AY49" s="128">
        <f>sum('Transportation and Industrial G'!AW$14:AW$17,Model!AX654)</f>
        <v>157.6186275</v>
      </c>
      <c r="AZ49" s="128">
        <f>sum('Transportation and Industrial G'!AX$14:AX$17,Model!AY654)</f>
        <v>159.3050131</v>
      </c>
      <c r="BA49" s="128">
        <f>sum('Transportation and Industrial G'!AY$14:AY$17,Model!AZ654)</f>
        <v>160.9913986</v>
      </c>
      <c r="BB49" s="128">
        <f>sum('Transportation and Industrial G'!AZ$14:AZ$17,Model!BA654)</f>
        <v>162.6777842</v>
      </c>
    </row>
    <row r="50" ht="15.75" customHeight="1">
      <c r="A50" s="127" t="s">
        <v>282</v>
      </c>
      <c r="B50" s="32" t="s">
        <v>279</v>
      </c>
      <c r="C50" s="32" t="s">
        <v>215</v>
      </c>
      <c r="D50" s="128">
        <f>sum('Transportation and Industrial G'!B36:B39,Model!C2468)</f>
        <v>238.2920729</v>
      </c>
      <c r="E50" s="128">
        <f>sum('Transportation and Industrial G'!C36:C39,Model!D2468)</f>
        <v>239.9307097</v>
      </c>
      <c r="F50" s="128">
        <f>sum('Transportation and Industrial G'!D36:D39,Model!E2468)</f>
        <v>247.7859152</v>
      </c>
      <c r="G50" s="128">
        <f>sum('Transportation and Industrial G'!E36:E39,Model!F2468)</f>
        <v>237.3111349</v>
      </c>
      <c r="H50" s="128">
        <f>sum('Transportation and Industrial G'!F36:F39,Model!G2468)</f>
        <v>247.2518718</v>
      </c>
      <c r="I50" s="128">
        <f>sum('Transportation and Industrial G'!G36:G39,Model!H2468)</f>
        <v>253.0736247</v>
      </c>
      <c r="J50" s="128">
        <f>sum('Transportation and Industrial G'!H36:H39,Model!I2468)</f>
        <v>257.991007</v>
      </c>
      <c r="K50" s="128">
        <f>sum('Transportation and Industrial G'!I36:I39,Model!J2468)</f>
        <v>258.3431525</v>
      </c>
      <c r="L50" s="128">
        <f>sum('Transportation and Industrial G'!J36:J39,Model!K2468)</f>
        <v>242.2670737</v>
      </c>
      <c r="M50" s="128">
        <f>sum('Transportation and Industrial G'!K36:K39,Model!L2468)</f>
        <v>234.1751504</v>
      </c>
      <c r="N50" s="128">
        <f>sum('Transportation and Industrial G'!L36:L39,Model!M2468)</f>
        <v>232.2326152</v>
      </c>
      <c r="O50" s="128">
        <f>sum('Transportation and Industrial G'!M36:M39,Model!N2468)</f>
        <v>225.0237489</v>
      </c>
      <c r="P50" s="128">
        <f>sum('Transportation and Industrial G'!N36:N39,Model!O2468)</f>
        <v>217.230421</v>
      </c>
      <c r="Q50" s="128">
        <f>sum('Transportation and Industrial G'!O36:O39,Model!P2468)</f>
        <v>219.1731462</v>
      </c>
      <c r="R50" s="128">
        <f>sum('Transportation and Industrial G'!P36:P39,Model!Q2468)</f>
        <v>220.0806965</v>
      </c>
      <c r="S50" s="128">
        <f>sum('Transportation and Industrial G'!Q36:Q39,Model!R2468)</f>
        <v>230.1061901</v>
      </c>
      <c r="T50" s="128">
        <f>sum('Transportation and Industrial G'!R36:R39,Model!S2468)</f>
        <v>237.2396734</v>
      </c>
      <c r="U50" s="128">
        <f>sum('Transportation and Industrial G'!S36:S39,Model!T2468)</f>
        <v>241.8469943</v>
      </c>
      <c r="V50" s="128">
        <f>sum('Transportation and Industrial G'!T36:T39,Model!U2468)</f>
        <v>238.1540998</v>
      </c>
      <c r="W50" s="128">
        <f>sum('Transportation and Industrial G'!U36:U39,Model!V2468)</f>
        <v>234.4390314</v>
      </c>
      <c r="X50" s="128">
        <f>sum('Transportation and Industrial G'!V36:V39,Model!W2468)</f>
        <v>230.723963</v>
      </c>
      <c r="Y50" s="128">
        <f>sum('Transportation and Industrial G'!W36:W39,Model!X2468)</f>
        <v>227.1767833</v>
      </c>
      <c r="Z50" s="128">
        <f>sum('Transportation and Industrial G'!X36:X39,Model!Y2468)</f>
        <v>223.6296037</v>
      </c>
      <c r="AA50" s="128">
        <f>sum('Transportation and Industrial G'!Y36:Y39,Model!Z2468)</f>
        <v>220.082424</v>
      </c>
      <c r="AB50" s="128">
        <f>sum('Transportation and Industrial G'!Z36:Z39,Model!AA2468)</f>
        <v>216.5352443</v>
      </c>
      <c r="AC50" s="128">
        <f>sum('Transportation and Industrial G'!AA36:AA39,Model!AB2468)</f>
        <v>212.9880646</v>
      </c>
      <c r="AD50" s="128">
        <f>sum('Transportation and Industrial G'!AB36:AB39,Model!AC2468)</f>
        <v>209.440885</v>
      </c>
      <c r="AE50" s="128">
        <f>sum('Transportation and Industrial G'!AC36:AC39,Model!AD2468)</f>
        <v>205.8937053</v>
      </c>
      <c r="AF50" s="128">
        <f>sum('Transportation and Industrial G'!AD36:AD39,Model!AE2468)</f>
        <v>202.3465256</v>
      </c>
      <c r="AG50" s="128">
        <f>sum('Transportation and Industrial G'!AE36:AE39,Model!AF2468)</f>
        <v>198.799346</v>
      </c>
      <c r="AH50" s="128">
        <f>sum('Transportation and Industrial G'!AF36:AF39,Model!AG2468)</f>
        <v>195.2521663</v>
      </c>
      <c r="AI50" s="128">
        <f>sum('Transportation and Industrial G'!AG36:AG39,Model!AH2468)</f>
        <v>191.7049866</v>
      </c>
      <c r="AJ50" s="128">
        <f>sum('Transportation and Industrial G'!AH36:AH39,Model!AI2468)</f>
        <v>188.157807</v>
      </c>
      <c r="AK50" s="128">
        <f>sum('Transportation and Industrial G'!AI36:AI39,Model!AJ2468)</f>
        <v>184.6106273</v>
      </c>
      <c r="AL50" s="128">
        <f>sum('Transportation and Industrial G'!AJ36:AJ39,Model!AK2468)</f>
        <v>181.0634476</v>
      </c>
      <c r="AM50" s="128">
        <f>sum('Transportation and Industrial G'!AK36:AK39,Model!AL2468)</f>
        <v>177.516268</v>
      </c>
      <c r="AN50" s="128">
        <f>sum('Transportation and Industrial G'!AL36:AL39,Model!AM2468)</f>
        <v>173.9690883</v>
      </c>
      <c r="AO50" s="128">
        <f>sum('Transportation and Industrial G'!AM36:AM39,Model!AN2468)</f>
        <v>170.4219086</v>
      </c>
      <c r="AP50" s="128">
        <f>sum('Transportation and Industrial G'!AN36:AN39,Model!AO2468)</f>
        <v>166.874729</v>
      </c>
      <c r="AQ50" s="128">
        <f>sum('Transportation and Industrial G'!AO36:AO39,Model!AP2468)</f>
        <v>163.3275493</v>
      </c>
      <c r="AR50" s="128">
        <f>sum('Transportation and Industrial G'!AP36:AP39,Model!AQ2468)</f>
        <v>159.7803696</v>
      </c>
      <c r="AS50" s="128">
        <f>sum('Transportation and Industrial G'!AQ36:AQ39,Model!AR2468)</f>
        <v>156.23319</v>
      </c>
      <c r="AT50" s="128">
        <f>sum('Transportation and Industrial G'!AR36:AR39,Model!AS2468)</f>
        <v>152.6860103</v>
      </c>
      <c r="AU50" s="128">
        <f>sum('Transportation and Industrial G'!AS36:AS39,Model!AT2468)</f>
        <v>149.1388306</v>
      </c>
      <c r="AV50" s="128">
        <f>sum('Transportation and Industrial G'!AT36:AT39,Model!AU2468)</f>
        <v>145.5916509</v>
      </c>
      <c r="AW50" s="128">
        <f>sum('Transportation and Industrial G'!AU36:AU39,Model!AV2468)</f>
        <v>142.0444713</v>
      </c>
      <c r="AX50" s="128">
        <f>sum('Transportation and Industrial G'!AV36:AV39,Model!AW2468)</f>
        <v>138.4972916</v>
      </c>
      <c r="AY50" s="128">
        <f>sum('Transportation and Industrial G'!AW36:AW39,Model!AX2468)</f>
        <v>134.9501119</v>
      </c>
      <c r="AZ50" s="128">
        <f>sum('Transportation and Industrial G'!AX36:AX39,Model!AY2468)</f>
        <v>131.4029323</v>
      </c>
      <c r="BA50" s="128">
        <f>sum('Transportation and Industrial G'!AY36:AY39,Model!AZ2468)</f>
        <v>127.8557526</v>
      </c>
      <c r="BB50" s="128">
        <f>sum('Transportation and Industrial G'!AZ36:AZ39,Model!BA2468)</f>
        <v>124.3085729</v>
      </c>
    </row>
    <row r="51" ht="15.75" customHeight="1">
      <c r="A51" s="127" t="s">
        <v>283</v>
      </c>
      <c r="B51" s="32" t="s">
        <v>279</v>
      </c>
      <c r="C51" s="32" t="s">
        <v>284</v>
      </c>
      <c r="D51" s="128">
        <f>sum(Model!C245,Model!C653,Model!C891,Model!C1116,Model!C1343,Model!C1568,Model!C1793,Model!C2244,Model!C2467,Model!C3760)</f>
        <v>0.00430486</v>
      </c>
      <c r="E51" s="128">
        <f>sum(Model!D245,Model!D653,Model!D891,Model!D1116,Model!D1343,Model!D1568,Model!D1793,Model!D2244,Model!D2467,Model!D3760)</f>
        <v>0.32367868</v>
      </c>
      <c r="F51" s="128">
        <f>sum(Model!E245,Model!E653,Model!E891,Model!E1116,Model!E1343,Model!E1568,Model!E1793,Model!E2244,Model!E2467,Model!E3760)</f>
        <v>0.46237284</v>
      </c>
      <c r="G51" s="128">
        <f>sum(Model!F245,Model!F653,Model!F891,Model!F1116,Model!F1343,Model!F1568,Model!F1793,Model!F2244,Model!F2467,Model!F3760)</f>
        <v>0.88007184</v>
      </c>
      <c r="H51" s="128">
        <f>sum(Model!G245,Model!G653,Model!G891,Model!G1116,Model!G1343,Model!G1568,Model!G1793,Model!G2244,Model!G2467,Model!G3760)</f>
        <v>0.06655014</v>
      </c>
      <c r="I51" s="128">
        <f>sum(Model!H245,Model!H653,Model!H891,Model!H1116,Model!H1343,Model!H1568,Model!H1793,Model!H2244,Model!H2467,Model!H3760)</f>
        <v>0.6193931</v>
      </c>
      <c r="J51" s="128">
        <f>sum(Model!I245,Model!I653,Model!I891,Model!I1116,Model!I1343,Model!I1568,Model!I1793,Model!I2244,Model!I2467,Model!I3760)</f>
        <v>0.41536</v>
      </c>
      <c r="K51" s="128">
        <f>sum(Model!J245,Model!J653,Model!J891,Model!J1116,Model!J1343,Model!J1568,Model!J1793,Model!J2244,Model!J2467,Model!J3760)</f>
        <v>0.10765344</v>
      </c>
      <c r="L51" s="128">
        <f>sum(Model!K245,Model!K653,Model!K891,Model!K1116,Model!K1343,Model!K1568,Model!K1793,Model!K2244,Model!K2467,Model!K3760)</f>
        <v>0.08245896</v>
      </c>
      <c r="M51" s="128">
        <f>sum(Model!L245,Model!L653,Model!L891,Model!L1116,Model!L1343,Model!L1568,Model!L1793,Model!L2244,Model!L2467,Model!L3760)</f>
        <v>0.60143314</v>
      </c>
      <c r="N51" s="128">
        <f>sum(Model!M245,Model!M653,Model!M891,Model!M1116,Model!M1343,Model!M1568,Model!M1793,Model!M2244,Model!M2467,Model!M3760)</f>
        <v>0.32293476</v>
      </c>
      <c r="O51" s="128">
        <f>sum(Model!N245,Model!N653,Model!N891,Model!N1116,Model!N1343,Model!N1568,Model!N1793,Model!N2244,Model!N2467,Model!N3760)</f>
        <v>0.85706238</v>
      </c>
      <c r="P51" s="128">
        <f>sum(Model!O245,Model!O653,Model!O891,Model!O1116,Model!O1343,Model!O1568,Model!O1793,Model!O2244,Model!O2467,Model!O3760)</f>
        <v>2.11136304</v>
      </c>
      <c r="Q51" s="128">
        <f>sum(Model!P245,Model!P653,Model!P891,Model!P1116,Model!P1343,Model!P1568,Model!P1793,Model!P2244,Model!P2467,Model!P3760)</f>
        <v>4.73785976</v>
      </c>
      <c r="R51" s="128">
        <f>sum(Model!Q245,Model!Q653,Model!Q891,Model!Q1116,Model!Q1343,Model!Q1568,Model!Q1793,Model!Q2244,Model!Q2467,Model!Q3760)</f>
        <v>4.68545388</v>
      </c>
      <c r="S51" s="128">
        <f>sum(Model!R245,Model!R653,Model!R891,Model!R1116,Model!R1343,Model!R1568,Model!R1793,Model!R2244,Model!R2467,Model!R3760)</f>
        <v>2.30057136</v>
      </c>
      <c r="T51" s="128">
        <f>sum(Model!S245,Model!S653,Model!S891,Model!S1116,Model!S1343,Model!S1568,Model!S1793,Model!S2244,Model!S2467,Model!S3760)</f>
        <v>4.59622736</v>
      </c>
      <c r="U51" s="128">
        <f>sum(Model!T245,Model!T653,Model!T891,Model!T1116,Model!T1343,Model!T1568,Model!T1793,Model!T2244,Model!T2467,Model!T3760)</f>
        <v>1.61826068</v>
      </c>
      <c r="V51" s="128">
        <f>sum(Model!U245,Model!U653,Model!U891,Model!U1116,Model!U1343,Model!U1568,Model!U1793,Model!U2244,Model!U2467,Model!U3760)</f>
        <v>1.86812288</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7.119446256</v>
      </c>
      <c r="Z51" s="128">
        <f>sum(Model!Y245,Model!Y653,Model!Y891,Model!Y1116,Model!Y1343,Model!Y1568,Model!Y1793,Model!Y2244,Model!Y2467,Model!Y3760)</f>
        <v>4.614117852</v>
      </c>
      <c r="AA51" s="128">
        <f>sum(Model!Z245,Model!Z653,Model!Z891,Model!Z1116,Model!Z1343,Model!Z1568,Model!Z1793,Model!Z2244,Model!Z2467,Model!Z3760)</f>
        <v>4.653321852</v>
      </c>
      <c r="AB51" s="128">
        <f>sum(Model!AA245,Model!AA653,Model!AA891,Model!AA1116,Model!AA1343,Model!AA1568,Model!AA1793,Model!AA2244,Model!AA2467,Model!AA3760)</f>
        <v>4.700089852</v>
      </c>
      <c r="AC51" s="128">
        <f>sum(Model!AB245,Model!AB653,Model!AB891,Model!AB1116,Model!AB1343,Model!AB1568,Model!AB1793,Model!AB2244,Model!AB2467,Model!AB3760)</f>
        <v>4.629372252</v>
      </c>
      <c r="AD51" s="128">
        <f>sum(Model!AC245,Model!AC653,Model!AC891,Model!AC1116,Model!AC1343,Model!AC1568,Model!AC1793,Model!AC2244,Model!AC2467,Model!AC3760)</f>
        <v>4.586217852</v>
      </c>
      <c r="AE51" s="128">
        <f>sum(Model!AD245,Model!AD653,Model!AD891,Model!AD1116,Model!AD1343,Model!AD1568,Model!AD1793,Model!AD2244,Model!AD2467,Model!AD3760)</f>
        <v>4.679268752</v>
      </c>
      <c r="AF51" s="128">
        <f>sum(Model!AE245,Model!AE653,Model!AE891,Model!AE1116,Model!AE1343,Model!AE1568,Model!AE1793,Model!AE2244,Model!AE2467,Model!AE3760)</f>
        <v>4.592986352</v>
      </c>
      <c r="AG51" s="128">
        <f>sum(Model!AF245,Model!AF653,Model!AF891,Model!AF1116,Model!AF1343,Model!AF1568,Model!AF1793,Model!AF2244,Model!AF2467,Model!AF3760)</f>
        <v>4.642729252</v>
      </c>
      <c r="AH51" s="128">
        <f>sum(Model!AG245,Model!AG653,Model!AG891,Model!AG1116,Model!AG1343,Model!AG1568,Model!AG1793,Model!AG2244,Model!AG2467,Model!AG3760)</f>
        <v>4.658151302</v>
      </c>
      <c r="AI51" s="128">
        <f>sum(Model!AH245,Model!AH653,Model!AH891,Model!AH1116,Model!AH1343,Model!AH1568,Model!AH1793,Model!AH2244,Model!AH2467,Model!AH3760)</f>
        <v>4.847050252</v>
      </c>
      <c r="AJ51" s="128">
        <f>sum(Model!AI245,Model!AI653,Model!AI891,Model!AI1116,Model!AI1343,Model!AI1568,Model!AI1793,Model!AI2244,Model!AI2467,Model!AI3760)</f>
        <v>4.640552352</v>
      </c>
      <c r="AK51" s="128">
        <f>sum(Model!AJ245,Model!AJ653,Model!AJ891,Model!AJ1116,Model!AJ1343,Model!AJ1568,Model!AJ1793,Model!AJ2244,Model!AJ2467,Model!AJ3760)</f>
        <v>4.672124352</v>
      </c>
      <c r="AL51" s="128">
        <f>sum(Model!AK245,Model!AK653,Model!AK891,Model!AK1116,Model!AK1343,Model!AK1568,Model!AK1793,Model!AK2244,Model!AK2467,Model!AK3760)</f>
        <v>4.738802852</v>
      </c>
      <c r="AM51" s="128">
        <f>sum(Model!AL245,Model!AL653,Model!AL891,Model!AL1116,Model!AL1343,Model!AL1568,Model!AL1793,Model!AL2244,Model!AL2467,Model!AL3760)</f>
        <v>4.670191852</v>
      </c>
      <c r="AN51" s="128">
        <f>sum(Model!AM245,Model!AM653,Model!AM891,Model!AM1116,Model!AM1343,Model!AM1568,Model!AM1793,Model!AM2244,Model!AM2467,Model!AM3760)</f>
        <v>4.655781852</v>
      </c>
      <c r="AO51" s="128">
        <f>sum(Model!AN245,Model!AN653,Model!AN891,Model!AN1116,Model!AN1343,Model!AN1568,Model!AN1793,Model!AN2244,Model!AN2467,Model!AN3760)</f>
        <v>5.294974352</v>
      </c>
      <c r="AP51" s="128">
        <f>sum(Model!AO245,Model!AO653,Model!AO891,Model!AO1116,Model!AO1343,Model!AO1568,Model!AO1793,Model!AO2244,Model!AO2467,Model!AO3760)</f>
        <v>5.789595852</v>
      </c>
      <c r="AQ51" s="128">
        <f>sum(Model!AP245,Model!AP653,Model!AP891,Model!AP1116,Model!AP1343,Model!AP1568,Model!AP1793,Model!AP2244,Model!AP2467,Model!AP3760)</f>
        <v>8.852314152</v>
      </c>
      <c r="AR51" s="128">
        <f>sum(Model!AQ245,Model!AQ653,Model!AQ891,Model!AQ1116,Model!AQ1343,Model!AQ1568,Model!AQ1793,Model!AQ2244,Model!AQ2467,Model!AQ3760)</f>
        <v>9.175789652</v>
      </c>
      <c r="AS51" s="128">
        <f>sum(Model!AR245,Model!AR653,Model!AR891,Model!AR1116,Model!AR1343,Model!AR1568,Model!AR1793,Model!AR2244,Model!AR2467,Model!AR3760)</f>
        <v>7.202911852</v>
      </c>
      <c r="AT51" s="128">
        <f>sum(Model!AS245,Model!AS653,Model!AS891,Model!AS1116,Model!AS1343,Model!AS1568,Model!AS1793,Model!AS2244,Model!AS2467,Model!AS3760)</f>
        <v>9.544820452</v>
      </c>
      <c r="AU51" s="128">
        <f>sum(Model!AT245,Model!AT653,Model!AT891,Model!AT1116,Model!AT1343,Model!AT1568,Model!AT1793,Model!AT2244,Model!AT2467,Model!AT3760)</f>
        <v>6.316033452</v>
      </c>
      <c r="AV51" s="128">
        <f>sum(Model!AU245,Model!AU653,Model!AU891,Model!AU1116,Model!AU1343,Model!AU1568,Model!AU1793,Model!AU2244,Model!AU2467,Model!AU3760)</f>
        <v>6.282873852</v>
      </c>
      <c r="AW51" s="128">
        <f>sum(Model!AV245,Model!AV653,Model!AV891,Model!AV1116,Model!AV1343,Model!AV1568,Model!AV1793,Model!AV2244,Model!AV2467,Model!AV3760)</f>
        <v>4.966201052</v>
      </c>
      <c r="AX51" s="128">
        <f>sum(Model!AW245,Model!AW653,Model!AW891,Model!AW1116,Model!AW1343,Model!AW1568,Model!AW1793,Model!AW2244,Model!AW2467,Model!AW3760)</f>
        <v>4.876444052</v>
      </c>
      <c r="AY51" s="128">
        <f>sum(Model!AX245,Model!AX653,Model!AX891,Model!AX1116,Model!AX1343,Model!AX1568,Model!AX1793,Model!AX2244,Model!AX2467,Model!AX3760)</f>
        <v>8.521909232</v>
      </c>
      <c r="AZ51" s="128">
        <f>sum(Model!AY245,Model!AY653,Model!AY891,Model!AY1116,Model!AY1343,Model!AY1568,Model!AY1793,Model!AY2244,Model!AY2467,Model!AY3760)</f>
        <v>8.616219232</v>
      </c>
      <c r="BA51" s="128">
        <f>sum(Model!AZ245,Model!AZ653,Model!AZ891,Model!AZ1116,Model!AZ1343,Model!AZ1568,Model!AZ1793,Model!AZ2244,Model!AZ2467,Model!AZ3760)</f>
        <v>9.065133475</v>
      </c>
      <c r="BB51" s="128">
        <f>sum(Model!BA245,Model!BA653,Model!BA891,Model!BA1116,Model!BA1343,Model!BA1568,Model!BA1793,Model!BA2244,Model!BA2467,Model!BA3760)</f>
        <v>8.394550475</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0.002681546694</v>
      </c>
      <c r="E52" s="105">
        <f>SUM(Model!D189,Model!D599,Model!D837,Model!D1062,Model!D1289,Model!D1514,Model!D1739,Model!D1964*0,Model!D2190,Model!D2413,Model!D2638,Model!D3704)-sum(Model!D136,Model!D547,Model!D785,Model!D1010,Model!D1237,Model!D1462,Model!D1687,Model!D1912*0,Model!D2138,Model!D2361,Model!D2586,Model!D3652)</f>
        <v>0.1687774949</v>
      </c>
      <c r="F52" s="105">
        <f>SUM(Model!E189,Model!E599,Model!E837,Model!E1062,Model!E1289,Model!E1514,Model!E1739,Model!E1964*0,Model!E2190,Model!E2413,Model!E2638,Model!E3704)-sum(Model!E136,Model!E547,Model!E785,Model!E1010,Model!E1237,Model!E1462,Model!E1687,Model!E1912*0,Model!E2138,Model!E2361,Model!E2586,Model!E3652)</f>
        <v>0.4365441867</v>
      </c>
      <c r="G52" s="105">
        <f>SUM(Model!F189,Model!F599,Model!F837,Model!F1062,Model!F1289,Model!F1514,Model!F1739,Model!F1964*0,Model!F2190,Model!F2413,Model!F2638,Model!F3704)-sum(Model!F136,Model!F547,Model!F785,Model!F1010,Model!F1237,Model!F1462,Model!F1687,Model!F1912*0,Model!F2138,Model!F2361,Model!F2586,Model!F3652)</f>
        <v>0.8670720267</v>
      </c>
      <c r="H52" s="105">
        <f>SUM(Model!G189,Model!G599,Model!G837,Model!G1062,Model!G1289,Model!G1514,Model!G1739,Model!G1964*0,Model!G2190,Model!G2413,Model!G2638,Model!G3704)-sum(Model!G136,Model!G547,Model!G785,Model!G1010,Model!G1237,Model!G1462,Model!G1687,Model!G1912*0,Model!G2138,Model!G2361,Model!G2586,Model!G3652)</f>
        <v>0.9862315996</v>
      </c>
      <c r="I52" s="105">
        <f>SUM(Model!H189,Model!H599,Model!H837,Model!H1062,Model!H1289,Model!H1514,Model!H1739,Model!H1964*0,Model!H2190,Model!H2413,Model!H2638,Model!H3704)-sum(Model!H136,Model!H547,Model!H785,Model!H1010,Model!H1237,Model!H1462,Model!H1687,Model!H1912*0,Model!H2138,Model!H2361,Model!H2586,Model!H3652)</f>
        <v>1.157769683</v>
      </c>
      <c r="J52" s="105">
        <f>SUM(Model!I189,Model!I599,Model!I837,Model!I1062,Model!I1289,Model!I1514,Model!I1739,Model!I1964*0,Model!I2190,Model!I2413,Model!I2638,Model!I3704)-sum(Model!I136,Model!I547,Model!I785,Model!I1010,Model!I1237,Model!I1462,Model!I1687,Model!I1912*0,Model!I2138,Model!I2361,Model!I2586,Model!I3652)</f>
        <v>1.332753237</v>
      </c>
      <c r="K52" s="105">
        <f>SUM(Model!J189,Model!J599,Model!J837,Model!J1062,Model!J1289,Model!J1514,Model!J1739,Model!J1964*0,Model!J2190,Model!J2413,Model!J2638,Model!J3704)-sum(Model!J136,Model!J547,Model!J785,Model!J1010,Model!J1237,Model!J1462,Model!J1687,Model!J1912*0,Model!J2138,Model!J2361,Model!J2586,Model!J3652)</f>
        <v>1.330605606</v>
      </c>
      <c r="L52" s="105">
        <f>SUM(Model!K189,Model!K599,Model!K837,Model!K1062,Model!K1289,Model!K1514,Model!K1739,Model!K1964*0,Model!K2190,Model!K2413,Model!K2638,Model!K3704)-sum(Model!K136,Model!K547,Model!K785,Model!K1010,Model!K1237,Model!K1462,Model!K1687,Model!K1912*0,Model!K2138,Model!K2361,Model!K2586,Model!K3652)</f>
        <v>0.9210271819</v>
      </c>
      <c r="M52" s="105">
        <f>SUM(Model!L189,Model!L599,Model!L837,Model!L1062,Model!L1289,Model!L1514,Model!L1739,Model!L1964*0,Model!L2190,Model!L2413,Model!L2638,Model!L3704)-sum(Model!L136,Model!L547,Model!L785,Model!L1010,Model!L1237,Model!L1462,Model!L1687,Model!L1912*0,Model!L2138,Model!L2361,Model!L2586,Model!L3652)</f>
        <v>1.649956167</v>
      </c>
      <c r="N52" s="105">
        <f>SUM(Model!M189,Model!M599,Model!M837,Model!M1062,Model!M1289,Model!M1514,Model!M1739,Model!M1964*0,Model!M2190,Model!M2413,Model!M2638,Model!M3704)-sum(Model!M136,Model!M547,Model!M785,Model!M1010,Model!M1237,Model!M1462,Model!M1687,Model!M1912*0,Model!M2138,Model!M2361,Model!M2586,Model!M3652)</f>
        <v>1.873115238</v>
      </c>
      <c r="O52" s="105">
        <f>SUM(Model!N189,Model!N599,Model!N837,Model!N1062,Model!N1289,Model!N1514,Model!N1739,Model!N1964*0,Model!N2190,Model!N2413,Model!N2638,Model!N3704)-sum(Model!N136,Model!N547,Model!N785,Model!N1010,Model!N1237,Model!N1462,Model!N1687,Model!N1912*0,Model!N2138,Model!N2361,Model!N2586,Model!N3652)</f>
        <v>2.427423517</v>
      </c>
      <c r="P52" s="105">
        <f>SUM(Model!O189,Model!O599,Model!O837,Model!O1062,Model!O1289,Model!O1514,Model!O1739,Model!O1964*0,Model!O2190,Model!O2413,Model!O2638,Model!O3704)-sum(Model!O136,Model!O547,Model!O785,Model!O1010,Model!O1237,Model!O1462,Model!O1687,Model!O1912*0,Model!O2138,Model!O2361,Model!O2586,Model!O3652)</f>
        <v>4.206330156</v>
      </c>
      <c r="Q52" s="105">
        <f>SUM(Model!P189,Model!P599,Model!P837,Model!P1062,Model!P1289,Model!P1514,Model!P1739,Model!P1964*0,Model!P2190,Model!P2413,Model!P2638,Model!P3704)-sum(Model!P136,Model!P547,Model!P785,Model!P1010,Model!P1237,Model!P1462,Model!P1687,Model!P1912*0,Model!P2138,Model!P2361,Model!P2586,Model!P3652)</f>
        <v>7.196581401</v>
      </c>
      <c r="R52" s="105">
        <f>SUM(Model!Q189,Model!Q599,Model!Q837,Model!Q1062,Model!Q1289,Model!Q1514,Model!Q1739,Model!Q1964*0,Model!Q2190,Model!Q2413,Model!Q2638,Model!Q3704)-sum(Model!Q136,Model!Q547,Model!Q785,Model!Q1010,Model!Q1237,Model!Q1462,Model!Q1687,Model!Q1912*0,Model!Q2138,Model!Q2361,Model!Q2586,Model!Q3652)</f>
        <v>9.927921253</v>
      </c>
      <c r="S52" s="105">
        <f>SUM(Model!R189,Model!R599,Model!R837,Model!R1062,Model!R1289,Model!R1514,Model!R1739,Model!R1964*0,Model!R2190,Model!R2413,Model!R2638,Model!R3704)-sum(Model!R136,Model!R547,Model!R785,Model!R1010,Model!R1237,Model!R1462,Model!R1687,Model!R1912*0,Model!R2138,Model!R2361,Model!R2586,Model!R3652)</f>
        <v>10.58663845</v>
      </c>
      <c r="T52" s="105">
        <f>SUM(Model!S189,Model!S599,Model!S837,Model!S1062,Model!S1289,Model!S1514,Model!S1739,Model!S1964*0,Model!S2190,Model!S2413,Model!S2638,Model!S3704)-sum(Model!S136,Model!S547,Model!S785,Model!S1010,Model!S1237,Model!S1462,Model!S1687,Model!S1912*0,Model!S2138,Model!S2361,Model!S2586,Model!S3652)</f>
        <v>11.17370522</v>
      </c>
      <c r="U52" s="105">
        <f>SUM(Model!T189,Model!T599,Model!T837,Model!T1062,Model!T1289,Model!T1514,Model!T1739,Model!T1964*0,Model!T2190,Model!T2413,Model!T2638,Model!T3704)-sum(Model!T136,Model!T547,Model!T785,Model!T1010,Model!T1237,Model!T1462,Model!T1687,Model!T1912*0,Model!T2138,Model!T2361,Model!T2586,Model!T3652)</f>
        <v>10.76855602</v>
      </c>
      <c r="V52" s="105">
        <f>SUM(Model!U189,Model!U599,Model!U837,Model!U1062,Model!U1289,Model!U1514,Model!U1739,Model!U1964*0,Model!U2190,Model!U2413,Model!U2638,Model!U3704)-sum(Model!U136,Model!U547,Model!U785,Model!U1010,Model!U1237,Model!U1462,Model!U1687,Model!U1912*0,Model!U2138,Model!U2361,Model!U2586,Model!U3652)</f>
        <v>8.925863183</v>
      </c>
      <c r="W52" s="105">
        <f>SUM(Model!V189,Model!V599,Model!V837,Model!V1062,Model!V1289,Model!V1514,Model!V1739,Model!V1964*0,Model!V2190,Model!V2413,Model!V2638,Model!V3704)-sum(Model!V136,Model!V547,Model!V785,Model!V1010,Model!V1237,Model!V1462,Model!V1687,Model!V1912*0,Model!V2138,Model!V2361,Model!V2586,Model!V3652)</f>
        <v>6.527693674</v>
      </c>
      <c r="X52" s="105">
        <f>SUM(Model!W189,Model!W599,Model!W837,Model!W1062,Model!W1289,Model!W1514,Model!W1739,Model!W1964*0,Model!W2190,Model!W2413,Model!W2638,Model!W3704)-sum(Model!W136,Model!W547,Model!W785,Model!W1010,Model!W1237,Model!W1462,Model!W1687,Model!W1912*0,Model!W2138,Model!W2361,Model!W2586,Model!W3652)</f>
        <v>4.442272476</v>
      </c>
      <c r="Y52" s="105">
        <f>SUM(Model!X189,Model!X599,Model!X837,Model!X1062,Model!X1289,Model!X1514,Model!X1739,Model!X1964*0,Model!X2190,Model!X2413,Model!X2638,Model!X3704)-sum(Model!X136,Model!X547,Model!X785,Model!X1010,Model!X1237,Model!X1462,Model!X1687,Model!X1912*0,Model!X2138,Model!X2361,Model!X2586,Model!X3652)</f>
        <v>33.70508952</v>
      </c>
      <c r="Z52" s="105">
        <f>SUM(Model!Y189,Model!Y599,Model!Y837,Model!Y1062,Model!Y1289,Model!Y1514,Model!Y1739,Model!Y1964*0,Model!Y2190,Model!Y2413,Model!Y2638,Model!Y3704)-sum(Model!Y136,Model!Y547,Model!Y785,Model!Y1010,Model!Y1237,Model!Y1462,Model!Y1687,Model!Y1912*0,Model!Y2138,Model!Y2361,Model!Y2586,Model!Y3652)</f>
        <v>80.0280255</v>
      </c>
      <c r="AA52" s="105">
        <f>SUM(Model!Z189,Model!Z599,Model!Z837,Model!Z1062,Model!Z1289,Model!Z1514,Model!Z1739,Model!Z1964*0,Model!Z2190,Model!Z2413,Model!Z2638,Model!Z3704)-sum(Model!Z136,Model!Z547,Model!Z785,Model!Z1010,Model!Z1237,Model!Z1462,Model!Z1687,Model!Z1912*0,Model!Z2138,Model!Z2361,Model!Z2586,Model!Z3652)</f>
        <v>110.2838531</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129.4260162</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140.9110445</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151.6570214</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162.8454033</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166.1941328</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161.8481761</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157.3303964</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153.74177</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151.783187</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150.7644066</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150.2695384</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150.1941965</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150.244182</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172.2307457</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208.4801909</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236.4538267</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258.0377805</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273.795747</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288.8109478</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303.385349</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310.8851132</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311.8146202</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312.8026297</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314.9232778</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317.9681971</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320.6372626</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277.5404141</v>
      </c>
    </row>
    <row r="53" ht="15.75" customHeight="1">
      <c r="A53" s="87" t="s">
        <v>287</v>
      </c>
      <c r="B53" s="129" t="s">
        <v>286</v>
      </c>
      <c r="C53" s="91" t="s">
        <v>241</v>
      </c>
      <c r="D53" s="105">
        <f>sum(Model!C2805,Model!C2972)-sum(Model!C2753,Model!C2920)</f>
        <v>0.1266278328</v>
      </c>
      <c r="E53" s="105">
        <f>sum(Model!D2805,Model!D2972)-sum(Model!D2753,Model!D2920)</f>
        <v>0.2297833774</v>
      </c>
      <c r="F53" s="105">
        <f>sum(Model!E2805,Model!E2972)-sum(Model!E2753,Model!E2920)</f>
        <v>0.3519496603</v>
      </c>
      <c r="G53" s="105">
        <f>sum(Model!F2805,Model!F2972)-sum(Model!F2753,Model!F2920)</f>
        <v>0.4968352884</v>
      </c>
      <c r="H53" s="105">
        <f>sum(Model!G2805,Model!G2972)-sum(Model!G2753,Model!G2920)</f>
        <v>0.6273544379</v>
      </c>
      <c r="I53" s="105">
        <f>sum(Model!H2805,Model!H2972)-sum(Model!H2753,Model!H2920)</f>
        <v>0.7804712683</v>
      </c>
      <c r="J53" s="105">
        <f>sum(Model!I2805,Model!I2972)-sum(Model!I2753,Model!I2920)</f>
        <v>0.9663338397</v>
      </c>
      <c r="K53" s="105">
        <f>sum(Model!J2805,Model!J2972)-sum(Model!J2753,Model!J2920)</f>
        <v>1.156492421</v>
      </c>
      <c r="L53" s="105">
        <f>sum(Model!K2805,Model!K2972)-sum(Model!K2753,Model!K2920)</f>
        <v>1.331264385</v>
      </c>
      <c r="M53" s="105">
        <f>sum(Model!L2805,Model!L2972)-sum(Model!L2753,Model!L2920)</f>
        <v>1.616050747</v>
      </c>
      <c r="N53" s="105">
        <f>sum(Model!M2805,Model!M2972)-sum(Model!M2753,Model!M2920)</f>
        <v>1.929069518</v>
      </c>
      <c r="O53" s="105">
        <f>sum(Model!N2805,Model!N2972)-sum(Model!N2753,Model!N2920)</f>
        <v>2.183678945</v>
      </c>
      <c r="P53" s="105">
        <f>sum(Model!O2805,Model!O2972)-sum(Model!O2753,Model!O2920)</f>
        <v>2.605553479</v>
      </c>
      <c r="Q53" s="105">
        <f>sum(Model!P2805,Model!P2972)-sum(Model!P2753,Model!P2920)</f>
        <v>2.983541181</v>
      </c>
      <c r="R53" s="105">
        <f>sum(Model!Q2805,Model!Q2972)-sum(Model!Q2753,Model!Q2920)</f>
        <v>3.332919796</v>
      </c>
      <c r="S53" s="105">
        <f>sum(Model!R2805,Model!R2972)-sum(Model!R2753,Model!R2920)</f>
        <v>3.703018581</v>
      </c>
      <c r="T53" s="105">
        <f>sum(Model!S2805,Model!S2972)-sum(Model!S2753,Model!S2920)</f>
        <v>4.052163105</v>
      </c>
      <c r="U53" s="105">
        <f>sum(Model!T2805,Model!T2972)-sum(Model!T2753,Model!T2920)</f>
        <v>4.423630602</v>
      </c>
      <c r="V53" s="105">
        <f>sum(Model!U2805,Model!U2972)-sum(Model!U2753,Model!U2920)</f>
        <v>4.79268982</v>
      </c>
      <c r="W53" s="105">
        <f>sum(Model!V2805,Model!V2972)-sum(Model!V2753,Model!V2920)</f>
        <v>5.171119434</v>
      </c>
      <c r="X53" s="105">
        <f>sum(Model!W2805,Model!W2972)-sum(Model!W2753,Model!W2920)</f>
        <v>5.554817084</v>
      </c>
      <c r="Y53" s="105">
        <f>sum(Model!X2805,Model!X2972)-sum(Model!X2753,Model!X2920)</f>
        <v>6.033825799</v>
      </c>
      <c r="Z53" s="105">
        <f>sum(Model!Y2805,Model!Y2972)-sum(Model!Y2753,Model!Y2920)</f>
        <v>6.490006384</v>
      </c>
      <c r="AA53" s="105">
        <f>sum(Model!Z2805,Model!Z2972)-sum(Model!Z2753,Model!Z2920)</f>
        <v>6.959524991</v>
      </c>
      <c r="AB53" s="105">
        <f>sum(Model!AA2805,Model!AA2972)-sum(Model!AA2753,Model!AA2920)</f>
        <v>7.445841583</v>
      </c>
      <c r="AC53" s="105">
        <f>sum(Model!AB2805,Model!AB2972)-sum(Model!AB2753,Model!AB2920)</f>
        <v>7.953574721</v>
      </c>
      <c r="AD53" s="105">
        <f>sum(Model!AC2805,Model!AC2972)-sum(Model!AC2753,Model!AC2920)</f>
        <v>8.482282358</v>
      </c>
      <c r="AE53" s="105">
        <f>sum(Model!AD2805,Model!AD2972)-sum(Model!AD2753,Model!AD2920)</f>
        <v>9.037908224</v>
      </c>
      <c r="AF53" s="105">
        <f>sum(Model!AE2805,Model!AE2972)-sum(Model!AE2753,Model!AE2920)</f>
        <v>9.612690376</v>
      </c>
      <c r="AG53" s="105">
        <f>sum(Model!AF2805,Model!AF2972)-sum(Model!AF2753,Model!AF2920)</f>
        <v>10.21672082</v>
      </c>
      <c r="AH53" s="105">
        <f>sum(Model!AG2805,Model!AG2972)-sum(Model!AG2753,Model!AG2920)</f>
        <v>10.83464324</v>
      </c>
      <c r="AI53" s="105">
        <f>sum(Model!AH2805,Model!AH2972)-sum(Model!AH2753,Model!AH2920)</f>
        <v>11.4841197</v>
      </c>
      <c r="AJ53" s="105">
        <f>sum(Model!AI2805,Model!AI2972)-sum(Model!AI2753,Model!AI2920)</f>
        <v>12.14732308</v>
      </c>
      <c r="AK53" s="105">
        <f>sum(Model!AJ2805,Model!AJ2972)-sum(Model!AJ2753,Model!AJ2920)</f>
        <v>12.82296055</v>
      </c>
      <c r="AL53" s="105">
        <f>sum(Model!AK2805,Model!AK2972)-sum(Model!AK2753,Model!AK2920)</f>
        <v>13.53865874</v>
      </c>
      <c r="AM53" s="105">
        <f>sum(Model!AL2805,Model!AL2972)-sum(Model!AL2753,Model!AL2920)</f>
        <v>14.26885249</v>
      </c>
      <c r="AN53" s="105">
        <f>sum(Model!AM2805,Model!AM2972)-sum(Model!AM2753,Model!AM2920)</f>
        <v>15.01208265</v>
      </c>
      <c r="AO53" s="105">
        <f>sum(Model!AN2805,Model!AN2972)-sum(Model!AN2753,Model!AN2920)</f>
        <v>15.81059641</v>
      </c>
      <c r="AP53" s="105">
        <f>sum(Model!AO2805,Model!AO2972)-sum(Model!AO2753,Model!AO2920)</f>
        <v>16.63594908</v>
      </c>
      <c r="AQ53" s="105">
        <f>sum(Model!AP2805,Model!AP2972)-sum(Model!AP2753,Model!AP2920)</f>
        <v>17.51533541</v>
      </c>
      <c r="AR53" s="105">
        <f>sum(Model!AQ2805,Model!AQ2972)-sum(Model!AQ2753,Model!AQ2920)</f>
        <v>18.50688821</v>
      </c>
      <c r="AS53" s="105">
        <f>sum(Model!AR2805,Model!AR2972)-sum(Model!AR2753,Model!AR2920)</f>
        <v>19.40085701</v>
      </c>
      <c r="AT53" s="105">
        <f>sum(Model!AS2805,Model!AS2972)-sum(Model!AS2753,Model!AS2920)</f>
        <v>20.2411687</v>
      </c>
      <c r="AU53" s="105">
        <f>sum(Model!AT2805,Model!AT2972)-sum(Model!AT2753,Model!AT2920)</f>
        <v>21.131138</v>
      </c>
      <c r="AV53" s="105">
        <f>sum(Model!AU2805,Model!AU2972)-sum(Model!AU2753,Model!AU2920)</f>
        <v>22.05416686</v>
      </c>
      <c r="AW53" s="105">
        <f>sum(Model!AV2805,Model!AV2972)-sum(Model!AV2753,Model!AV2920)</f>
        <v>23.03537432</v>
      </c>
      <c r="AX53" s="105">
        <f>sum(Model!AW2805,Model!AW2972)-sum(Model!AW2753,Model!AW2920)</f>
        <v>24.06174729</v>
      </c>
      <c r="AY53" s="105">
        <f>sum(Model!AX2805,Model!AX2972)-sum(Model!AX2753,Model!AX2920)</f>
        <v>25.08255377</v>
      </c>
      <c r="AZ53" s="105">
        <f>sum(Model!AY2805,Model!AY2972)-sum(Model!AY2753,Model!AY2920)</f>
        <v>26.14157965</v>
      </c>
      <c r="BA53" s="105">
        <f>sum(Model!AZ2805,Model!AZ2972)-sum(Model!AZ2753,Model!AZ2920)</f>
        <v>27.34897456</v>
      </c>
      <c r="BB53" s="105">
        <f>sum(Model!BA2805,Model!BA2972)-sum(Model!BA2753,Model!BA2920)</f>
        <v>28.49029733</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3.640054208</v>
      </c>
      <c r="E55" s="132">
        <f>sum('Transportation and Industrial G'!C$35)*10^9*'Assumptions (O&amp;G Upstream)'!D$309/'Assumptions (O&amp;G Upstream)'!D$319/10^9*'Inflation GDP Population'!$S$18/'Inflation GDP Population'!C$18</f>
        <v>3.493801045</v>
      </c>
      <c r="F55" s="132">
        <f>sum('Transportation and Industrial G'!D$35)*10^9*'Assumptions (O&amp;G Upstream)'!E$309/'Assumptions (O&amp;G Upstream)'!E$319/10^9*'Inflation GDP Population'!$S$18/'Inflation GDP Population'!D$18</f>
        <v>3.259495176</v>
      </c>
      <c r="G55" s="132">
        <f>sum('Transportation and Industrial G'!E$35)*10^9*'Assumptions (O&amp;G Upstream)'!F$309/'Assumptions (O&amp;G Upstream)'!F$319/10^9*'Inflation GDP Population'!$S$18/'Inflation GDP Population'!E$18</f>
        <v>3.385563832</v>
      </c>
      <c r="H55" s="132">
        <f>sum('Transportation and Industrial G'!F$35)*10^9*'Assumptions (O&amp;G Upstream)'!G$309/'Assumptions (O&amp;G Upstream)'!G$319/10^9*'Inflation GDP Population'!$S$18/'Inflation GDP Population'!F$18</f>
        <v>4.577189948</v>
      </c>
      <c r="I55" s="132">
        <f>sum('Transportation and Industrial G'!G$35)*10^9*'Assumptions (O&amp;G Upstream)'!H$309/'Assumptions (O&amp;G Upstream)'!H$319/10^9*'Inflation GDP Population'!$S$18/'Inflation GDP Population'!G$18</f>
        <v>5.920610714</v>
      </c>
      <c r="J55" s="132">
        <f>sum('Transportation and Industrial G'!H$35)*10^9*'Assumptions (O&amp;G Upstream)'!I$309/'Assumptions (O&amp;G Upstream)'!I$319/10^9*'Inflation GDP Population'!$S$18/'Inflation GDP Population'!H$18</f>
        <v>6.771341469</v>
      </c>
      <c r="K55" s="132">
        <f>sum('Transportation and Industrial G'!I$35)*10^9*'Assumptions (O&amp;G Upstream)'!J$309/'Assumptions (O&amp;G Upstream)'!J$319/10^9*'Inflation GDP Population'!$S$18/'Inflation GDP Population'!I$18</f>
        <v>7.017678188</v>
      </c>
      <c r="L55" s="132">
        <f>sum('Transportation and Industrial G'!J$35)*10^9*'Assumptions (O&amp;G Upstream)'!K$309/'Assumptions (O&amp;G Upstream)'!K$319/10^9*'Inflation GDP Population'!$S$18/'Inflation GDP Population'!J$18</f>
        <v>8.673739067</v>
      </c>
      <c r="M55" s="132">
        <f>sum('Transportation and Industrial G'!K$35)*10^9*'Assumptions (O&amp;G Upstream)'!L$309/'Assumptions (O&amp;G Upstream)'!L$319/10^9*'Inflation GDP Population'!$S$18/'Inflation GDP Population'!K$18</f>
        <v>4.552449474</v>
      </c>
      <c r="N55" s="132">
        <f>sum('Transportation and Industrial G'!L$35)*10^9*'Assumptions (O&amp;G Upstream)'!M$309/'Assumptions (O&amp;G Upstream)'!M$319/10^9*'Inflation GDP Population'!$S$18/'Inflation GDP Population'!L$18</f>
        <v>6.027706197</v>
      </c>
      <c r="O55" s="132">
        <f>sum('Transportation and Industrial G'!M$35)*10^9*'Assumptions (O&amp;G Upstream)'!N$309/'Assumptions (O&amp;G Upstream)'!N$319/10^9*'Inflation GDP Population'!$S$18/'Inflation GDP Population'!M$18</f>
        <v>7.816549085</v>
      </c>
      <c r="P55" s="132">
        <f>sum('Transportation and Industrial G'!N$35)*10^9*'Assumptions (O&amp;G Upstream)'!O$309/'Assumptions (O&amp;G Upstream)'!O$319/10^9*'Inflation GDP Population'!$S$18/'Inflation GDP Population'!N$18</f>
        <v>7.197178768</v>
      </c>
      <c r="Q55" s="132">
        <f>sum('Transportation and Industrial G'!O$35)*10^9*'Assumptions (O&amp;G Upstream)'!P$309/'Assumptions (O&amp;G Upstream)'!P$319/10^9*'Inflation GDP Population'!$S$18/'Inflation GDP Population'!O$18</f>
        <v>7.828589447</v>
      </c>
      <c r="R55" s="132">
        <f>sum('Transportation and Industrial G'!P$35)*10^9*'Assumptions (O&amp;G Upstream)'!Q$309/'Assumptions (O&amp;G Upstream)'!Q$319/10^9*'Inflation GDP Population'!$S$18/'Inflation GDP Population'!P$18</f>
        <v>7.068701568</v>
      </c>
      <c r="S55" s="132">
        <f>sum('Transportation and Industrial G'!Q$35)*10^9*'Assumptions (O&amp;G Upstream)'!R$309/'Assumptions (O&amp;G Upstream)'!R$319/10^9*'Inflation GDP Population'!$S$18/'Inflation GDP Population'!Q$18</f>
        <v>3.722980996</v>
      </c>
      <c r="T55" s="132">
        <f>sum('Transportation and Industrial G'!R$35)*10^9*'Assumptions (O&amp;G Upstream)'!S$309/'Assumptions (O&amp;G Upstream)'!S$319/10^9*'Inflation GDP Population'!$S$18/'Inflation GDP Population'!R$18</f>
        <v>3.327882999</v>
      </c>
      <c r="U55" s="132">
        <f>sum('Transportation and Industrial G'!S$35)*10^9*'Assumptions (O&amp;G Upstream)'!T$309/'Assumptions (O&amp;G Upstream)'!T$319/10^9*'Inflation GDP Population'!$S$18/'Inflation GDP Population'!S$18</f>
        <v>3.872033463</v>
      </c>
      <c r="V55" s="132">
        <f>sum('Transportation and Industrial G'!T$35)*10^9*'Assumptions (O&amp;G Upstream)'!U$309/'Assumptions (O&amp;G Upstream)'!U$319/10^9*'Inflation GDP Population'!$S$18/'Inflation GDP Population'!T$18</f>
        <v>4.833371185</v>
      </c>
      <c r="W55" s="132">
        <f>sum('Transportation and Industrial G'!U$35)*10^9*'Assumptions (O&amp;G Upstream)'!V$309/'Assumptions (O&amp;G Upstream)'!V$319/10^9*'Inflation GDP Population'!$S$18/'Inflation GDP Population'!U$18</f>
        <v>5.079703207</v>
      </c>
      <c r="X55" s="132">
        <f>sum('Transportation and Industrial G'!V$35)*10^9*'Assumptions (O&amp;G Upstream)'!W$309/'Assumptions (O&amp;G Upstream)'!W$319/10^9*'Inflation GDP Population'!$S$18/'Inflation GDP Population'!V$18</f>
        <v>5.253505628</v>
      </c>
      <c r="Y55" s="132">
        <f>sum('Transportation and Industrial G'!W$35)*10^9*'Assumptions (O&amp;G Upstream)'!X$309/'Assumptions (O&amp;G Upstream)'!X$319/10^9*'Inflation GDP Population'!$S$18/'Inflation GDP Population'!W$18</f>
        <v>5.399257057</v>
      </c>
      <c r="Z55" s="132">
        <f>sum('Transportation and Industrial G'!X$35)*10^9*'Assumptions (O&amp;G Upstream)'!Y$309/'Assumptions (O&amp;G Upstream)'!Y$319/10^9*'Inflation GDP Population'!$S$18/'Inflation GDP Population'!X$18</f>
        <v>5.370521411</v>
      </c>
      <c r="AA55" s="132">
        <f>sum('Transportation and Industrial G'!Y$35)*10^9*'Assumptions (O&amp;G Upstream)'!Z$309/'Assumptions (O&amp;G Upstream)'!Z$319/10^9*'Inflation GDP Population'!$S$18/'Inflation GDP Population'!Y$18</f>
        <v>5.512980213</v>
      </c>
      <c r="AB55" s="132">
        <f>sum('Transportation and Industrial G'!Z$35)*10^9*'Assumptions (O&amp;G Upstream)'!AA$309/'Assumptions (O&amp;G Upstream)'!AA$319/10^9*'Inflation GDP Population'!$S$18/'Inflation GDP Population'!Z$18</f>
        <v>5.768006209</v>
      </c>
      <c r="AC55" s="132">
        <f>sum('Transportation and Industrial G'!AA$35)*10^9*'Assumptions (O&amp;G Upstream)'!AB$309/'Assumptions (O&amp;G Upstream)'!AB$319/10^9*'Inflation GDP Population'!$S$18/'Inflation GDP Population'!AA$18</f>
        <v>5.989614469</v>
      </c>
      <c r="AD55" s="132">
        <f>sum('Transportation and Industrial G'!AB$35)*10^9*'Assumptions (O&amp;G Upstream)'!AC$309/'Assumptions (O&amp;G Upstream)'!AC$319/10^9*'Inflation GDP Population'!$S$18/'Inflation GDP Population'!AB$18</f>
        <v>6.165876302</v>
      </c>
      <c r="AE55" s="132">
        <f>sum('Transportation and Industrial G'!AC$35)*10^9*'Assumptions (O&amp;G Upstream)'!AD$309/'Assumptions (O&amp;G Upstream)'!AD$319/10^9*'Inflation GDP Population'!$S$18/'Inflation GDP Population'!AC$18</f>
        <v>6.356382454</v>
      </c>
      <c r="AF55" s="132">
        <f>sum('Transportation and Industrial G'!AD$35)*10^9*'Assumptions (O&amp;G Upstream)'!AE$309/'Assumptions (O&amp;G Upstream)'!AE$319/10^9*'Inflation GDP Population'!$S$18/'Inflation GDP Population'!AD$18</f>
        <v>6.500578086</v>
      </c>
      <c r="AG55" s="132">
        <f>sum('Transportation and Industrial G'!AE$35)*10^9*'Assumptions (O&amp;G Upstream)'!AF$309/'Assumptions (O&amp;G Upstream)'!AF$319/10^9*'Inflation GDP Population'!$S$18/'Inflation GDP Population'!AE$18</f>
        <v>6.65902923</v>
      </c>
      <c r="AH55" s="132">
        <f>sum('Transportation and Industrial G'!AF$35)*10^9*'Assumptions (O&amp;G Upstream)'!AG$309/'Assumptions (O&amp;G Upstream)'!AG$319/10^9*'Inflation GDP Population'!$S$18/'Inflation GDP Population'!AF$18</f>
        <v>6.773018446</v>
      </c>
      <c r="AI55" s="132">
        <f>sum('Transportation and Industrial G'!AG$35)*10^9*'Assumptions (O&amp;G Upstream)'!AH$309/'Assumptions (O&amp;G Upstream)'!AH$319/10^9*'Inflation GDP Population'!$S$18/'Inflation GDP Population'!AG$18</f>
        <v>6.923791205</v>
      </c>
      <c r="AJ55" s="132">
        <f>sum('Transportation and Industrial G'!AH$35)*10^9*'Assumptions (O&amp;G Upstream)'!AI$309/'Assumptions (O&amp;G Upstream)'!AI$319/10^9*'Inflation GDP Population'!$S$18/'Inflation GDP Population'!AH$18</f>
        <v>7.019490003</v>
      </c>
      <c r="AK55" s="132">
        <f>sum('Transportation and Industrial G'!AI$35)*10^9*'Assumptions (O&amp;G Upstream)'!AJ$309/'Assumptions (O&amp;G Upstream)'!AJ$319/10^9*'Inflation GDP Population'!$S$18/'Inflation GDP Population'!AI$18</f>
        <v>7.23743625</v>
      </c>
      <c r="AL55" s="132">
        <f>sum('Transportation and Industrial G'!AJ$35)*10^9*'Assumptions (O&amp;G Upstream)'!AK$309/'Assumptions (O&amp;G Upstream)'!AK$319/10^9*'Inflation GDP Population'!$S$18/'Inflation GDP Population'!AJ$18</f>
        <v>7.295165112</v>
      </c>
      <c r="AM55" s="132">
        <f>sum('Transportation and Industrial G'!AK$35)*10^9*'Assumptions (O&amp;G Upstream)'!AL$309/'Assumptions (O&amp;G Upstream)'!AL$319/10^9*'Inflation GDP Population'!$S$18/'Inflation GDP Population'!AK$18</f>
        <v>7.426562466</v>
      </c>
      <c r="AN55" s="132">
        <f>sum('Transportation and Industrial G'!AL$35)*10^9*'Assumptions (O&amp;G Upstream)'!AM$309/'Assumptions (O&amp;G Upstream)'!AM$319/10^9*'Inflation GDP Population'!$S$18/'Inflation GDP Population'!AL$18</f>
        <v>7.589669305</v>
      </c>
      <c r="AO55" s="132">
        <f>sum('Transportation and Industrial G'!AM$35)*10^9*'Assumptions (O&amp;G Upstream)'!AN$309/'Assumptions (O&amp;G Upstream)'!AN$319/10^9*'Inflation GDP Population'!$S$18/'Inflation GDP Population'!AM$18</f>
        <v>7.577374458</v>
      </c>
      <c r="AP55" s="132">
        <f>sum('Transportation and Industrial G'!AN$35)*10^9*'Assumptions (O&amp;G Upstream)'!AO$309/'Assumptions (O&amp;G Upstream)'!AO$319/10^9*'Inflation GDP Population'!$S$18/'Inflation GDP Population'!AN$18</f>
        <v>7.68334408</v>
      </c>
      <c r="AQ55" s="132">
        <f>sum('Transportation and Industrial G'!AO$35)*10^9*'Assumptions (O&amp;G Upstream)'!AP$309/'Assumptions (O&amp;G Upstream)'!AP$319/10^9*'Inflation GDP Population'!$S$18/'Inflation GDP Population'!AO$18</f>
        <v>7.756723153</v>
      </c>
      <c r="AR55" s="132">
        <f>sum('Transportation and Industrial G'!AP$35)*10^9*'Assumptions (O&amp;G Upstream)'!AQ$309/'Assumptions (O&amp;G Upstream)'!AQ$319/10^9*'Inflation GDP Population'!$S$18/'Inflation GDP Population'!AP$18</f>
        <v>7.886452583</v>
      </c>
      <c r="AS55" s="132">
        <f>sum('Transportation and Industrial G'!AQ$35)*10^9*'Assumptions (O&amp;G Upstream)'!AR$309/'Assumptions (O&amp;G Upstream)'!AR$319/10^9*'Inflation GDP Population'!$S$18/'Inflation GDP Population'!AQ$18</f>
        <v>7.951053505</v>
      </c>
      <c r="AT55" s="132">
        <f>sum('Transportation and Industrial G'!AR$35)*10^9*'Assumptions (O&amp;G Upstream)'!AS$309/'Assumptions (O&amp;G Upstream)'!AS$319/10^9*'Inflation GDP Population'!$S$18/'Inflation GDP Population'!AR$18</f>
        <v>8.076594802</v>
      </c>
      <c r="AU55" s="132">
        <f>sum('Transportation and Industrial G'!AS$35)*10^9*'Assumptions (O&amp;G Upstream)'!AT$309/'Assumptions (O&amp;G Upstream)'!AT$319/10^9*'Inflation GDP Population'!$S$18/'Inflation GDP Population'!AS$18</f>
        <v>8.11986715</v>
      </c>
      <c r="AV55" s="132">
        <f>sum('Transportation and Industrial G'!AT$35)*10^9*'Assumptions (O&amp;G Upstream)'!AU$309/'Assumptions (O&amp;G Upstream)'!AU$319/10^9*'Inflation GDP Population'!$S$18/'Inflation GDP Population'!AT$18</f>
        <v>8.185556722</v>
      </c>
      <c r="AW55" s="132">
        <f>sum('Transportation and Industrial G'!AU$35)*10^9*'Assumptions (O&amp;G Upstream)'!AV$309/'Assumptions (O&amp;G Upstream)'!AV$319/10^9*'Inflation GDP Population'!$S$18/'Inflation GDP Population'!AU$18</f>
        <v>8.253469725</v>
      </c>
      <c r="AX55" s="132">
        <f>sum('Transportation and Industrial G'!AV$35)*10^9*'Assumptions (O&amp;G Upstream)'!AW$309/'Assumptions (O&amp;G Upstream)'!AW$319/10^9*'Inflation GDP Population'!$S$18/'Inflation GDP Population'!AV$18</f>
        <v>8.307135492</v>
      </c>
      <c r="AY55" s="132">
        <f>sum('Transportation and Industrial G'!AW$35)*10^9*'Assumptions (O&amp;G Upstream)'!AX$309/'Assumptions (O&amp;G Upstream)'!AX$319/10^9*'Inflation GDP Population'!$S$18/'Inflation GDP Population'!AW$18</f>
        <v>8.358731954</v>
      </c>
      <c r="AZ55" s="132">
        <f>sum('Transportation and Industrial G'!AX$35)*10^9*'Assumptions (O&amp;G Upstream)'!AY$309/'Assumptions (O&amp;G Upstream)'!AY$319/10^9*'Inflation GDP Population'!$S$18/'Inflation GDP Population'!AX$18</f>
        <v>8.412993313</v>
      </c>
      <c r="BA55" s="132">
        <f>sum('Transportation and Industrial G'!AY$35)*10^9*'Assumptions (O&amp;G Upstream)'!AZ$309/'Assumptions (O&amp;G Upstream)'!AZ$319/10^9*'Inflation GDP Population'!$S$18/'Inflation GDP Population'!AY$18</f>
        <v>8.450499916</v>
      </c>
      <c r="BB55" s="132">
        <f>sum('Transportation and Industrial G'!AZ$35)*10^9*'Assumptions (O&amp;G Upstream)'!BA$309/'Assumptions (O&amp;G Upstream)'!BA$319/10^9*'Inflation GDP Population'!$S$18/'Inflation GDP Population'!AZ$18</f>
        <v>8.482799433</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0.1859855388</v>
      </c>
      <c r="E56" s="132">
        <f>sum('Transportation and Industrial G'!C$34)*10^9*'Assumptions (O&amp;G Upstream)'!D$309/'Assumptions (O&amp;G Upstream)'!D$319/10^9*'Inflation GDP Population'!$S$18/'Inflation GDP Population'!C$18</f>
        <v>0.1364095544</v>
      </c>
      <c r="F56" s="132">
        <f>sum('Transportation and Industrial G'!D$34)*10^9*'Assumptions (O&amp;G Upstream)'!E$309/'Assumptions (O&amp;G Upstream)'!E$319/10^9*'Inflation GDP Population'!$S$18/'Inflation GDP Population'!D$18</f>
        <v>0.1147268049</v>
      </c>
      <c r="G56" s="132">
        <f>sum('Transportation and Industrial G'!E$34)*10^9*'Assumptions (O&amp;G Upstream)'!F$309/'Assumptions (O&amp;G Upstream)'!F$319/10^9*'Inflation GDP Population'!$S$18/'Inflation GDP Population'!E$18</f>
        <v>0.1432629583</v>
      </c>
      <c r="H56" s="132">
        <f>sum('Transportation and Industrial G'!F$34)*10^9*'Assumptions (O&amp;G Upstream)'!G$309/'Assumptions (O&amp;G Upstream)'!G$319/10^9*'Inflation GDP Population'!$S$18/'Inflation GDP Population'!F$18</f>
        <v>0.211745514</v>
      </c>
      <c r="I56" s="132">
        <f>sum('Transportation and Industrial G'!G$34)*10^9*'Assumptions (O&amp;G Upstream)'!H$309/'Assumptions (O&amp;G Upstream)'!H$319/10^9*'Inflation GDP Population'!$S$18/'Inflation GDP Population'!G$18</f>
        <v>0.2700685495</v>
      </c>
      <c r="J56" s="132">
        <f>sum('Transportation and Industrial G'!H$34)*10^9*'Assumptions (O&amp;G Upstream)'!I$309/'Assumptions (O&amp;G Upstream)'!I$319/10^9*'Inflation GDP Population'!$S$18/'Inflation GDP Population'!H$18</f>
        <v>0.2351715553</v>
      </c>
      <c r="K56" s="132">
        <f>sum('Transportation and Industrial G'!I$34)*10^9*'Assumptions (O&amp;G Upstream)'!J$309/'Assumptions (O&amp;G Upstream)'!J$319/10^9*'Inflation GDP Population'!$S$18/'Inflation GDP Population'!I$18</f>
        <v>0.2899811773</v>
      </c>
      <c r="L56" s="132">
        <f>sum('Transportation and Industrial G'!J$34)*10^9*'Assumptions (O&amp;G Upstream)'!K$309/'Assumptions (O&amp;G Upstream)'!K$319/10^9*'Inflation GDP Population'!$S$18/'Inflation GDP Population'!J$18</f>
        <v>0.5483084675</v>
      </c>
      <c r="M56" s="132">
        <f>sum('Transportation and Industrial G'!K$34)*10^9*'Assumptions (O&amp;G Upstream)'!L$309/'Assumptions (O&amp;G Upstream)'!L$319/10^9*'Inflation GDP Population'!$S$18/'Inflation GDP Population'!K$18</f>
        <v>0.3586869015</v>
      </c>
      <c r="N56" s="132">
        <f>sum('Transportation and Industrial G'!L$34)*10^9*'Assumptions (O&amp;G Upstream)'!M$309/'Assumptions (O&amp;G Upstream)'!M$319/10^9*'Inflation GDP Population'!$S$18/'Inflation GDP Population'!L$18</f>
        <v>0.5746411603</v>
      </c>
      <c r="O56" s="132">
        <f>sum('Transportation and Industrial G'!M$34)*10^9*'Assumptions (O&amp;G Upstream)'!N$309/'Assumptions (O&amp;G Upstream)'!N$319/10^9*'Inflation GDP Population'!$S$18/'Inflation GDP Population'!M$18</f>
        <v>0.6122074799</v>
      </c>
      <c r="P56" s="132">
        <f>sum('Transportation and Industrial G'!N$34)*10^9*'Assumptions (O&amp;G Upstream)'!O$309/'Assumptions (O&amp;G Upstream)'!O$319/10^9*'Inflation GDP Population'!$S$18/'Inflation GDP Population'!N$18</f>
        <v>0.5532295417</v>
      </c>
      <c r="Q56" s="132">
        <f>sum('Transportation and Industrial G'!O$34)*10^9*'Assumptions (O&amp;G Upstream)'!P$309/'Assumptions (O&amp;G Upstream)'!P$319/10^9*'Inflation GDP Population'!$S$18/'Inflation GDP Population'!O$18</f>
        <v>0.5303487209</v>
      </c>
      <c r="R56" s="132">
        <f>sum('Transportation and Industrial G'!P$34)*10^9*'Assumptions (O&amp;G Upstream)'!Q$309/'Assumptions (O&amp;G Upstream)'!Q$319/10^9*'Inflation GDP Population'!$S$18/'Inflation GDP Population'!P$18</f>
        <v>0.5077192502</v>
      </c>
      <c r="S56" s="132">
        <f>sum('Transportation and Industrial G'!Q$34)*10^9*'Assumptions (O&amp;G Upstream)'!R$309/'Assumptions (O&amp;G Upstream)'!R$319/10^9*'Inflation GDP Population'!$S$18/'Inflation GDP Population'!Q$18</f>
        <v>0.698711505</v>
      </c>
      <c r="T56" s="132">
        <f>sum('Transportation and Industrial G'!R$34)*10^9*'Assumptions (O&amp;G Upstream)'!S$309/'Assumptions (O&amp;G Upstream)'!S$319/10^9*'Inflation GDP Population'!$S$18/'Inflation GDP Population'!R$18</f>
        <v>0.6376353529</v>
      </c>
      <c r="U56" s="132">
        <f>sum('Transportation and Industrial G'!S$34)*10^9*'Assumptions (O&amp;G Upstream)'!T$309/'Assumptions (O&amp;G Upstream)'!T$319/10^9*'Inflation GDP Population'!$S$18/'Inflation GDP Population'!S$18</f>
        <v>0.7473473055</v>
      </c>
      <c r="V56" s="132">
        <f>sum('Transportation and Industrial G'!T$34)*10^9*'Assumptions (O&amp;G Upstream)'!U$309/'Assumptions (O&amp;G Upstream)'!U$319/10^9*'Inflation GDP Population'!$S$18/'Inflation GDP Population'!T$18</f>
        <v>0.9344213378</v>
      </c>
      <c r="W56" s="132">
        <f>sum('Transportation and Industrial G'!U$34)*10^9*'Assumptions (O&amp;G Upstream)'!V$309/'Assumptions (O&amp;G Upstream)'!V$319/10^9*'Inflation GDP Population'!$S$18/'Inflation GDP Population'!U$18</f>
        <v>0.9836497887</v>
      </c>
      <c r="X56" s="132">
        <f>sum('Transportation and Industrial G'!V$34)*10^9*'Assumptions (O&amp;G Upstream)'!W$309/'Assumptions (O&amp;G Upstream)'!W$319/10^9*'Inflation GDP Population'!$S$18/'Inflation GDP Population'!V$18</f>
        <v>1.018969706</v>
      </c>
      <c r="Y56" s="132">
        <f>sum('Transportation and Industrial G'!W$34)*10^9*'Assumptions (O&amp;G Upstream)'!X$309/'Assumptions (O&amp;G Upstream)'!X$319/10^9*'Inflation GDP Population'!$S$18/'Inflation GDP Population'!W$18</f>
        <v>1.048953708</v>
      </c>
      <c r="Z56" s="132">
        <f>sum('Transportation and Industrial G'!X$34)*10^9*'Assumptions (O&amp;G Upstream)'!Y$309/'Assumptions (O&amp;G Upstream)'!Y$319/10^9*'Inflation GDP Population'!$S$18/'Inflation GDP Population'!X$18</f>
        <v>1.045079574</v>
      </c>
      <c r="AA56" s="132">
        <f>sum('Transportation and Industrial G'!Y$34)*10^9*'Assumptions (O&amp;G Upstream)'!Z$309/'Assumptions (O&amp;G Upstream)'!Z$319/10^9*'Inflation GDP Population'!$S$18/'Inflation GDP Population'!Y$18</f>
        <v>1.07455902</v>
      </c>
      <c r="AB56" s="132">
        <f>sum('Transportation and Industrial G'!Z$34)*10^9*'Assumptions (O&amp;G Upstream)'!AA$309/'Assumptions (O&amp;G Upstream)'!AA$319/10^9*'Inflation GDP Population'!$S$18/'Inflation GDP Population'!Z$18</f>
        <v>1.126110058</v>
      </c>
      <c r="AC56" s="132">
        <f>sum('Transportation and Industrial G'!AA$34)*10^9*'Assumptions (O&amp;G Upstream)'!AB$309/'Assumptions (O&amp;G Upstream)'!AB$319/10^9*'Inflation GDP Population'!$S$18/'Inflation GDP Population'!AA$18</f>
        <v>1.171293171</v>
      </c>
      <c r="AD56" s="132">
        <f>sum('Transportation and Industrial G'!AB$34)*10^9*'Assumptions (O&amp;G Upstream)'!AC$309/'Assumptions (O&amp;G Upstream)'!AC$319/10^9*'Inflation GDP Population'!$S$18/'Inflation GDP Population'!AB$18</f>
        <v>1.207740196</v>
      </c>
      <c r="AE56" s="132">
        <f>sum('Transportation and Industrial G'!AC$34)*10^9*'Assumptions (O&amp;G Upstream)'!AD$309/'Assumptions (O&amp;G Upstream)'!AD$319/10^9*'Inflation GDP Population'!$S$18/'Inflation GDP Population'!AC$18</f>
        <v>1.247099348</v>
      </c>
      <c r="AF56" s="132">
        <f>sum('Transportation and Industrial G'!AD$34)*10^9*'Assumptions (O&amp;G Upstream)'!AE$309/'Assumptions (O&amp;G Upstream)'!AE$319/10^9*'Inflation GDP Population'!$S$18/'Inflation GDP Population'!AD$18</f>
        <v>1.277484621</v>
      </c>
      <c r="AG56" s="132">
        <f>sum('Transportation and Industrial G'!AE$34)*10^9*'Assumptions (O&amp;G Upstream)'!AF$309/'Assumptions (O&amp;G Upstream)'!AF$319/10^9*'Inflation GDP Population'!$S$18/'Inflation GDP Population'!AE$18</f>
        <v>1.310773467</v>
      </c>
      <c r="AH56" s="132">
        <f>sum('Transportation and Industrial G'!AF$34)*10^9*'Assumptions (O&amp;G Upstream)'!AG$309/'Assumptions (O&amp;G Upstream)'!AG$319/10^9*'Inflation GDP Population'!$S$18/'Inflation GDP Population'!AF$18</f>
        <v>1.335403009</v>
      </c>
      <c r="AI56" s="132">
        <f>sum('Transportation and Industrial G'!AG$34)*10^9*'Assumptions (O&amp;G Upstream)'!AH$309/'Assumptions (O&amp;G Upstream)'!AH$319/10^9*'Inflation GDP Population'!$S$18/'Inflation GDP Population'!AG$18</f>
        <v>1.367375455</v>
      </c>
      <c r="AJ56" s="132">
        <f>sum('Transportation and Industrial G'!AH$34)*10^9*'Assumptions (O&amp;G Upstream)'!AI$309/'Assumptions (O&amp;G Upstream)'!AI$319/10^9*'Inflation GDP Population'!$S$18/'Inflation GDP Population'!AH$18</f>
        <v>1.388556181</v>
      </c>
      <c r="AK56" s="132">
        <f>sum('Transportation and Industrial G'!AI$34)*10^9*'Assumptions (O&amp;G Upstream)'!AJ$309/'Assumptions (O&amp;G Upstream)'!AJ$319/10^9*'Inflation GDP Population'!$S$18/'Inflation GDP Population'!AI$18</f>
        <v>1.434026188</v>
      </c>
      <c r="AL56" s="132">
        <f>sum('Transportation and Industrial G'!AJ$34)*10^9*'Assumptions (O&amp;G Upstream)'!AK$309/'Assumptions (O&amp;G Upstream)'!AK$319/10^9*'Inflation GDP Population'!$S$18/'Inflation GDP Population'!AJ$18</f>
        <v>1.447845594</v>
      </c>
      <c r="AM56" s="132">
        <f>sum('Transportation and Industrial G'!AK$34)*10^9*'Assumptions (O&amp;G Upstream)'!AL$309/'Assumptions (O&amp;G Upstream)'!AL$319/10^9*'Inflation GDP Population'!$S$18/'Inflation GDP Population'!AK$18</f>
        <v>1.476352662</v>
      </c>
      <c r="AN56" s="132">
        <f>sum('Transportation and Industrial G'!AL$34)*10^9*'Assumptions (O&amp;G Upstream)'!AM$309/'Assumptions (O&amp;G Upstream)'!AM$319/10^9*'Inflation GDP Population'!$S$18/'Inflation GDP Population'!AL$18</f>
        <v>1.51126504</v>
      </c>
      <c r="AO56" s="132">
        <f>sum('Transportation and Industrial G'!AM$34)*10^9*'Assumptions (O&amp;G Upstream)'!AN$309/'Assumptions (O&amp;G Upstream)'!AN$319/10^9*'Inflation GDP Population'!$S$18/'Inflation GDP Population'!AM$18</f>
        <v>1.511305986</v>
      </c>
      <c r="AP56" s="132">
        <f>sum('Transportation and Industrial G'!AN$34)*10^9*'Assumptions (O&amp;G Upstream)'!AO$309/'Assumptions (O&amp;G Upstream)'!AO$319/10^9*'Inflation GDP Population'!$S$18/'Inflation GDP Population'!AN$18</f>
        <v>1.534970973</v>
      </c>
      <c r="AQ56" s="132">
        <f>sum('Transportation and Industrial G'!AO$34)*10^9*'Assumptions (O&amp;G Upstream)'!AP$309/'Assumptions (O&amp;G Upstream)'!AP$319/10^9*'Inflation GDP Population'!$S$18/'Inflation GDP Population'!AO$18</f>
        <v>1.552189607</v>
      </c>
      <c r="AR56" s="132">
        <f>sum('Transportation and Industrial G'!AP$34)*10^9*'Assumptions (O&amp;G Upstream)'!AQ$309/'Assumptions (O&amp;G Upstream)'!AQ$319/10^9*'Inflation GDP Population'!$S$18/'Inflation GDP Population'!AP$18</f>
        <v>1.580757081</v>
      </c>
      <c r="AS56" s="132">
        <f>sum('Transportation and Industrial G'!AQ$34)*10^9*'Assumptions (O&amp;G Upstream)'!AR$309/'Assumptions (O&amp;G Upstream)'!AR$319/10^9*'Inflation GDP Population'!$S$18/'Inflation GDP Population'!AQ$18</f>
        <v>1.596340164</v>
      </c>
      <c r="AT56" s="132">
        <f>sum('Transportation and Industrial G'!AR$34)*10^9*'Assumptions (O&amp;G Upstream)'!AS$309/'Assumptions (O&amp;G Upstream)'!AS$319/10^9*'Inflation GDP Population'!$S$18/'Inflation GDP Population'!AR$18</f>
        <v>1.624227098</v>
      </c>
      <c r="AU56" s="132">
        <f>sum('Transportation and Industrial G'!AS$34)*10^9*'Assumptions (O&amp;G Upstream)'!AT$309/'Assumptions (O&amp;G Upstream)'!AT$319/10^9*'Inflation GDP Population'!$S$18/'Inflation GDP Population'!AS$18</f>
        <v>1.635631405</v>
      </c>
      <c r="AV56" s="132">
        <f>sum('Transportation and Industrial G'!AT$34)*10^9*'Assumptions (O&amp;G Upstream)'!AU$309/'Assumptions (O&amp;G Upstream)'!AU$319/10^9*'Inflation GDP Population'!$S$18/'Inflation GDP Population'!AT$18</f>
        <v>1.651593515</v>
      </c>
      <c r="AW56" s="132">
        <f>sum('Transportation and Industrial G'!AU$34)*10^9*'Assumptions (O&amp;G Upstream)'!AV$309/'Assumptions (O&amp;G Upstream)'!AV$319/10^9*'Inflation GDP Population'!$S$18/'Inflation GDP Population'!AU$18</f>
        <v>1.668054782</v>
      </c>
      <c r="AX56" s="132">
        <f>sum('Transportation and Industrial G'!AV$34)*10^9*'Assumptions (O&amp;G Upstream)'!AW$309/'Assumptions (O&amp;G Upstream)'!AW$319/10^9*'Inflation GDP Population'!$S$18/'Inflation GDP Population'!AV$18</f>
        <v>1.681683307</v>
      </c>
      <c r="AY56" s="132">
        <f>sum('Transportation and Industrial G'!AW$34)*10^9*'Assumptions (O&amp;G Upstream)'!AX$309/'Assumptions (O&amp;G Upstream)'!AX$319/10^9*'Inflation GDP Population'!$S$18/'Inflation GDP Population'!AW$18</f>
        <v>1.69493428</v>
      </c>
      <c r="AZ56" s="132">
        <f>sum('Transportation and Industrial G'!AX$34)*10^9*'Assumptions (O&amp;G Upstream)'!AY$309/'Assumptions (O&amp;G Upstream)'!AY$319/10^9*'Inflation GDP Population'!$S$18/'Inflation GDP Population'!AX$18</f>
        <v>1.708767316</v>
      </c>
      <c r="BA56" s="132">
        <f>sum('Transportation and Industrial G'!AY$34)*10^9*'Assumptions (O&amp;G Upstream)'!AZ$309/'Assumptions (O&amp;G Upstream)'!AZ$319/10^9*'Inflation GDP Population'!$S$18/'Inflation GDP Population'!AY$18</f>
        <v>1.719234362</v>
      </c>
      <c r="BB56" s="132">
        <f>sum('Transportation and Industrial G'!AZ$34)*10^9*'Assumptions (O&amp;G Upstream)'!BA$309/'Assumptions (O&amp;G Upstream)'!BA$319/10^9*'Inflation GDP Population'!$S$18/'Inflation GDP Population'!AZ$18</f>
        <v>1.728671821</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21.63698606</v>
      </c>
      <c r="E57" s="132">
        <f>sum('Transportation and Industrial G'!C$31:C$32)*10^9*'Assumptions (O&amp;G Upstream)'!D$309/'Assumptions (O&amp;G Upstream)'!D$319/10^9*'Inflation GDP Population'!$S$18/'Inflation GDP Population'!C$18</f>
        <v>17.80755718</v>
      </c>
      <c r="F57" s="132">
        <f>sum('Transportation and Industrial G'!D$31:D$32)*10^9*'Assumptions (O&amp;G Upstream)'!E$309/'Assumptions (O&amp;G Upstream)'!E$319/10^9*'Inflation GDP Population'!$S$18/'Inflation GDP Population'!D$18</f>
        <v>18.63362357</v>
      </c>
      <c r="G57" s="132">
        <f>sum('Transportation and Industrial G'!E$31:E$32)*10^9*'Assumptions (O&amp;G Upstream)'!F$309/'Assumptions (O&amp;G Upstream)'!F$319/10^9*'Inflation GDP Population'!$S$18/'Inflation GDP Population'!E$18</f>
        <v>21.1622768</v>
      </c>
      <c r="H57" s="132">
        <f>sum('Transportation and Industrial G'!F$31:F$32)*10^9*'Assumptions (O&amp;G Upstream)'!G$309/'Assumptions (O&amp;G Upstream)'!G$319/10^9*'Inflation GDP Population'!$S$18/'Inflation GDP Population'!F$18</f>
        <v>28.77554033</v>
      </c>
      <c r="I57" s="132">
        <f>sum('Transportation and Industrial G'!G$31:G$32)*10^9*'Assumptions (O&amp;G Upstream)'!H$309/'Assumptions (O&amp;G Upstream)'!H$319/10^9*'Inflation GDP Population'!$S$18/'Inflation GDP Population'!G$18</f>
        <v>39.04130504</v>
      </c>
      <c r="J57" s="132">
        <f>sum('Transportation and Industrial G'!H$31:H$32)*10^9*'Assumptions (O&amp;G Upstream)'!I$309/'Assumptions (O&amp;G Upstream)'!I$319/10^9*'Inflation GDP Population'!$S$18/'Inflation GDP Population'!H$18</f>
        <v>44.98235308</v>
      </c>
      <c r="K57" s="132">
        <f>sum('Transportation and Industrial G'!I$31:I$32)*10^9*'Assumptions (O&amp;G Upstream)'!J$309/'Assumptions (O&amp;G Upstream)'!J$319/10^9*'Inflation GDP Population'!$S$18/'Inflation GDP Population'!I$18</f>
        <v>48.33066609</v>
      </c>
      <c r="L57" s="132">
        <f>sum('Transportation and Industrial G'!J$31:J$32)*10^9*'Assumptions (O&amp;G Upstream)'!K$309/'Assumptions (O&amp;G Upstream)'!K$319/10^9*'Inflation GDP Population'!$S$18/'Inflation GDP Population'!J$18</f>
        <v>61.15482417</v>
      </c>
      <c r="M57" s="132">
        <f>sum('Transportation and Industrial G'!K$31:K$32)*10^9*'Assumptions (O&amp;G Upstream)'!L$309/'Assumptions (O&amp;G Upstream)'!L$319/10^9*'Inflation GDP Population'!$S$18/'Inflation GDP Population'!K$18</f>
        <v>36.60106804</v>
      </c>
      <c r="N57" s="132">
        <f>sum('Transportation and Industrial G'!L$31:L$32)*10^9*'Assumptions (O&amp;G Upstream)'!M$309/'Assumptions (O&amp;G Upstream)'!M$319/10^9*'Inflation GDP Population'!$S$18/'Inflation GDP Population'!L$18</f>
        <v>46.23585283</v>
      </c>
      <c r="O57" s="132">
        <f>sum('Transportation and Industrial G'!M$31:M$32)*10^9*'Assumptions (O&amp;G Upstream)'!N$309/'Assumptions (O&amp;G Upstream)'!N$319/10^9*'Inflation GDP Population'!$S$18/'Inflation GDP Population'!M$18</f>
        <v>52.32466365</v>
      </c>
      <c r="P57" s="132">
        <f>sum('Transportation and Industrial G'!N$31:N$32)*10^9*'Assumptions (O&amp;G Upstream)'!O$309/'Assumptions (O&amp;G Upstream)'!O$319/10^9*'Inflation GDP Population'!$S$18/'Inflation GDP Population'!N$18</f>
        <v>49.66052825</v>
      </c>
      <c r="Q57" s="132">
        <f>sum('Transportation and Industrial G'!O$31:O$32)*10^9*'Assumptions (O&amp;G Upstream)'!P$309/'Assumptions (O&amp;G Upstream)'!P$319/10^9*'Inflation GDP Population'!$S$18/'Inflation GDP Population'!O$18</f>
        <v>51.16211058</v>
      </c>
      <c r="R57" s="132">
        <f>sum('Transportation and Industrial G'!P$31:P$32)*10^9*'Assumptions (O&amp;G Upstream)'!Q$309/'Assumptions (O&amp;G Upstream)'!Q$319/10^9*'Inflation GDP Population'!$S$18/'Inflation GDP Population'!P$18</f>
        <v>48.33970915</v>
      </c>
      <c r="S57" s="132">
        <f>sum('Transportation and Industrial G'!Q$31:Q$32)*10^9*'Assumptions (O&amp;G Upstream)'!R$309/'Assumptions (O&amp;G Upstream)'!R$319/10^9*'Inflation GDP Population'!$S$18/'Inflation GDP Population'!Q$18</f>
        <v>26.01768241</v>
      </c>
      <c r="T57" s="132">
        <f>sum('Transportation and Industrial G'!R$31:R$32)*10^9*'Assumptions (O&amp;G Upstream)'!S$309/'Assumptions (O&amp;G Upstream)'!S$319/10^9*'Inflation GDP Population'!$S$18/'Inflation GDP Population'!R$18</f>
        <v>23.52491347</v>
      </c>
      <c r="U57" s="132">
        <f>sum('Transportation and Industrial G'!S$31:S$32)*10^9*'Assumptions (O&amp;G Upstream)'!T$309/'Assumptions (O&amp;G Upstream)'!T$319/10^9*'Inflation GDP Population'!$S$18/'Inflation GDP Population'!S$18</f>
        <v>26.76773322</v>
      </c>
      <c r="V57" s="132">
        <f>sum('Transportation and Industrial G'!T$31:T$32)*10^9*'Assumptions (O&amp;G Upstream)'!U$309/'Assumptions (O&amp;G Upstream)'!U$319/10^9*'Inflation GDP Population'!$S$18/'Inflation GDP Population'!T$18</f>
        <v>32.87425072</v>
      </c>
      <c r="W57" s="132">
        <f>sum('Transportation and Industrial G'!U$31:U$32)*10^9*'Assumptions (O&amp;G Upstream)'!V$309/'Assumptions (O&amp;G Upstream)'!V$319/10^9*'Inflation GDP Population'!$S$18/'Inflation GDP Population'!U$18</f>
        <v>33.98169772</v>
      </c>
      <c r="X57" s="132">
        <f>sum('Transportation and Industrial G'!V$31:V$32)*10^9*'Assumptions (O&amp;G Upstream)'!W$309/'Assumptions (O&amp;G Upstream)'!W$319/10^9*'Inflation GDP Population'!$S$18/'Inflation GDP Population'!V$18</f>
        <v>34.55572362</v>
      </c>
      <c r="Y57" s="132">
        <f>sum('Transportation and Industrial G'!W$31:W$32)*10^9*'Assumptions (O&amp;G Upstream)'!X$309/'Assumptions (O&amp;G Upstream)'!X$319/10^9*'Inflation GDP Population'!$S$18/'Inflation GDP Population'!W$18</f>
        <v>34.90815241</v>
      </c>
      <c r="Z57" s="132">
        <f>sum('Transportation and Industrial G'!X$31:X$32)*10^9*'Assumptions (O&amp;G Upstream)'!Y$309/'Assumptions (O&amp;G Upstream)'!Y$319/10^9*'Inflation GDP Population'!$S$18/'Inflation GDP Population'!X$18</f>
        <v>34.11804116</v>
      </c>
      <c r="AA57" s="132">
        <f>sum('Transportation and Industrial G'!Y$31:Y$32)*10^9*'Assumptions (O&amp;G Upstream)'!Z$309/'Assumptions (O&amp;G Upstream)'!Z$319/10^9*'Inflation GDP Population'!$S$18/'Inflation GDP Population'!Y$18</f>
        <v>34.4013868</v>
      </c>
      <c r="AB57" s="132">
        <f>sum('Transportation and Industrial G'!Z$31:Z$32)*10^9*'Assumptions (O&amp;G Upstream)'!AA$309/'Assumptions (O&amp;G Upstream)'!AA$319/10^9*'Inflation GDP Population'!$S$18/'Inflation GDP Population'!Z$18</f>
        <v>35.34095551</v>
      </c>
      <c r="AC57" s="132">
        <f>sum('Transportation and Industrial G'!AA$31:AA$32)*10^9*'Assumptions (O&amp;G Upstream)'!AB$309/'Assumptions (O&amp;G Upstream)'!AB$319/10^9*'Inflation GDP Population'!$S$18/'Inflation GDP Population'!AA$18</f>
        <v>36.02047019</v>
      </c>
      <c r="AD57" s="132">
        <f>sum('Transportation and Industrial G'!AB$31:AB$32)*10^9*'Assumptions (O&amp;G Upstream)'!AC$309/'Assumptions (O&amp;G Upstream)'!AC$319/10^9*'Inflation GDP Population'!$S$18/'Inflation GDP Population'!AB$18</f>
        <v>36.38073625</v>
      </c>
      <c r="AE57" s="132">
        <f>sum('Transportation and Industrial G'!AC$31:AC$32)*10^9*'Assumptions (O&amp;G Upstream)'!AD$309/'Assumptions (O&amp;G Upstream)'!AD$319/10^9*'Inflation GDP Population'!$S$18/'Inflation GDP Population'!AC$18</f>
        <v>36.78188814</v>
      </c>
      <c r="AF57" s="132">
        <f>sum('Transportation and Industrial G'!AD$31:AD$32)*10^9*'Assumptions (O&amp;G Upstream)'!AE$309/'Assumptions (O&amp;G Upstream)'!AE$319/10^9*'Inflation GDP Population'!$S$18/'Inflation GDP Population'!AD$18</f>
        <v>36.87541702</v>
      </c>
      <c r="AG57" s="132">
        <f>sum('Transportation and Industrial G'!AE$31:AE$32)*10^9*'Assumptions (O&amp;G Upstream)'!AF$309/'Assumptions (O&amp;G Upstream)'!AF$319/10^9*'Inflation GDP Population'!$S$18/'Inflation GDP Population'!AE$18</f>
        <v>37.01369851</v>
      </c>
      <c r="AH57" s="132">
        <f>sum('Transportation and Industrial G'!AF$31:AF$32)*10^9*'Assumptions (O&amp;G Upstream)'!AG$309/'Assumptions (O&amp;G Upstream)'!AG$319/10^9*'Inflation GDP Population'!$S$18/'Inflation GDP Population'!AF$18</f>
        <v>36.87207139</v>
      </c>
      <c r="AI57" s="132">
        <f>sum('Transportation and Industrial G'!AG$31:AG$32)*10^9*'Assumptions (O&amp;G Upstream)'!AH$309/'Assumptions (O&amp;G Upstream)'!AH$319/10^9*'Inflation GDP Population'!$S$18/'Inflation GDP Population'!AG$18</f>
        <v>36.89869222</v>
      </c>
      <c r="AJ57" s="132">
        <f>sum('Transportation and Industrial G'!AH$31:AH$32)*10^9*'Assumptions (O&amp;G Upstream)'!AI$309/'Assumptions (O&amp;G Upstream)'!AI$319/10^9*'Inflation GDP Population'!$S$18/'Inflation GDP Population'!AH$18</f>
        <v>36.6018133</v>
      </c>
      <c r="AK57" s="132">
        <f>sum('Transportation and Industrial G'!AI$31:AI$32)*10^9*'Assumptions (O&amp;G Upstream)'!AJ$309/'Assumptions (O&amp;G Upstream)'!AJ$319/10^9*'Inflation GDP Population'!$S$18/'Inflation GDP Population'!AI$18</f>
        <v>36.90453317</v>
      </c>
      <c r="AL57" s="132">
        <f>sum('Transportation and Industrial G'!AJ$31:AJ$32)*10^9*'Assumptions (O&amp;G Upstream)'!AK$309/'Assumptions (O&amp;G Upstream)'!AK$319/10^9*'Inflation GDP Population'!$S$18/'Inflation GDP Population'!AJ$18</f>
        <v>36.35672489</v>
      </c>
      <c r="AM57" s="132">
        <f>sum('Transportation and Industrial G'!AK$31:AK$32)*10^9*'Assumptions (O&amp;G Upstream)'!AL$309/'Assumptions (O&amp;G Upstream)'!AL$319/10^9*'Inflation GDP Population'!$S$18/'Inflation GDP Population'!AK$18</f>
        <v>36.15238021</v>
      </c>
      <c r="AN57" s="132">
        <f>sum('Transportation and Industrial G'!AL$31:AL$32)*10^9*'Assumptions (O&amp;G Upstream)'!AM$309/'Assumptions (O&amp;G Upstream)'!AM$319/10^9*'Inflation GDP Population'!$S$18/'Inflation GDP Population'!AL$18</f>
        <v>36.06643584</v>
      </c>
      <c r="AO57" s="132">
        <f>sum('Transportation and Industrial G'!AM$31:AM$32)*10^9*'Assumptions (O&amp;G Upstream)'!AN$309/'Assumptions (O&amp;G Upstream)'!AN$319/10^9*'Inflation GDP Population'!$S$18/'Inflation GDP Population'!AM$18</f>
        <v>35.12759749</v>
      </c>
      <c r="AP57" s="132">
        <f>sum('Transportation and Industrial G'!AN$31:AN$32)*10^9*'Assumptions (O&amp;G Upstream)'!AO$309/'Assumptions (O&amp;G Upstream)'!AO$319/10^9*'Inflation GDP Population'!$S$18/'Inflation GDP Population'!AN$18</f>
        <v>34.7242067</v>
      </c>
      <c r="AQ57" s="132">
        <f>sum('Transportation and Industrial G'!AO$31:AO$32)*10^9*'Assumptions (O&amp;G Upstream)'!AP$309/'Assumptions (O&amp;G Upstream)'!AP$319/10^9*'Inflation GDP Population'!$S$18/'Inflation GDP Population'!AO$18</f>
        <v>34.15069252</v>
      </c>
      <c r="AR57" s="132">
        <f>sum('Transportation and Industrial G'!AP$31:AP$32)*10^9*'Assumptions (O&amp;G Upstream)'!AQ$309/'Assumptions (O&amp;G Upstream)'!AQ$319/10^9*'Inflation GDP Population'!$S$18/'Inflation GDP Population'!AP$18</f>
        <v>33.79958335</v>
      </c>
      <c r="AS57" s="132">
        <f>sum('Transportation and Industrial G'!AQ$31:AQ$32)*10^9*'Assumptions (O&amp;G Upstream)'!AR$309/'Assumptions (O&amp;G Upstream)'!AR$319/10^9*'Inflation GDP Population'!$S$18/'Inflation GDP Population'!AQ$18</f>
        <v>33.14461047</v>
      </c>
      <c r="AT57" s="132">
        <f>sum('Transportation and Industrial G'!AR$31:AR$32)*10^9*'Assumptions (O&amp;G Upstream)'!AS$309/'Assumptions (O&amp;G Upstream)'!AS$319/10^9*'Inflation GDP Population'!$S$18/'Inflation GDP Population'!AR$18</f>
        <v>32.71933836</v>
      </c>
      <c r="AU57" s="132">
        <f>sum('Transportation and Industrial G'!AS$31:AS$32)*10^9*'Assumptions (O&amp;G Upstream)'!AT$309/'Assumptions (O&amp;G Upstream)'!AT$319/10^9*'Inflation GDP Population'!$S$18/'Inflation GDP Population'!AS$18</f>
        <v>31.93888899</v>
      </c>
      <c r="AV57" s="132">
        <f>sum('Transportation and Industrial G'!AT$31:AT$32)*10^9*'Assumptions (O&amp;G Upstream)'!AU$309/'Assumptions (O&amp;G Upstream)'!AU$319/10^9*'Inflation GDP Population'!$S$18/'Inflation GDP Population'!AT$18</f>
        <v>31.23169943</v>
      </c>
      <c r="AW57" s="132">
        <f>sum('Transportation and Industrial G'!AU$31:AU$32)*10^9*'Assumptions (O&amp;G Upstream)'!AV$309/'Assumptions (O&amp;G Upstream)'!AV$319/10^9*'Inflation GDP Population'!$S$18/'Inflation GDP Population'!AU$18</f>
        <v>30.51511794</v>
      </c>
      <c r="AX57" s="132">
        <f>sum('Transportation and Industrial G'!AV$31:AV$32)*10^9*'Assumptions (O&amp;G Upstream)'!AW$309/'Assumptions (O&amp;G Upstream)'!AW$319/10^9*'Inflation GDP Population'!$S$18/'Inflation GDP Population'!AV$18</f>
        <v>29.72935202</v>
      </c>
      <c r="AY57" s="132">
        <f>sum('Transportation and Industrial G'!AW$31:AW$32)*10^9*'Assumptions (O&amp;G Upstream)'!AX$309/'Assumptions (O&amp;G Upstream)'!AX$319/10^9*'Inflation GDP Population'!$S$18/'Inflation GDP Population'!AW$18</f>
        <v>28.92155318</v>
      </c>
      <c r="AZ57" s="132">
        <f>sum('Transportation and Industrial G'!AX$31:AX$32)*10^9*'Assumptions (O&amp;G Upstream)'!AY$309/'Assumptions (O&amp;G Upstream)'!AY$319/10^9*'Inflation GDP Population'!$S$18/'Inflation GDP Population'!AX$18</f>
        <v>28.10822868</v>
      </c>
      <c r="BA57" s="132">
        <f>sum('Transportation and Industrial G'!AY$31:AY$32)*10^9*'Assumptions (O&amp;G Upstream)'!AZ$309/'Assumptions (O&amp;G Upstream)'!AZ$319/10^9*'Inflation GDP Population'!$S$18/'Inflation GDP Population'!AY$18</f>
        <v>27.2258117</v>
      </c>
      <c r="BB57" s="132">
        <f>sum('Transportation and Industrial G'!AZ$31:AZ$32)*10^9*'Assumptions (O&amp;G Upstream)'!BA$309/'Assumptions (O&amp;G Upstream)'!BA$319/10^9*'Inflation GDP Population'!$S$18/'Inflation GDP Population'!AZ$18</f>
        <v>26.31608406</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0.1506291008</v>
      </c>
      <c r="E58" s="132">
        <f>sum('Transportation and Industrial G'!C$33)*10^9*'Assumptions (O&amp;G Upstream)'!D$309/'Assumptions (O&amp;G Upstream)'!D$319/10^9*'Inflation GDP Population'!$S$18/'Inflation GDP Population'!C$18</f>
        <v>0.09653227307</v>
      </c>
      <c r="F58" s="132">
        <f>sum('Transportation and Industrial G'!D$33)*10^9*'Assumptions (O&amp;G Upstream)'!E$309/'Assumptions (O&amp;G Upstream)'!E$319/10^9*'Inflation GDP Population'!$S$18/'Inflation GDP Population'!D$18</f>
        <v>0.09803186611</v>
      </c>
      <c r="G58" s="132">
        <f>sum('Transportation and Industrial G'!E$33)*10^9*'Assumptions (O&amp;G Upstream)'!F$309/'Assumptions (O&amp;G Upstream)'!F$319/10^9*'Inflation GDP Population'!$S$18/'Inflation GDP Population'!E$18</f>
        <v>0.1562308167</v>
      </c>
      <c r="H58" s="132">
        <f>sum('Transportation and Industrial G'!F$33)*10^9*'Assumptions (O&amp;G Upstream)'!G$309/'Assumptions (O&amp;G Upstream)'!G$319/10^9*'Inflation GDP Population'!$S$18/'Inflation GDP Population'!F$18</f>
        <v>0.2477768654</v>
      </c>
      <c r="I58" s="132">
        <f>sum('Transportation and Industrial G'!G$33)*10^9*'Assumptions (O&amp;G Upstream)'!H$309/'Assumptions (O&amp;G Upstream)'!H$319/10^9*'Inflation GDP Population'!$S$18/'Inflation GDP Population'!G$18</f>
        <v>0.3712887094</v>
      </c>
      <c r="J58" s="132">
        <f>sum('Transportation and Industrial G'!H$33)*10^9*'Assumptions (O&amp;G Upstream)'!I$309/'Assumptions (O&amp;G Upstream)'!I$319/10^9*'Inflation GDP Population'!$S$18/'Inflation GDP Population'!H$18</f>
        <v>0.3706918376</v>
      </c>
      <c r="K58" s="132">
        <f>sum('Transportation and Industrial G'!I$33)*10^9*'Assumptions (O&amp;G Upstream)'!J$309/'Assumptions (O&amp;G Upstream)'!J$319/10^9*'Inflation GDP Population'!$S$18/'Inflation GDP Population'!I$18</f>
        <v>0.4012128065</v>
      </c>
      <c r="L58" s="132">
        <f>sum('Transportation and Industrial G'!J$33)*10^9*'Assumptions (O&amp;G Upstream)'!K$309/'Assumptions (O&amp;G Upstream)'!K$319/10^9*'Inflation GDP Population'!$S$18/'Inflation GDP Population'!J$18</f>
        <v>0.6566119513</v>
      </c>
      <c r="M58" s="132">
        <f>sum('Transportation and Industrial G'!K$33)*10^9*'Assumptions (O&amp;G Upstream)'!L$309/'Assumptions (O&amp;G Upstream)'!L$319/10^9*'Inflation GDP Population'!$S$18/'Inflation GDP Population'!K$18</f>
        <v>0.4029151831</v>
      </c>
      <c r="N58" s="132">
        <f>sum('Transportation and Industrial G'!L$33)*10^9*'Assumptions (O&amp;G Upstream)'!M$309/'Assumptions (O&amp;G Upstream)'!M$319/10^9*'Inflation GDP Population'!$S$18/'Inflation GDP Population'!L$18</f>
        <v>0.5139360614</v>
      </c>
      <c r="O58" s="132">
        <f>sum('Transportation and Industrial G'!M$33)*10^9*'Assumptions (O&amp;G Upstream)'!N$309/'Assumptions (O&amp;G Upstream)'!N$319/10^9*'Inflation GDP Population'!$S$18/'Inflation GDP Population'!M$18</f>
        <v>0.5628419958</v>
      </c>
      <c r="P58" s="132">
        <f>sum('Transportation and Industrial G'!N$33)*10^9*'Assumptions (O&amp;G Upstream)'!O$309/'Assumptions (O&amp;G Upstream)'!O$319/10^9*'Inflation GDP Population'!$S$18/'Inflation GDP Population'!N$18</f>
        <v>0.4086867364</v>
      </c>
      <c r="Q58" s="132">
        <f>sum('Transportation and Industrial G'!O$33)*10^9*'Assumptions (O&amp;G Upstream)'!P$309/'Assumptions (O&amp;G Upstream)'!P$319/10^9*'Inflation GDP Population'!$S$18/'Inflation GDP Population'!O$18</f>
        <v>0.4225551377</v>
      </c>
      <c r="R58" s="132">
        <f>sum('Transportation and Industrial G'!P$33)*10^9*'Assumptions (O&amp;G Upstream)'!Q$309/'Assumptions (O&amp;G Upstream)'!Q$319/10^9*'Inflation GDP Population'!$S$18/'Inflation GDP Population'!P$18</f>
        <v>0.3291420193</v>
      </c>
      <c r="S58" s="132">
        <f>sum('Transportation and Industrial G'!Q$33)*10^9*'Assumptions (O&amp;G Upstream)'!R$309/'Assumptions (O&amp;G Upstream)'!R$319/10^9*'Inflation GDP Population'!$S$18/'Inflation GDP Population'!Q$18</f>
        <v>0.1912534371</v>
      </c>
      <c r="T58" s="132">
        <f>sum('Transportation and Industrial G'!R$33)*10^9*'Assumptions (O&amp;G Upstream)'!S$309/'Assumptions (O&amp;G Upstream)'!S$319/10^9*'Inflation GDP Population'!$S$18/'Inflation GDP Population'!R$18</f>
        <v>0.1837475755</v>
      </c>
      <c r="U58" s="132">
        <f>sum('Transportation and Industrial G'!S$33)*10^9*'Assumptions (O&amp;G Upstream)'!T$309/'Assumptions (O&amp;G Upstream)'!T$319/10^9*'Inflation GDP Population'!$S$18/'Inflation GDP Population'!S$18</f>
        <v>0.202665332</v>
      </c>
      <c r="V58" s="132">
        <f>sum('Transportation and Industrial G'!T$33)*10^9*'Assumptions (O&amp;G Upstream)'!U$309/'Assumptions (O&amp;G Upstream)'!U$319/10^9*'Inflation GDP Population'!$S$18/'Inflation GDP Population'!T$18</f>
        <v>0.2523700188</v>
      </c>
      <c r="W58" s="132">
        <f>sum('Transportation and Industrial G'!U$33)*10^9*'Assumptions (O&amp;G Upstream)'!V$309/'Assumptions (O&amp;G Upstream)'!V$319/10^9*'Inflation GDP Population'!$S$18/'Inflation GDP Population'!U$18</f>
        <v>0.2645869425</v>
      </c>
      <c r="X58" s="132">
        <f>sum('Transportation and Industrial G'!V$33)*10^9*'Assumptions (O&amp;G Upstream)'!W$309/'Assumptions (O&amp;G Upstream)'!W$319/10^9*'Inflation GDP Population'!$S$18/'Inflation GDP Population'!V$18</f>
        <v>0.2729712461</v>
      </c>
      <c r="Y58" s="132">
        <f>sum('Transportation and Industrial G'!W$33)*10^9*'Assumptions (O&amp;G Upstream)'!X$309/'Assumptions (O&amp;G Upstream)'!X$319/10^9*'Inflation GDP Population'!$S$18/'Inflation GDP Population'!W$18</f>
        <v>0.2798559037</v>
      </c>
      <c r="Z58" s="132">
        <f>sum('Transportation and Industrial G'!X$33)*10^9*'Assumptions (O&amp;G Upstream)'!Y$309/'Assumptions (O&amp;G Upstream)'!Y$319/10^9*'Inflation GDP Population'!$S$18/'Inflation GDP Population'!X$18</f>
        <v>0.2776801203</v>
      </c>
      <c r="AA58" s="132">
        <f>sum('Transportation and Industrial G'!Y$33)*10^9*'Assumptions (O&amp;G Upstream)'!Z$309/'Assumptions (O&amp;G Upstream)'!Z$319/10^9*'Inflation GDP Population'!$S$18/'Inflation GDP Population'!Y$18</f>
        <v>0.2843398311</v>
      </c>
      <c r="AB58" s="132">
        <f>sum('Transportation and Industrial G'!Z$33)*10^9*'Assumptions (O&amp;G Upstream)'!AA$309/'Assumptions (O&amp;G Upstream)'!AA$319/10^9*'Inflation GDP Population'!$S$18/'Inflation GDP Population'!Z$18</f>
        <v>0.2967528805</v>
      </c>
      <c r="AC58" s="132">
        <f>sum('Transportation and Industrial G'!AA$33)*10^9*'Assumptions (O&amp;G Upstream)'!AB$309/'Assumptions (O&amp;G Upstream)'!AB$319/10^9*'Inflation GDP Population'!$S$18/'Inflation GDP Population'!AA$18</f>
        <v>0.307383844</v>
      </c>
      <c r="AD58" s="132">
        <f>sum('Transportation and Industrial G'!AB$33)*10^9*'Assumptions (O&amp;G Upstream)'!AC$309/'Assumptions (O&amp;G Upstream)'!AC$319/10^9*'Inflation GDP Population'!$S$18/'Inflation GDP Population'!AB$18</f>
        <v>0.3156347923</v>
      </c>
      <c r="AE58" s="132">
        <f>sum('Transportation and Industrial G'!AC$33)*10^9*'Assumptions (O&amp;G Upstream)'!AD$309/'Assumptions (O&amp;G Upstream)'!AD$319/10^9*'Inflation GDP Population'!$S$18/'Inflation GDP Population'!AC$18</f>
        <v>0.324565897</v>
      </c>
      <c r="AF58" s="132">
        <f>sum('Transportation and Industrial G'!AD$33)*10^9*'Assumptions (O&amp;G Upstream)'!AE$309/'Assumptions (O&amp;G Upstream)'!AE$319/10^9*'Inflation GDP Population'!$S$18/'Inflation GDP Population'!AD$18</f>
        <v>0.3310872982</v>
      </c>
      <c r="AG58" s="132">
        <f>sum('Transportation and Industrial G'!AE$33)*10^9*'Assumptions (O&amp;G Upstream)'!AF$309/'Assumptions (O&amp;G Upstream)'!AF$319/10^9*'Inflation GDP Population'!$S$18/'Inflation GDP Population'!AE$18</f>
        <v>0.3382937454</v>
      </c>
      <c r="AH58" s="132">
        <f>sum('Transportation and Industrial G'!AF$33)*10^9*'Assumptions (O&amp;G Upstream)'!AG$309/'Assumptions (O&amp;G Upstream)'!AG$319/10^9*'Inflation GDP Population'!$S$18/'Inflation GDP Population'!AF$18</f>
        <v>0.3432042078</v>
      </c>
      <c r="AI58" s="132">
        <f>sum('Transportation and Industrial G'!AG$33)*10^9*'Assumptions (O&amp;G Upstream)'!AH$309/'Assumptions (O&amp;G Upstream)'!AH$319/10^9*'Inflation GDP Population'!$S$18/'Inflation GDP Population'!AG$18</f>
        <v>0.3499422321</v>
      </c>
      <c r="AJ58" s="132">
        <f>sum('Transportation and Industrial G'!AH$33)*10^9*'Assumptions (O&amp;G Upstream)'!AI$309/'Assumptions (O&amp;G Upstream)'!AI$319/10^9*'Inflation GDP Population'!$S$18/'Inflation GDP Population'!AH$18</f>
        <v>0.3538626409</v>
      </c>
      <c r="AK58" s="132">
        <f>sum('Transportation and Industrial G'!AI$33)*10^9*'Assumptions (O&amp;G Upstream)'!AJ$309/'Assumptions (O&amp;G Upstream)'!AJ$319/10^9*'Inflation GDP Population'!$S$18/'Inflation GDP Population'!AI$18</f>
        <v>0.3639027471</v>
      </c>
      <c r="AL58" s="132">
        <f>sum('Transportation and Industrial G'!AJ$33)*10^9*'Assumptions (O&amp;G Upstream)'!AK$309/'Assumptions (O&amp;G Upstream)'!AK$319/10^9*'Inflation GDP Population'!$S$18/'Inflation GDP Population'!AJ$18</f>
        <v>0.3658489084</v>
      </c>
      <c r="AM58" s="132">
        <f>sum('Transportation and Industrial G'!AK$33)*10^9*'Assumptions (O&amp;G Upstream)'!AL$309/'Assumptions (O&amp;G Upstream)'!AL$319/10^9*'Inflation GDP Population'!$S$18/'Inflation GDP Population'!AK$18</f>
        <v>0.3714626185</v>
      </c>
      <c r="AN58" s="132">
        <f>sum('Transportation and Industrial G'!AL$33)*10^9*'Assumptions (O&amp;G Upstream)'!AM$309/'Assumptions (O&amp;G Upstream)'!AM$319/10^9*'Inflation GDP Population'!$S$18/'Inflation GDP Population'!AL$18</f>
        <v>0.3786215351</v>
      </c>
      <c r="AO58" s="132">
        <f>sum('Transportation and Industrial G'!AM$33)*10^9*'Assumptions (O&amp;G Upstream)'!AN$309/'Assumptions (O&amp;G Upstream)'!AN$319/10^9*'Inflation GDP Population'!$S$18/'Inflation GDP Population'!AM$18</f>
        <v>0.3770082795</v>
      </c>
      <c r="AP58" s="132">
        <f>sum('Transportation and Industrial G'!AN$33)*10^9*'Assumptions (O&amp;G Upstream)'!AO$309/'Assumptions (O&amp;G Upstream)'!AO$319/10^9*'Inflation GDP Population'!$S$18/'Inflation GDP Population'!AN$18</f>
        <v>0.3812646626</v>
      </c>
      <c r="AQ58" s="132">
        <f>sum('Transportation and Industrial G'!AO$33)*10^9*'Assumptions (O&amp;G Upstream)'!AP$309/'Assumptions (O&amp;G Upstream)'!AP$319/10^9*'Inflation GDP Population'!$S$18/'Inflation GDP Population'!AO$18</f>
        <v>0.3838778976</v>
      </c>
      <c r="AR58" s="132">
        <f>sum('Transportation and Industrial G'!AP$33)*10^9*'Assumptions (O&amp;G Upstream)'!AQ$309/'Assumptions (O&amp;G Upstream)'!AQ$319/10^9*'Inflation GDP Population'!$S$18/'Inflation GDP Population'!AP$18</f>
        <v>0.3892507181</v>
      </c>
      <c r="AS58" s="132">
        <f>sum('Transportation and Industrial G'!AQ$33)*10^9*'Assumptions (O&amp;G Upstream)'!AR$309/'Assumptions (O&amp;G Upstream)'!AR$319/10^9*'Inflation GDP Population'!$S$18/'Inflation GDP Population'!AQ$18</f>
        <v>0.3913809035</v>
      </c>
      <c r="AT58" s="132">
        <f>sum('Transportation and Industrial G'!AR$33)*10^9*'Assumptions (O&amp;G Upstream)'!AS$309/'Assumptions (O&amp;G Upstream)'!AS$319/10^9*'Inflation GDP Population'!$S$18/'Inflation GDP Population'!AR$18</f>
        <v>0.3964831675</v>
      </c>
      <c r="AU58" s="132">
        <f>sum('Transportation and Industrial G'!AS$33)*10^9*'Assumptions (O&amp;G Upstream)'!AT$309/'Assumptions (O&amp;G Upstream)'!AT$319/10^9*'Inflation GDP Population'!$S$18/'Inflation GDP Population'!AS$18</f>
        <v>0.3975219501</v>
      </c>
      <c r="AV58" s="132">
        <f>sum('Transportation and Industrial G'!AT$33)*10^9*'Assumptions (O&amp;G Upstream)'!AU$309/'Assumptions (O&amp;G Upstream)'!AU$319/10^9*'Inflation GDP Population'!$S$18/'Inflation GDP Population'!AT$18</f>
        <v>0.3996412649</v>
      </c>
      <c r="AW58" s="132">
        <f>sum('Transportation and Industrial G'!AU$33)*10^9*'Assumptions (O&amp;G Upstream)'!AV$309/'Assumptions (O&amp;G Upstream)'!AV$319/10^9*'Inflation GDP Population'!$S$18/'Inflation GDP Population'!AU$18</f>
        <v>0.4018488322</v>
      </c>
      <c r="AX58" s="132">
        <f>sum('Transportation and Industrial G'!AV$33)*10^9*'Assumptions (O&amp;G Upstream)'!AW$309/'Assumptions (O&amp;G Upstream)'!AW$319/10^9*'Inflation GDP Population'!$S$18/'Inflation GDP Population'!AV$18</f>
        <v>0.4033439737</v>
      </c>
      <c r="AY58" s="132">
        <f>sum('Transportation and Industrial G'!AW$33)*10^9*'Assumptions (O&amp;G Upstream)'!AX$309/'Assumptions (O&amp;G Upstream)'!AX$319/10^9*'Inflation GDP Population'!$S$18/'Inflation GDP Population'!AW$18</f>
        <v>0.4047220296</v>
      </c>
      <c r="AZ58" s="132">
        <f>sum('Transportation and Industrial G'!AX$33)*10^9*'Assumptions (O&amp;G Upstream)'!AY$309/'Assumptions (O&amp;G Upstream)'!AY$319/10^9*'Inflation GDP Population'!$S$18/'Inflation GDP Population'!AX$18</f>
        <v>0.4062123696</v>
      </c>
      <c r="BA58" s="132">
        <f>sum('Transportation and Industrial G'!AY$33)*10^9*'Assumptions (O&amp;G Upstream)'!AZ$309/'Assumptions (O&amp;G Upstream)'!AZ$319/10^9*'Inflation GDP Population'!$S$18/'Inflation GDP Population'!AY$18</f>
        <v>0.4068788302</v>
      </c>
      <c r="BB58" s="132">
        <f>sum('Transportation and Industrial G'!AZ$33)*10^9*'Assumptions (O&amp;G Upstream)'!BA$309/'Assumptions (O&amp;G Upstream)'!BA$319/10^9*'Inflation GDP Population'!$S$18/'Inflation GDP Population'!AZ$18</f>
        <v>0.4072826131</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4.666416874</v>
      </c>
      <c r="E59" s="132">
        <f>sum('Assumptions (NG non-electricity'!C$7)*10^15*'Assumptions (O&amp;G Upstream)'!D$312/'Assumptions (O&amp;G Upstream)'!D$320/10^9/10^3*'Inflation GDP Population'!$S$18/'Inflation GDP Population'!C$18</f>
        <v>3.800328383</v>
      </c>
      <c r="F59" s="132">
        <f>sum('Assumptions (NG non-electricity'!D$7)*10^15*'Assumptions (O&amp;G Upstream)'!E$312/'Assumptions (O&amp;G Upstream)'!E$320/10^9/10^3*'Inflation GDP Population'!$S$18/'Inflation GDP Population'!D$18</f>
        <v>3.511724754</v>
      </c>
      <c r="G59" s="132">
        <f>sum('Assumptions (NG non-electricity'!E$7)*10^15*'Assumptions (O&amp;G Upstream)'!F$312/'Assumptions (O&amp;G Upstream)'!F$320/10^9/10^3*'Inflation GDP Population'!$S$18/'Inflation GDP Population'!E$18</f>
        <v>5.81831753</v>
      </c>
      <c r="H59" s="132">
        <f>sum('Assumptions (NG non-electricity'!F$7)*10^15*'Assumptions (O&amp;G Upstream)'!G$312/'Assumptions (O&amp;G Upstream)'!G$320/10^9/10^3*'Inflation GDP Population'!$S$18/'Inflation GDP Population'!F$18</f>
        <v>6.52110748</v>
      </c>
      <c r="I59" s="132">
        <f>sum('Assumptions (NG non-electricity'!G$7)*10^15*'Assumptions (O&amp;G Upstream)'!H$312/'Assumptions (O&amp;G Upstream)'!H$320/10^9/10^3*'Inflation GDP Population'!$S$18/'Inflation GDP Population'!G$18</f>
        <v>8.767445809</v>
      </c>
      <c r="J59" s="132">
        <f>sum('Assumptions (NG non-electricity'!H$7)*10^15*'Assumptions (O&amp;G Upstream)'!I$312/'Assumptions (O&amp;G Upstream)'!I$320/10^9/10^3*'Inflation GDP Population'!$S$18/'Inflation GDP Population'!H$18</f>
        <v>6.345055634</v>
      </c>
      <c r="K59" s="132">
        <f>sum('Assumptions (NG non-electricity'!I$7)*10^15*'Assumptions (O&amp;G Upstream)'!J$312/'Assumptions (O&amp;G Upstream)'!J$320/10^9/10^3*'Inflation GDP Population'!$S$18/'Inflation GDP Population'!I$18</f>
        <v>6.497020718</v>
      </c>
      <c r="L59" s="132">
        <f>sum('Assumptions (NG non-electricity'!J$7)*10^15*'Assumptions (O&amp;G Upstream)'!K$312/'Assumptions (O&amp;G Upstream)'!K$320/10^9/10^3*'Inflation GDP Population'!$S$18/'Inflation GDP Population'!J$18</f>
        <v>7.983007703</v>
      </c>
      <c r="M59" s="132">
        <f>sum('Assumptions (NG non-electricity'!K$7)*10^15*'Assumptions (O&amp;G Upstream)'!L$312/'Assumptions (O&amp;G Upstream)'!L$320/10^9/10^3*'Inflation GDP Population'!$S$18/'Inflation GDP Population'!K$18</f>
        <v>3.457400011</v>
      </c>
      <c r="N59" s="132">
        <f>sum('Assumptions (NG non-electricity'!L$7)*10^15*'Assumptions (O&amp;G Upstream)'!M$312/'Assumptions (O&amp;G Upstream)'!M$320/10^9/10^3*'Inflation GDP Population'!$S$18/'Inflation GDP Population'!L$18</f>
        <v>3.772507189</v>
      </c>
      <c r="O59" s="132">
        <f>sum('Assumptions (NG non-electricity'!M$7)*10^15*'Assumptions (O&amp;G Upstream)'!N$312/'Assumptions (O&amp;G Upstream)'!N$320/10^9/10^3*'Inflation GDP Population'!$S$18/'Inflation GDP Population'!M$18</f>
        <v>3.299876765</v>
      </c>
      <c r="P59" s="132">
        <f>sum('Assumptions (NG non-electricity'!N$7)*10^15*'Assumptions (O&amp;G Upstream)'!O$312/'Assumptions (O&amp;G Upstream)'!O$320/10^9/10^3*'Inflation GDP Population'!$S$18/'Inflation GDP Population'!N$18</f>
        <v>2.331782158</v>
      </c>
      <c r="Q59" s="132">
        <f>sum('Assumptions (NG non-electricity'!O$7)*10^15*'Assumptions (O&amp;G Upstream)'!P$312/'Assumptions (O&amp;G Upstream)'!P$320/10^9/10^3*'Inflation GDP Population'!$S$18/'Inflation GDP Population'!O$18</f>
        <v>3.271493654</v>
      </c>
      <c r="R59" s="132">
        <f>sum('Assumptions (NG non-electricity'!P$7)*10^15*'Assumptions (O&amp;G Upstream)'!Q$312/'Assumptions (O&amp;G Upstream)'!Q$320/10^9/10^3*'Inflation GDP Population'!$S$18/'Inflation GDP Population'!P$18</f>
        <v>3.778051184</v>
      </c>
      <c r="S59" s="132">
        <f>sum('Assumptions (NG non-electricity'!Q$7)*10^15*'Assumptions (O&amp;G Upstream)'!R$312/'Assumptions (O&amp;G Upstream)'!R$320/10^9/10^3*'Inflation GDP Population'!$S$18/'Inflation GDP Population'!Q$18</f>
        <v>2.218654633</v>
      </c>
      <c r="T59" s="132">
        <f>sum('Assumptions (NG non-electricity'!R$7)*10^15*'Assumptions (O&amp;G Upstream)'!S$312/'Assumptions (O&amp;G Upstream)'!S$320/10^9/10^3*'Inflation GDP Population'!$S$18/'Inflation GDP Population'!R$18</f>
        <v>2.093991109</v>
      </c>
      <c r="U59" s="132">
        <f>sum('Assumptions (NG non-electricity'!S$7)*10^15*'Assumptions (O&amp;G Upstream)'!T$312/'Assumptions (O&amp;G Upstream)'!T$320/10^9/10^3*'Inflation GDP Population'!$S$18/'Inflation GDP Population'!S$18</f>
        <v>2.402482317</v>
      </c>
      <c r="V59" s="132">
        <f>sum('Assumptions (NG non-electricity'!T$7)*10^15*'Assumptions (O&amp;G Upstream)'!U$312/'Assumptions (O&amp;G Upstream)'!U$320/10^9/10^3*'Inflation GDP Population'!$S$18/'Inflation GDP Population'!T$18</f>
        <v>2.513684316</v>
      </c>
      <c r="W59" s="132">
        <f>sum('Assumptions (NG non-electricity'!U$7)*10^15*'Assumptions (O&amp;G Upstream)'!V$312/'Assumptions (O&amp;G Upstream)'!V$320/10^9/10^3*'Inflation GDP Population'!$S$18/'Inflation GDP Population'!U$18</f>
        <v>2.435540565</v>
      </c>
      <c r="X59" s="132">
        <f>sum('Assumptions (NG non-electricity'!V$7)*10^15*'Assumptions (O&amp;G Upstream)'!W$312/'Assumptions (O&amp;G Upstream)'!W$320/10^9/10^3*'Inflation GDP Population'!$S$18/'Inflation GDP Population'!V$18</f>
        <v>2.528491125</v>
      </c>
      <c r="Y59" s="132">
        <f>sum('Assumptions (NG non-electricity'!W$7)*10^15*'Assumptions (O&amp;G Upstream)'!X$312/'Assumptions (O&amp;G Upstream)'!X$320/10^9/10^3*'Inflation GDP Population'!$S$18/'Inflation GDP Population'!W$18</f>
        <v>2.503026776</v>
      </c>
      <c r="Z59" s="132">
        <f>sum('Assumptions (NG non-electricity'!X$7)*10^15*'Assumptions (O&amp;G Upstream)'!Y$312/'Assumptions (O&amp;G Upstream)'!Y$320/10^9/10^3*'Inflation GDP Population'!$S$18/'Inflation GDP Population'!X$18</f>
        <v>2.546281777</v>
      </c>
      <c r="AA59" s="132">
        <f>sum('Assumptions (NG non-electricity'!Y$7)*10^15*'Assumptions (O&amp;G Upstream)'!Z$312/'Assumptions (O&amp;G Upstream)'!Z$320/10^9/10^3*'Inflation GDP Population'!$S$18/'Inflation GDP Population'!Y$18</f>
        <v>2.695601504</v>
      </c>
      <c r="AB59" s="132">
        <f>sum('Assumptions (NG non-electricity'!Z$7)*10^15*'Assumptions (O&amp;G Upstream)'!AA$312/'Assumptions (O&amp;G Upstream)'!AA$320/10^9/10^3*'Inflation GDP Population'!$S$18/'Inflation GDP Population'!Z$18</f>
        <v>2.887094484</v>
      </c>
      <c r="AC59" s="132">
        <f>sum('Assumptions (NG non-electricity'!AA$7)*10^15*'Assumptions (O&amp;G Upstream)'!AB$312/'Assumptions (O&amp;G Upstream)'!AB$320/10^9/10^3*'Inflation GDP Population'!$S$18/'Inflation GDP Population'!AA$18</f>
        <v>3.128298366</v>
      </c>
      <c r="AD59" s="132">
        <f>sum('Assumptions (NG non-electricity'!AB$7)*10^15*'Assumptions (O&amp;G Upstream)'!AC$312/'Assumptions (O&amp;G Upstream)'!AC$320/10^9/10^3*'Inflation GDP Population'!$S$18/'Inflation GDP Population'!AB$18</f>
        <v>3.234125873</v>
      </c>
      <c r="AE59" s="132">
        <f>sum('Assumptions (NG non-electricity'!AC$7)*10^15*'Assumptions (O&amp;G Upstream)'!AD$312/'Assumptions (O&amp;G Upstream)'!AD$320/10^9/10^3*'Inflation GDP Population'!$S$18/'Inflation GDP Population'!AC$18</f>
        <v>3.29817204</v>
      </c>
      <c r="AF59" s="132">
        <f>sum('Assumptions (NG non-electricity'!AD$7)*10^15*'Assumptions (O&amp;G Upstream)'!AE$312/'Assumptions (O&amp;G Upstream)'!AE$320/10^9/10^3*'Inflation GDP Population'!$S$18/'Inflation GDP Population'!AD$18</f>
        <v>3.41302868</v>
      </c>
      <c r="AG59" s="132">
        <f>sum('Assumptions (NG non-electricity'!AE$7)*10^15*'Assumptions (O&amp;G Upstream)'!AF$312/'Assumptions (O&amp;G Upstream)'!AF$320/10^9/10^3*'Inflation GDP Population'!$S$18/'Inflation GDP Population'!AE$18</f>
        <v>3.471399133</v>
      </c>
      <c r="AH59" s="132">
        <f>sum('Assumptions (NG non-electricity'!AF$7)*10^15*'Assumptions (O&amp;G Upstream)'!AG$312/'Assumptions (O&amp;G Upstream)'!AG$320/10^9/10^3*'Inflation GDP Population'!$S$18/'Inflation GDP Population'!AF$18</f>
        <v>3.547132553</v>
      </c>
      <c r="AI59" s="132">
        <f>sum('Assumptions (NG non-electricity'!AG$7)*10^15*'Assumptions (O&amp;G Upstream)'!AH$312/'Assumptions (O&amp;G Upstream)'!AH$320/10^9/10^3*'Inflation GDP Population'!$S$18/'Inflation GDP Population'!AG$18</f>
        <v>3.574059516</v>
      </c>
      <c r="AJ59" s="132">
        <f>sum('Assumptions (NG non-electricity'!AH$7)*10^15*'Assumptions (O&amp;G Upstream)'!AI$312/'Assumptions (O&amp;G Upstream)'!AI$320/10^9/10^3*'Inflation GDP Population'!$S$18/'Inflation GDP Population'!AH$18</f>
        <v>3.744261988</v>
      </c>
      <c r="AK59" s="132">
        <f>sum('Assumptions (NG non-electricity'!AI$7)*10^15*'Assumptions (O&amp;G Upstream)'!AJ$312/'Assumptions (O&amp;G Upstream)'!AJ$320/10^9/10^3*'Inflation GDP Population'!$S$18/'Inflation GDP Population'!AI$18</f>
        <v>3.845343193</v>
      </c>
      <c r="AL59" s="132">
        <f>sum('Assumptions (NG non-electricity'!AJ$7)*10^15*'Assumptions (O&amp;G Upstream)'!AK$312/'Assumptions (O&amp;G Upstream)'!AK$320/10^9/10^3*'Inflation GDP Population'!$S$18/'Inflation GDP Population'!AJ$18</f>
        <v>3.932149129</v>
      </c>
      <c r="AM59" s="132">
        <f>sum('Assumptions (NG non-electricity'!AK$7)*10^15*'Assumptions (O&amp;G Upstream)'!AL$312/'Assumptions (O&amp;G Upstream)'!AL$320/10^9/10^3*'Inflation GDP Population'!$S$18/'Inflation GDP Population'!AK$18</f>
        <v>4.019694772</v>
      </c>
      <c r="AN59" s="132">
        <f>sum('Assumptions (NG non-electricity'!AL$7)*10^15*'Assumptions (O&amp;G Upstream)'!AM$312/'Assumptions (O&amp;G Upstream)'!AM$320/10^9/10^3*'Inflation GDP Population'!$S$18/'Inflation GDP Population'!AL$18</f>
        <v>4.145040483</v>
      </c>
      <c r="AO59" s="132">
        <f>sum('Assumptions (NG non-electricity'!AM$7)*10^15*'Assumptions (O&amp;G Upstream)'!AN$312/'Assumptions (O&amp;G Upstream)'!AN$320/10^9/10^3*'Inflation GDP Population'!$S$18/'Inflation GDP Population'!AM$18</f>
        <v>4.214605089</v>
      </c>
      <c r="AP59" s="132">
        <f>sum('Assumptions (NG non-electricity'!AN$7)*10^15*'Assumptions (O&amp;G Upstream)'!AO$312/'Assumptions (O&amp;G Upstream)'!AO$320/10^9/10^3*'Inflation GDP Population'!$S$18/'Inflation GDP Population'!AN$18</f>
        <v>4.274532734</v>
      </c>
      <c r="AQ59" s="132">
        <f>sum('Assumptions (NG non-electricity'!AO$7)*10^15*'Assumptions (O&amp;G Upstream)'!AP$312/'Assumptions (O&amp;G Upstream)'!AP$320/10^9/10^3*'Inflation GDP Population'!$S$18/'Inflation GDP Population'!AO$18</f>
        <v>4.347447509</v>
      </c>
      <c r="AR59" s="132">
        <f>sum('Assumptions (NG non-electricity'!AP$7)*10^15*'Assumptions (O&amp;G Upstream)'!AQ$312/'Assumptions (O&amp;G Upstream)'!AQ$320/10^9/10^3*'Inflation GDP Population'!$S$18/'Inflation GDP Population'!AP$18</f>
        <v>4.461616977</v>
      </c>
      <c r="AS59" s="132">
        <f>sum('Assumptions (NG non-electricity'!AQ$7)*10^15*'Assumptions (O&amp;G Upstream)'!AR$312/'Assumptions (O&amp;G Upstream)'!AR$320/10^9/10^3*'Inflation GDP Population'!$S$18/'Inflation GDP Population'!AQ$18</f>
        <v>4.501565639</v>
      </c>
      <c r="AT59" s="132">
        <f>sum('Assumptions (NG non-electricity'!AR$7)*10^15*'Assumptions (O&amp;G Upstream)'!AS$312/'Assumptions (O&amp;G Upstream)'!AS$320/10^9/10^3*'Inflation GDP Population'!$S$18/'Inflation GDP Population'!AR$18</f>
        <v>4.600704485</v>
      </c>
      <c r="AU59" s="132">
        <f>sum('Assumptions (NG non-electricity'!AS$7)*10^15*'Assumptions (O&amp;G Upstream)'!AT$312/'Assumptions (O&amp;G Upstream)'!AT$320/10^9/10^3*'Inflation GDP Population'!$S$18/'Inflation GDP Population'!AS$18</f>
        <v>4.723266059</v>
      </c>
      <c r="AV59" s="132">
        <f>sum('Assumptions (NG non-electricity'!AT$7)*10^15*'Assumptions (O&amp;G Upstream)'!AU$312/'Assumptions (O&amp;G Upstream)'!AU$320/10^9/10^3*'Inflation GDP Population'!$S$18/'Inflation GDP Population'!AT$18</f>
        <v>4.869455146</v>
      </c>
      <c r="AW59" s="132">
        <f>sum('Assumptions (NG non-electricity'!AU$7)*10^15*'Assumptions (O&amp;G Upstream)'!AV$312/'Assumptions (O&amp;G Upstream)'!AV$320/10^9/10^3*'Inflation GDP Population'!$S$18/'Inflation GDP Population'!AU$18</f>
        <v>5.011432233</v>
      </c>
      <c r="AX59" s="132">
        <f>sum('Assumptions (NG non-electricity'!AV$7)*10^15*'Assumptions (O&amp;G Upstream)'!AW$312/'Assumptions (O&amp;G Upstream)'!AW$320/10^9/10^3*'Inflation GDP Population'!$S$18/'Inflation GDP Population'!AV$18</f>
        <v>5.13143976</v>
      </c>
      <c r="AY59" s="132">
        <f>sum('Assumptions (NG non-electricity'!AW$7)*10^15*'Assumptions (O&amp;G Upstream)'!AX$312/'Assumptions (O&amp;G Upstream)'!AX$320/10^9/10^3*'Inflation GDP Population'!$S$18/'Inflation GDP Population'!AW$18</f>
        <v>5.274477033</v>
      </c>
      <c r="AZ59" s="132">
        <f>sum('Assumptions (NG non-electricity'!AX$7)*10^15*'Assumptions (O&amp;G Upstream)'!AY$312/'Assumptions (O&amp;G Upstream)'!AY$320/10^9/10^3*'Inflation GDP Population'!$S$18/'Inflation GDP Population'!AX$18</f>
        <v>5.489798509</v>
      </c>
      <c r="BA59" s="132">
        <f>sum('Assumptions (NG non-electricity'!AY$7)*10^15*'Assumptions (O&amp;G Upstream)'!AZ$312/'Assumptions (O&amp;G Upstream)'!AZ$320/10^9/10^3*'Inflation GDP Population'!$S$18/'Inflation GDP Population'!AY$18</f>
        <v>5.67400918</v>
      </c>
      <c r="BB59" s="132">
        <f>sum('Assumptions (NG non-electricity'!AZ$7)*10^15*'Assumptions (O&amp;G Upstream)'!BA$312/'Assumptions (O&amp;G Upstream)'!BA$320/10^9/10^3*'Inflation GDP Population'!$S$18/'Inflation GDP Population'!AZ$18</f>
        <v>5.845243789</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1.368167362</v>
      </c>
      <c r="E60" s="132">
        <f>sum('Assumptions (NG non-electricity'!C$3)*10^15*'Assumptions (O&amp;G Upstream)'!D$312/'Assumptions (O&amp;G Upstream)'!D$320/10^9/10^3*'Inflation GDP Population'!$S$18/'Inflation GDP Population'!C$18</f>
        <v>1.298949767</v>
      </c>
      <c r="F60" s="132">
        <f>sum('Assumptions (NG non-electricity'!D$3)*10^15*'Assumptions (O&amp;G Upstream)'!E$312/'Assumptions (O&amp;G Upstream)'!E$320/10^9/10^3*'Inflation GDP Population'!$S$18/'Inflation GDP Population'!D$18</f>
        <v>1.066278635</v>
      </c>
      <c r="G60" s="132">
        <f>sum('Assumptions (NG non-electricity'!E$3)*10^15*'Assumptions (O&amp;G Upstream)'!F$312/'Assumptions (O&amp;G Upstream)'!F$320/10^9/10^3*'Inflation GDP Population'!$S$18/'Inflation GDP Population'!E$18</f>
        <v>1.650408754</v>
      </c>
      <c r="H60" s="132">
        <f>sum('Assumptions (NG non-electricity'!F$3)*10^15*'Assumptions (O&amp;G Upstream)'!G$312/'Assumptions (O&amp;G Upstream)'!G$320/10^9/10^3*'Inflation GDP Population'!$S$18/'Inflation GDP Population'!F$18</f>
        <v>1.724207115</v>
      </c>
      <c r="I60" s="132">
        <f>sum('Assumptions (NG non-electricity'!G$3)*10^15*'Assumptions (O&amp;G Upstream)'!H$312/'Assumptions (O&amp;G Upstream)'!H$320/10^9/10^3*'Inflation GDP Population'!$S$18/'Inflation GDP Population'!G$18</f>
        <v>2.485682005</v>
      </c>
      <c r="J60" s="132">
        <f>sum('Assumptions (NG non-electricity'!H$3)*10^15*'Assumptions (O&amp;G Upstream)'!I$312/'Assumptions (O&amp;G Upstream)'!I$320/10^9/10^3*'Inflation GDP Population'!$S$18/'Inflation GDP Population'!H$18</f>
        <v>1.958840741</v>
      </c>
      <c r="K60" s="132">
        <f>sum('Assumptions (NG non-electricity'!I$3)*10^15*'Assumptions (O&amp;G Upstream)'!J$312/'Assumptions (O&amp;G Upstream)'!J$320/10^9/10^3*'Inflation GDP Population'!$S$18/'Inflation GDP Population'!I$18</f>
        <v>2.043802722</v>
      </c>
      <c r="L60" s="132">
        <f>sum('Assumptions (NG non-electricity'!J$3)*10^15*'Assumptions (O&amp;G Upstream)'!K$312/'Assumptions (O&amp;G Upstream)'!K$320/10^9/10^3*'Inflation GDP Population'!$S$18/'Inflation GDP Population'!J$18</f>
        <v>2.544558061</v>
      </c>
      <c r="M60" s="132">
        <f>sum('Assumptions (NG non-electricity'!K$3)*10^15*'Assumptions (O&amp;G Upstream)'!L$312/'Assumptions (O&amp;G Upstream)'!L$320/10^9/10^3*'Inflation GDP Population'!$S$18/'Inflation GDP Population'!K$18</f>
        <v>1.109813519</v>
      </c>
      <c r="N60" s="132">
        <f>sum('Assumptions (NG non-electricity'!L$3)*10^15*'Assumptions (O&amp;G Upstream)'!M$312/'Assumptions (O&amp;G Upstream)'!M$320/10^9/10^3*'Inflation GDP Population'!$S$18/'Inflation GDP Population'!L$18</f>
        <v>1.213707565</v>
      </c>
      <c r="O60" s="132">
        <f>sum('Assumptions (NG non-electricity'!M$3)*10^15*'Assumptions (O&amp;G Upstream)'!N$312/'Assumptions (O&amp;G Upstream)'!N$320/10^9/10^3*'Inflation GDP Population'!$S$18/'Inflation GDP Population'!M$18</f>
        <v>1.078691837</v>
      </c>
      <c r="P60" s="132">
        <f>sum('Assumptions (NG non-electricity'!N$3)*10^15*'Assumptions (O&amp;G Upstream)'!O$312/'Assumptions (O&amp;G Upstream)'!O$320/10^9/10^3*'Inflation GDP Population'!$S$18/'Inflation GDP Population'!N$18</f>
        <v>0.7476752694</v>
      </c>
      <c r="Q60" s="132">
        <f>sum('Assumptions (NG non-electricity'!O$3)*10^15*'Assumptions (O&amp;G Upstream)'!P$312/'Assumptions (O&amp;G Upstream)'!P$320/10^9/10^3*'Inflation GDP Population'!$S$18/'Inflation GDP Population'!O$18</f>
        <v>1.006126281</v>
      </c>
      <c r="R60" s="132">
        <f>sum('Assumptions (NG non-electricity'!P$3)*10^15*'Assumptions (O&amp;G Upstream)'!Q$312/'Assumptions (O&amp;G Upstream)'!Q$320/10^9/10^3*'Inflation GDP Population'!$S$18/'Inflation GDP Population'!P$18</f>
        <v>1.076462733</v>
      </c>
      <c r="S60" s="132">
        <f>sum('Assumptions (NG non-electricity'!Q$3)*10^15*'Assumptions (O&amp;G Upstream)'!R$312/'Assumptions (O&amp;G Upstream)'!R$320/10^9/10^3*'Inflation GDP Population'!$S$18/'Inflation GDP Population'!Q$18</f>
        <v>0.6358021063</v>
      </c>
      <c r="T60" s="132">
        <f>sum('Assumptions (NG non-electricity'!R$3)*10^15*'Assumptions (O&amp;G Upstream)'!S$312/'Assumptions (O&amp;G Upstream)'!S$320/10^9/10^3*'Inflation GDP Population'!$S$18/'Inflation GDP Population'!R$18</f>
        <v>0.6074424426</v>
      </c>
      <c r="U60" s="132">
        <f>sum('Assumptions (NG non-electricity'!S$3)*10^15*'Assumptions (O&amp;G Upstream)'!T$312/'Assumptions (O&amp;G Upstream)'!T$320/10^9/10^3*'Inflation GDP Population'!$S$18/'Inflation GDP Population'!S$18</f>
        <v>0.7093775</v>
      </c>
      <c r="V60" s="132">
        <f>sum('Assumptions (NG non-electricity'!T$3)*10^15*'Assumptions (O&amp;G Upstream)'!U$312/'Assumptions (O&amp;G Upstream)'!U$320/10^9/10^3*'Inflation GDP Population'!$S$18/'Inflation GDP Population'!T$18</f>
        <v>0.7452930491</v>
      </c>
      <c r="W60" s="132">
        <f>sum('Assumptions (NG non-electricity'!U$3)*10^15*'Assumptions (O&amp;G Upstream)'!V$312/'Assumptions (O&amp;G Upstream)'!V$320/10^9/10^3*'Inflation GDP Population'!$S$18/'Inflation GDP Population'!U$18</f>
        <v>0.7250454047</v>
      </c>
      <c r="X60" s="132">
        <f>sum('Assumptions (NG non-electricity'!V$3)*10^15*'Assumptions (O&amp;G Upstream)'!W$312/'Assumptions (O&amp;G Upstream)'!W$320/10^9/10^3*'Inflation GDP Population'!$S$18/'Inflation GDP Population'!V$18</f>
        <v>0.7556851279</v>
      </c>
      <c r="Y60" s="132">
        <f>sum('Assumptions (NG non-electricity'!W$3)*10^15*'Assumptions (O&amp;G Upstream)'!X$312/'Assumptions (O&amp;G Upstream)'!X$320/10^9/10^3*'Inflation GDP Population'!$S$18/'Inflation GDP Population'!W$18</f>
        <v>0.7509521861</v>
      </c>
      <c r="Z60" s="132">
        <f>sum('Assumptions (NG non-electricity'!X$3)*10^15*'Assumptions (O&amp;G Upstream)'!Y$312/'Assumptions (O&amp;G Upstream)'!Y$320/10^9/10^3*'Inflation GDP Population'!$S$18/'Inflation GDP Population'!X$18</f>
        <v>0.7667961159</v>
      </c>
      <c r="AA60" s="132">
        <f>sum('Assumptions (NG non-electricity'!Y$3)*10^15*'Assumptions (O&amp;G Upstream)'!Z$312/'Assumptions (O&amp;G Upstream)'!Z$320/10^9/10^3*'Inflation GDP Population'!$S$18/'Inflation GDP Population'!Y$18</f>
        <v>0.8147353701</v>
      </c>
      <c r="AB60" s="132">
        <f>sum('Assumptions (NG non-electricity'!Z$3)*10^15*'Assumptions (O&amp;G Upstream)'!AA$312/'Assumptions (O&amp;G Upstream)'!AA$320/10^9/10^3*'Inflation GDP Population'!$S$18/'Inflation GDP Population'!Z$18</f>
        <v>0.8757325937</v>
      </c>
      <c r="AC60" s="132">
        <f>sum('Assumptions (NG non-electricity'!AA$3)*10^15*'Assumptions (O&amp;G Upstream)'!AB$312/'Assumptions (O&amp;G Upstream)'!AB$320/10^9/10^3*'Inflation GDP Population'!$S$18/'Inflation GDP Population'!AA$18</f>
        <v>0.9522080803</v>
      </c>
      <c r="AD60" s="132">
        <f>sum('Assumptions (NG non-electricity'!AB$3)*10^15*'Assumptions (O&amp;G Upstream)'!AC$312/'Assumptions (O&amp;G Upstream)'!AC$320/10^9/10^3*'Inflation GDP Population'!$S$18/'Inflation GDP Population'!AB$18</f>
        <v>0.9877763263</v>
      </c>
      <c r="AE60" s="132">
        <f>sum('Assumptions (NG non-electricity'!AC$3)*10^15*'Assumptions (O&amp;G Upstream)'!AD$312/'Assumptions (O&amp;G Upstream)'!AD$320/10^9/10^3*'Inflation GDP Population'!$S$18/'Inflation GDP Population'!AC$18</f>
        <v>1.0106925</v>
      </c>
      <c r="AF60" s="132">
        <f>sum('Assumptions (NG non-electricity'!AD$3)*10^15*'Assumptions (O&amp;G Upstream)'!AE$312/'Assumptions (O&amp;G Upstream)'!AE$320/10^9/10^3*'Inflation GDP Population'!$S$18/'Inflation GDP Population'!AD$18</f>
        <v>1.049293363</v>
      </c>
      <c r="AG60" s="132">
        <f>sum('Assumptions (NG non-electricity'!AE$3)*10^15*'Assumptions (O&amp;G Upstream)'!AF$312/'Assumptions (O&amp;G Upstream)'!AF$320/10^9/10^3*'Inflation GDP Population'!$S$18/'Inflation GDP Population'!AE$18</f>
        <v>1.070634192</v>
      </c>
      <c r="AH60" s="132">
        <f>sum('Assumptions (NG non-electricity'!AF$3)*10^15*'Assumptions (O&amp;G Upstream)'!AG$312/'Assumptions (O&amp;G Upstream)'!AG$320/10^9/10^3*'Inflation GDP Population'!$S$18/'Inflation GDP Population'!AF$18</f>
        <v>1.097394874</v>
      </c>
      <c r="AI60" s="132">
        <f>sum('Assumptions (NG non-electricity'!AG$3)*10^15*'Assumptions (O&amp;G Upstream)'!AH$312/'Assumptions (O&amp;G Upstream)'!AH$320/10^9/10^3*'Inflation GDP Population'!$S$18/'Inflation GDP Population'!AG$18</f>
        <v>1.109089609</v>
      </c>
      <c r="AJ60" s="132">
        <f>sum('Assumptions (NG non-electricity'!AH$3)*10^15*'Assumptions (O&amp;G Upstream)'!AI$312/'Assumptions (O&amp;G Upstream)'!AI$320/10^9/10^3*'Inflation GDP Population'!$S$18/'Inflation GDP Population'!AH$18</f>
        <v>1.165364534</v>
      </c>
      <c r="AK60" s="132">
        <f>sum('Assumptions (NG non-electricity'!AI$3)*10^15*'Assumptions (O&amp;G Upstream)'!AJ$312/'Assumptions (O&amp;G Upstream)'!AJ$320/10^9/10^3*'Inflation GDP Population'!$S$18/'Inflation GDP Population'!AI$18</f>
        <v>1.200310705</v>
      </c>
      <c r="AL60" s="132">
        <f>sum('Assumptions (NG non-electricity'!AJ$3)*10^15*'Assumptions (O&amp;G Upstream)'!AK$312/'Assumptions (O&amp;G Upstream)'!AK$320/10^9/10^3*'Inflation GDP Population'!$S$18/'Inflation GDP Population'!AJ$18</f>
        <v>1.230905578</v>
      </c>
      <c r="AM60" s="132">
        <f>sum('Assumptions (NG non-electricity'!AK$3)*10^15*'Assumptions (O&amp;G Upstream)'!AL$312/'Assumptions (O&amp;G Upstream)'!AL$320/10^9/10^3*'Inflation GDP Population'!$S$18/'Inflation GDP Population'!AK$18</f>
        <v>1.261821879</v>
      </c>
      <c r="AN60" s="132">
        <f>sum('Assumptions (NG non-electricity'!AL$3)*10^15*'Assumptions (O&amp;G Upstream)'!AM$312/'Assumptions (O&amp;G Upstream)'!AM$320/10^9/10^3*'Inflation GDP Population'!$S$18/'Inflation GDP Population'!AL$18</f>
        <v>1.304724494</v>
      </c>
      <c r="AO60" s="132">
        <f>sum('Assumptions (NG non-electricity'!AM$3)*10^15*'Assumptions (O&amp;G Upstream)'!AN$312/'Assumptions (O&amp;G Upstream)'!AN$320/10^9/10^3*'Inflation GDP Population'!$S$18/'Inflation GDP Population'!AM$18</f>
        <v>1.330171428</v>
      </c>
      <c r="AP60" s="132">
        <f>sum('Assumptions (NG non-electricity'!AN$3)*10^15*'Assumptions (O&amp;G Upstream)'!AO$312/'Assumptions (O&amp;G Upstream)'!AO$320/10^9/10^3*'Inflation GDP Population'!$S$18/'Inflation GDP Population'!AN$18</f>
        <v>1.352621972</v>
      </c>
      <c r="AQ60" s="132">
        <f>sum('Assumptions (NG non-electricity'!AO$3)*10^15*'Assumptions (O&amp;G Upstream)'!AP$312/'Assumptions (O&amp;G Upstream)'!AP$320/10^9/10^3*'Inflation GDP Population'!$S$18/'Inflation GDP Population'!AO$18</f>
        <v>1.379228721</v>
      </c>
      <c r="AR60" s="132">
        <f>sum('Assumptions (NG non-electricity'!AP$3)*10^15*'Assumptions (O&amp;G Upstream)'!AQ$312/'Assumptions (O&amp;G Upstream)'!AQ$320/10^9/10^3*'Inflation GDP Population'!$S$18/'Inflation GDP Population'!AP$18</f>
        <v>1.419012318</v>
      </c>
      <c r="AS60" s="132">
        <f>sum('Assumptions (NG non-electricity'!AQ$3)*10^15*'Assumptions (O&amp;G Upstream)'!AR$312/'Assumptions (O&amp;G Upstream)'!AR$320/10^9/10^3*'Inflation GDP Population'!$S$18/'Inflation GDP Population'!AQ$18</f>
        <v>1.435250963</v>
      </c>
      <c r="AT60" s="132">
        <f>sum('Assumptions (NG non-electricity'!AR$3)*10^15*'Assumptions (O&amp;G Upstream)'!AS$312/'Assumptions (O&amp;G Upstream)'!AS$320/10^9/10^3*'Inflation GDP Population'!$S$18/'Inflation GDP Population'!AR$18</f>
        <v>1.470408668</v>
      </c>
      <c r="AU60" s="132">
        <f>sum('Assumptions (NG non-electricity'!AS$3)*10^15*'Assumptions (O&amp;G Upstream)'!AT$312/'Assumptions (O&amp;G Upstream)'!AT$320/10^9/10^3*'Inflation GDP Population'!$S$18/'Inflation GDP Population'!AS$18</f>
        <v>1.513161456</v>
      </c>
      <c r="AV60" s="132">
        <f>sum('Assumptions (NG non-electricity'!AT$3)*10^15*'Assumptions (O&amp;G Upstream)'!AU$312/'Assumptions (O&amp;G Upstream)'!AU$320/10^9/10^3*'Inflation GDP Population'!$S$18/'Inflation GDP Population'!AT$18</f>
        <v>1.563625159</v>
      </c>
      <c r="AW60" s="132">
        <f>sum('Assumptions (NG non-electricity'!AU$3)*10^15*'Assumptions (O&amp;G Upstream)'!AV$312/'Assumptions (O&amp;G Upstream)'!AV$320/10^9/10^3*'Inflation GDP Population'!$S$18/'Inflation GDP Population'!AU$18</f>
        <v>1.612888706</v>
      </c>
      <c r="AX60" s="132">
        <f>sum('Assumptions (NG non-electricity'!AV$3)*10^15*'Assumptions (O&amp;G Upstream)'!AW$312/'Assumptions (O&amp;G Upstream)'!AW$320/10^9/10^3*'Inflation GDP Population'!$S$18/'Inflation GDP Population'!AV$18</f>
        <v>1.655211196</v>
      </c>
      <c r="AY60" s="132">
        <f>sum('Assumptions (NG non-electricity'!AW$3)*10^15*'Assumptions (O&amp;G Upstream)'!AX$312/'Assumptions (O&amp;G Upstream)'!AX$320/10^9/10^3*'Inflation GDP Population'!$S$18/'Inflation GDP Population'!AW$18</f>
        <v>1.705089312</v>
      </c>
      <c r="AZ60" s="132">
        <f>sum('Assumptions (NG non-electricity'!AX$3)*10^15*'Assumptions (O&amp;G Upstream)'!AY$312/'Assumptions (O&amp;G Upstream)'!AY$320/10^9/10^3*'Inflation GDP Population'!$S$18/'Inflation GDP Population'!AX$18</f>
        <v>1.778525457</v>
      </c>
      <c r="BA60" s="132">
        <f>sum('Assumptions (NG non-electricity'!AY$3)*10^15*'Assumptions (O&amp;G Upstream)'!AZ$312/'Assumptions (O&amp;G Upstream)'!AZ$320/10^9/10^3*'Inflation GDP Population'!$S$18/'Inflation GDP Population'!AY$18</f>
        <v>1.842097282</v>
      </c>
      <c r="BB60" s="132">
        <f>sum('Assumptions (NG non-electricity'!AZ$3)*10^15*'Assumptions (O&amp;G Upstream)'!BA$312/'Assumptions (O&amp;G Upstream)'!BA$320/10^9/10^3*'Inflation GDP Population'!$S$18/'Inflation GDP Population'!AZ$18</f>
        <v>1.901635878</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0.06691728587</v>
      </c>
      <c r="E61" s="132">
        <f>sum('Assumptions (NG non-electricity'!C$8)*10^15*'Assumptions (O&amp;G Upstream)'!D$312/'Assumptions (O&amp;G Upstream)'!D$320/10^9/10^3*'Inflation GDP Population'!$S$18/'Inflation GDP Population'!C$18</f>
        <v>0.0720094869</v>
      </c>
      <c r="F61" s="132">
        <f>sum('Assumptions (NG non-electricity'!D$8)*10^15*'Assumptions (O&amp;G Upstream)'!E$312/'Assumptions (O&amp;G Upstream)'!E$320/10^9/10^3*'Inflation GDP Population'!$S$18/'Inflation GDP Population'!D$18</f>
        <v>0.05552245046</v>
      </c>
      <c r="G61" s="132">
        <f>sum('Assumptions (NG non-electricity'!E$8)*10^15*'Assumptions (O&amp;G Upstream)'!F$312/'Assumptions (O&amp;G Upstream)'!F$320/10^9/10^3*'Inflation GDP Population'!$S$18/'Inflation GDP Population'!E$18</f>
        <v>0.08566351764</v>
      </c>
      <c r="H61" s="132">
        <f>sum('Assumptions (NG non-electricity'!F$8)*10^15*'Assumptions (O&amp;G Upstream)'!G$312/'Assumptions (O&amp;G Upstream)'!G$320/10^9/10^3*'Inflation GDP Population'!$S$18/'Inflation GDP Population'!F$18</f>
        <v>0.1251357061</v>
      </c>
      <c r="I61" s="132">
        <f>sum('Assumptions (NG non-electricity'!G$8)*10^15*'Assumptions (O&amp;G Upstream)'!H$312/'Assumptions (O&amp;G Upstream)'!H$320/10^9/10^3*'Inflation GDP Population'!$S$18/'Inflation GDP Population'!G$18</f>
        <v>0.2152729678</v>
      </c>
      <c r="J61" s="132">
        <f>sum('Assumptions (NG non-electricity'!H$8)*10^15*'Assumptions (O&amp;G Upstream)'!I$312/'Assumptions (O&amp;G Upstream)'!I$320/10^9/10^3*'Inflation GDP Population'!$S$18/'Inflation GDP Population'!H$18</f>
        <v>0.1355266468</v>
      </c>
      <c r="K61" s="132">
        <f>sum('Assumptions (NG non-electricity'!I$8)*10^15*'Assumptions (O&amp;G Upstream)'!J$312/'Assumptions (O&amp;G Upstream)'!J$320/10^9/10^3*'Inflation GDP Population'!$S$18/'Inflation GDP Population'!I$18</f>
        <v>0.1629084293</v>
      </c>
      <c r="L61" s="132">
        <f>sum('Assumptions (NG non-electricity'!J$8)*10^15*'Assumptions (O&amp;G Upstream)'!K$312/'Assumptions (O&amp;G Upstream)'!K$320/10^9/10^3*'Inflation GDP Population'!$S$18/'Inflation GDP Population'!J$18</f>
        <v>0.197135046</v>
      </c>
      <c r="M61" s="132">
        <f>sum('Assumptions (NG non-electricity'!K$8)*10^15*'Assumptions (O&amp;G Upstream)'!L$312/'Assumptions (O&amp;G Upstream)'!L$320/10^9/10^3*'Inflation GDP Population'!$S$18/'Inflation GDP Population'!K$18</f>
        <v>0.085945977</v>
      </c>
      <c r="N61" s="132">
        <f>sum('Assumptions (NG non-electricity'!L$8)*10^15*'Assumptions (O&amp;G Upstream)'!M$312/'Assumptions (O&amp;G Upstream)'!M$320/10^9/10^3*'Inflation GDP Population'!$S$18/'Inflation GDP Population'!L$18</f>
        <v>0.1140936567</v>
      </c>
      <c r="O61" s="132">
        <f>sum('Assumptions (NG non-electricity'!M$8)*10^15*'Assumptions (O&amp;G Upstream)'!N$312/'Assumptions (O&amp;G Upstream)'!N$320/10^9/10^3*'Inflation GDP Population'!$S$18/'Inflation GDP Population'!M$18</f>
        <v>0.1092808262</v>
      </c>
      <c r="P61" s="132">
        <f>sum('Assumptions (NG non-electricity'!N$8)*10^15*'Assumptions (O&amp;G Upstream)'!O$312/'Assumptions (O&amp;G Upstream)'!O$320/10^9/10^3*'Inflation GDP Population'!$S$18/'Inflation GDP Population'!N$18</f>
        <v>0.08144972792</v>
      </c>
      <c r="Q61" s="132">
        <f>sum('Assumptions (NG non-electricity'!O$8)*10^15*'Assumptions (O&amp;G Upstream)'!P$312/'Assumptions (O&amp;G Upstream)'!P$320/10^9/10^3*'Inflation GDP Population'!$S$18/'Inflation GDP Population'!O$18</f>
        <v>0.09708755789</v>
      </c>
      <c r="R61" s="132">
        <f>sum('Assumptions (NG non-electricity'!P$8)*10^15*'Assumptions (O&amp;G Upstream)'!Q$312/'Assumptions (O&amp;G Upstream)'!Q$320/10^9/10^3*'Inflation GDP Population'!$S$18/'Inflation GDP Population'!P$18</f>
        <v>0.1745473591</v>
      </c>
      <c r="S61" s="132">
        <f>sum('Assumptions (NG non-electricity'!Q$8)*10^15*'Assumptions (O&amp;G Upstream)'!R$312/'Assumptions (O&amp;G Upstream)'!R$320/10^9/10^3*'Inflation GDP Population'!$S$18/'Inflation GDP Population'!Q$18</f>
        <v>0.0957781148</v>
      </c>
      <c r="T61" s="132">
        <f>sum('Assumptions (NG non-electricity'!R$8)*10^15*'Assumptions (O&amp;G Upstream)'!S$312/'Assumptions (O&amp;G Upstream)'!S$320/10^9/10^3*'Inflation GDP Population'!$S$18/'Inflation GDP Population'!R$18</f>
        <v>0.1056078248</v>
      </c>
      <c r="U61" s="132">
        <f>sum('Assumptions (NG non-electricity'!S$8)*10^15*'Assumptions (O&amp;G Upstream)'!T$312/'Assumptions (O&amp;G Upstream)'!T$320/10^9/10^3*'Inflation GDP Population'!$S$18/'Inflation GDP Population'!S$18</f>
        <v>0.1237733012</v>
      </c>
      <c r="V61" s="132">
        <f>sum('Assumptions (NG non-electricity'!T$8)*10^15*'Assumptions (O&amp;G Upstream)'!U$312/'Assumptions (O&amp;G Upstream)'!U$320/10^9/10^3*'Inflation GDP Population'!$S$18/'Inflation GDP Population'!T$18</f>
        <v>0.1336815699</v>
      </c>
      <c r="W61" s="132">
        <f>sum('Assumptions (NG non-electricity'!U$8)*10^15*'Assumptions (O&amp;G Upstream)'!V$312/'Assumptions (O&amp;G Upstream)'!V$320/10^9/10^3*'Inflation GDP Population'!$S$18/'Inflation GDP Population'!U$18</f>
        <v>0.1334885928</v>
      </c>
      <c r="X61" s="132">
        <f>sum('Assumptions (NG non-electricity'!V$8)*10^15*'Assumptions (O&amp;G Upstream)'!W$312/'Assumptions (O&amp;G Upstream)'!W$320/10^9/10^3*'Inflation GDP Population'!$S$18/'Inflation GDP Population'!V$18</f>
        <v>0.1426101824</v>
      </c>
      <c r="Y61" s="132">
        <f>sum('Assumptions (NG non-electricity'!W$8)*10^15*'Assumptions (O&amp;G Upstream)'!X$312/'Assumptions (O&amp;G Upstream)'!X$320/10^9/10^3*'Inflation GDP Population'!$S$18/'Inflation GDP Population'!W$18</f>
        <v>0.1450771125</v>
      </c>
      <c r="Z61" s="132">
        <f>sum('Assumptions (NG non-electricity'!X$8)*10^15*'Assumptions (O&amp;G Upstream)'!Y$312/'Assumptions (O&amp;G Upstream)'!Y$320/10^9/10^3*'Inflation GDP Population'!$S$18/'Inflation GDP Population'!X$18</f>
        <v>0.1514726082</v>
      </c>
      <c r="AA61" s="132">
        <f>sum('Assumptions (NG non-electricity'!Y$8)*10^15*'Assumptions (O&amp;G Upstream)'!Z$312/'Assumptions (O&amp;G Upstream)'!Z$320/10^9/10^3*'Inflation GDP Population'!$S$18/'Inflation GDP Population'!Y$18</f>
        <v>0.1643873945</v>
      </c>
      <c r="AB61" s="132">
        <f>sum('Assumptions (NG non-electricity'!Z$8)*10^15*'Assumptions (O&amp;G Upstream)'!AA$312/'Assumptions (O&amp;G Upstream)'!AA$320/10^9/10^3*'Inflation GDP Population'!$S$18/'Inflation GDP Population'!Z$18</f>
        <v>0.1802962594</v>
      </c>
      <c r="AC61" s="132">
        <f>sum('Assumptions (NG non-electricity'!AA$8)*10^15*'Assumptions (O&amp;G Upstream)'!AB$312/'Assumptions (O&amp;G Upstream)'!AB$320/10^9/10^3*'Inflation GDP Population'!$S$18/'Inflation GDP Population'!AA$18</f>
        <v>0.1998515798</v>
      </c>
      <c r="AD61" s="132">
        <f>sum('Assumptions (NG non-electricity'!AB$8)*10^15*'Assumptions (O&amp;G Upstream)'!AC$312/'Assumptions (O&amp;G Upstream)'!AC$320/10^9/10^3*'Inflation GDP Population'!$S$18/'Inflation GDP Population'!AB$18</f>
        <v>0.2111644011</v>
      </c>
      <c r="AE61" s="132">
        <f>sum('Assumptions (NG non-electricity'!AC$8)*10^15*'Assumptions (O&amp;G Upstream)'!AD$312/'Assumptions (O&amp;G Upstream)'!AD$320/10^9/10^3*'Inflation GDP Population'!$S$18/'Inflation GDP Population'!AC$18</f>
        <v>0.2198969379</v>
      </c>
      <c r="AF61" s="132">
        <f>sum('Assumptions (NG non-electricity'!AD$8)*10^15*'Assumptions (O&amp;G Upstream)'!AE$312/'Assumptions (O&amp;G Upstream)'!AE$320/10^9/10^3*'Inflation GDP Population'!$S$18/'Inflation GDP Population'!AD$18</f>
        <v>0.2321721909</v>
      </c>
      <c r="AG61" s="132">
        <f>sum('Assumptions (NG non-electricity'!AE$8)*10^15*'Assumptions (O&amp;G Upstream)'!AF$312/'Assumptions (O&amp;G Upstream)'!AF$320/10^9/10^3*'Inflation GDP Population'!$S$18/'Inflation GDP Population'!AE$18</f>
        <v>0.2407486608</v>
      </c>
      <c r="AH61" s="132">
        <f>sum('Assumptions (NG non-electricity'!AF$8)*10^15*'Assumptions (O&amp;G Upstream)'!AG$312/'Assumptions (O&amp;G Upstream)'!AG$320/10^9/10^3*'Inflation GDP Population'!$S$18/'Inflation GDP Population'!AF$18</f>
        <v>0.2506172399</v>
      </c>
      <c r="AI61" s="132">
        <f>sum('Assumptions (NG non-electricity'!AG$8)*10^15*'Assumptions (O&amp;G Upstream)'!AH$312/'Assumptions (O&amp;G Upstream)'!AH$320/10^9/10^3*'Inflation GDP Population'!$S$18/'Inflation GDP Population'!AG$18</f>
        <v>0.2570829943</v>
      </c>
      <c r="AJ61" s="132">
        <f>sum('Assumptions (NG non-electricity'!AH$8)*10^15*'Assumptions (O&amp;G Upstream)'!AI$312/'Assumptions (O&amp;G Upstream)'!AI$320/10^9/10^3*'Inflation GDP Population'!$S$18/'Inflation GDP Population'!AH$18</f>
        <v>0.2740166004</v>
      </c>
      <c r="AK61" s="132">
        <f>sum('Assumptions (NG non-electricity'!AI$8)*10^15*'Assumptions (O&amp;G Upstream)'!AJ$312/'Assumptions (O&amp;G Upstream)'!AJ$320/10^9/10^3*'Inflation GDP Population'!$S$18/'Inflation GDP Population'!AI$18</f>
        <v>0.2861420358</v>
      </c>
      <c r="AL61" s="132">
        <f>sum('Assumptions (NG non-electricity'!AJ$8)*10^15*'Assumptions (O&amp;G Upstream)'!AK$312/'Assumptions (O&amp;G Upstream)'!AK$320/10^9/10^3*'Inflation GDP Population'!$S$18/'Inflation GDP Population'!AJ$18</f>
        <v>0.2973471986</v>
      </c>
      <c r="AM61" s="132">
        <f>sum('Assumptions (NG non-electricity'!AK$8)*10^15*'Assumptions (O&amp;G Upstream)'!AL$312/'Assumptions (O&amp;G Upstream)'!AL$320/10^9/10^3*'Inflation GDP Population'!$S$18/'Inflation GDP Population'!AK$18</f>
        <v>0.3087302042</v>
      </c>
      <c r="AN61" s="132">
        <f>sum('Assumptions (NG non-electricity'!AL$8)*10^15*'Assumptions (O&amp;G Upstream)'!AM$312/'Assumptions (O&amp;G Upstream)'!AM$320/10^9/10^3*'Inflation GDP Population'!$S$18/'Inflation GDP Population'!AL$18</f>
        <v>0.3231798682</v>
      </c>
      <c r="AO61" s="132">
        <f>sum('Assumptions (NG non-electricity'!AM$8)*10^15*'Assumptions (O&amp;G Upstream)'!AN$312/'Assumptions (O&amp;G Upstream)'!AN$320/10^9/10^3*'Inflation GDP Population'!$S$18/'Inflation GDP Population'!AM$18</f>
        <v>0.3334193026</v>
      </c>
      <c r="AP61" s="132">
        <f>sum('Assumptions (NG non-electricity'!AN$8)*10^15*'Assumptions (O&amp;G Upstream)'!AO$312/'Assumptions (O&amp;G Upstream)'!AO$320/10^9/10^3*'Inflation GDP Population'!$S$18/'Inflation GDP Population'!AN$18</f>
        <v>0.3429575696</v>
      </c>
      <c r="AQ61" s="132">
        <f>sum('Assumptions (NG non-electricity'!AO$8)*10^15*'Assumptions (O&amp;G Upstream)'!AP$312/'Assumptions (O&amp;G Upstream)'!AP$320/10^9/10^3*'Inflation GDP Population'!$S$18/'Inflation GDP Population'!AO$18</f>
        <v>0.3536010289</v>
      </c>
      <c r="AR61" s="132">
        <f>sum('Assumptions (NG non-electricity'!AP$8)*10^15*'Assumptions (O&amp;G Upstream)'!AQ$312/'Assumptions (O&amp;G Upstream)'!AQ$320/10^9/10^3*'Inflation GDP Population'!$S$18/'Inflation GDP Population'!AP$18</f>
        <v>0.3677203826</v>
      </c>
      <c r="AS61" s="132">
        <f>sum('Assumptions (NG non-electricity'!AQ$8)*10^15*'Assumptions (O&amp;G Upstream)'!AR$312/'Assumptions (O&amp;G Upstream)'!AR$320/10^9/10^3*'Inflation GDP Population'!$S$18/'Inflation GDP Population'!AQ$18</f>
        <v>0.3758051561</v>
      </c>
      <c r="AT61" s="132">
        <f>sum('Assumptions (NG non-electricity'!AR$8)*10^15*'Assumptions (O&amp;G Upstream)'!AS$312/'Assumptions (O&amp;G Upstream)'!AS$320/10^9/10^3*'Inflation GDP Population'!$S$18/'Inflation GDP Population'!AR$18</f>
        <v>0.3888953843</v>
      </c>
      <c r="AU61" s="132">
        <f>sum('Assumptions (NG non-electricity'!AS$8)*10^15*'Assumptions (O&amp;G Upstream)'!AT$312/'Assumptions (O&amp;G Upstream)'!AT$320/10^9/10^3*'Inflation GDP Population'!$S$18/'Inflation GDP Population'!AS$18</f>
        <v>0.4041134547</v>
      </c>
      <c r="AV61" s="132">
        <f>sum('Assumptions (NG non-electricity'!AT$8)*10^15*'Assumptions (O&amp;G Upstream)'!AU$312/'Assumptions (O&amp;G Upstream)'!AU$320/10^9/10^3*'Inflation GDP Population'!$S$18/'Inflation GDP Population'!AT$18</f>
        <v>0.421545017</v>
      </c>
      <c r="AW61" s="132">
        <f>sum('Assumptions (NG non-electricity'!AU$8)*10^15*'Assumptions (O&amp;G Upstream)'!AV$312/'Assumptions (O&amp;G Upstream)'!AV$320/10^9/10^3*'Inflation GDP Population'!$S$18/'Inflation GDP Population'!AU$18</f>
        <v>0.4388186069</v>
      </c>
      <c r="AX61" s="132">
        <f>sum('Assumptions (NG non-electricity'!AV$8)*10^15*'Assumptions (O&amp;G Upstream)'!AW$312/'Assumptions (O&amp;G Upstream)'!AW$320/10^9/10^3*'Inflation GDP Population'!$S$18/'Inflation GDP Population'!AV$18</f>
        <v>0.4543443473</v>
      </c>
      <c r="AY61" s="132">
        <f>sum('Assumptions (NG non-electricity'!AW$8)*10^15*'Assumptions (O&amp;G Upstream)'!AX$312/'Assumptions (O&amp;G Upstream)'!AX$320/10^9/10^3*'Inflation GDP Population'!$S$18/'Inflation GDP Population'!AW$18</f>
        <v>0.4720815578</v>
      </c>
      <c r="AZ61" s="132">
        <f>sum('Assumptions (NG non-electricity'!AX$8)*10^15*'Assumptions (O&amp;G Upstream)'!AY$312/'Assumptions (O&amp;G Upstream)'!AY$320/10^9/10^3*'Inflation GDP Population'!$S$18/'Inflation GDP Population'!AX$18</f>
        <v>0.4965469403</v>
      </c>
      <c r="BA61" s="132">
        <f>sum('Assumptions (NG non-electricity'!AY$8)*10^15*'Assumptions (O&amp;G Upstream)'!AZ$312/'Assumptions (O&amp;G Upstream)'!AZ$320/10^9/10^3*'Inflation GDP Population'!$S$18/'Inflation GDP Population'!AY$18</f>
        <v>0.5184894988</v>
      </c>
      <c r="BB61" s="132">
        <f>sum('Assumptions (NG non-electricity'!AZ$8)*10^15*'Assumptions (O&amp;G Upstream)'!BA$312/'Assumptions (O&amp;G Upstream)'!BA$320/10^9/10^3*'Inflation GDP Population'!$S$18/'Inflation GDP Population'!AZ$18</f>
        <v>0.5394898115</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2.868758616</v>
      </c>
      <c r="E62" s="132">
        <f>sum('Assumptions (NG non-electricity'!C$6)*10^15*'Assumptions (O&amp;G Upstream)'!D$312/'Assumptions (O&amp;G Upstream)'!D$320/10^9/10^3*'Inflation GDP Population'!$S$18/'Inflation GDP Population'!C$18</f>
        <v>2.709434356</v>
      </c>
      <c r="F62" s="132">
        <f>sum('Assumptions (NG non-electricity'!D$6)*10^15*'Assumptions (O&amp;G Upstream)'!E$312/'Assumptions (O&amp;G Upstream)'!E$320/10^9/10^3*'Inflation GDP Population'!$S$18/'Inflation GDP Population'!D$18</f>
        <v>2.286380972</v>
      </c>
      <c r="G62" s="132">
        <f>sum('Assumptions (NG non-electricity'!E$6)*10^15*'Assumptions (O&amp;G Upstream)'!F$312/'Assumptions (O&amp;G Upstream)'!F$320/10^9/10^3*'Inflation GDP Population'!$S$18/'Inflation GDP Population'!E$18</f>
        <v>3.528489323</v>
      </c>
      <c r="H62" s="132">
        <f>sum('Assumptions (NG non-electricity'!F$6)*10^15*'Assumptions (O&amp;G Upstream)'!G$312/'Assumptions (O&amp;G Upstream)'!G$320/10^9/10^3*'Inflation GDP Population'!$S$18/'Inflation GDP Population'!F$18</f>
        <v>3.812113598</v>
      </c>
      <c r="I62" s="132">
        <f>sum('Assumptions (NG non-electricity'!G$6)*10^15*'Assumptions (O&amp;G Upstream)'!H$312/'Assumptions (O&amp;G Upstream)'!H$320/10^9/10^3*'Inflation GDP Population'!$S$18/'Inflation GDP Population'!G$18</f>
        <v>5.158358492</v>
      </c>
      <c r="J62" s="132">
        <f>sum('Assumptions (NG non-electricity'!H$6)*10^15*'Assumptions (O&amp;G Upstream)'!I$312/'Assumptions (O&amp;G Upstream)'!I$320/10^9/10^3*'Inflation GDP Population'!$S$18/'Inflation GDP Population'!H$18</f>
        <v>3.941014912</v>
      </c>
      <c r="K62" s="132">
        <f>sum('Assumptions (NG non-electricity'!I$6)*10^15*'Assumptions (O&amp;G Upstream)'!J$312/'Assumptions (O&amp;G Upstream)'!J$320/10^9/10^3*'Inflation GDP Population'!$S$18/'Inflation GDP Population'!I$18</f>
        <v>4.008876257</v>
      </c>
      <c r="L62" s="132">
        <f>sum('Assumptions (NG non-electricity'!J$6)*10^15*'Assumptions (O&amp;G Upstream)'!K$312/'Assumptions (O&amp;G Upstream)'!K$320/10^9/10^3*'Inflation GDP Population'!$S$18/'Inflation GDP Population'!J$18</f>
        <v>4.959524019</v>
      </c>
      <c r="M62" s="132">
        <f>sum('Assumptions (NG non-electricity'!K$6)*10^15*'Assumptions (O&amp;G Upstream)'!L$312/'Assumptions (O&amp;G Upstream)'!L$320/10^9/10^3*'Inflation GDP Population'!$S$18/'Inflation GDP Population'!K$18</f>
        <v>2.153211462</v>
      </c>
      <c r="N62" s="132">
        <f>sum('Assumptions (NG non-electricity'!L$6)*10^15*'Assumptions (O&amp;G Upstream)'!M$312/'Assumptions (O&amp;G Upstream)'!M$320/10^9/10^3*'Inflation GDP Population'!$S$18/'Inflation GDP Population'!L$18</f>
        <v>2.422010844</v>
      </c>
      <c r="O62" s="132">
        <f>sum('Assumptions (NG non-electricity'!M$6)*10^15*'Assumptions (O&amp;G Upstream)'!N$312/'Assumptions (O&amp;G Upstream)'!N$320/10^9/10^3*'Inflation GDP Population'!$S$18/'Inflation GDP Population'!M$18</f>
        <v>2.246270285</v>
      </c>
      <c r="P62" s="132">
        <f>sum('Assumptions (NG non-electricity'!N$6)*10^15*'Assumptions (O&amp;G Upstream)'!O$312/'Assumptions (O&amp;G Upstream)'!O$320/10^9/10^3*'Inflation GDP Population'!$S$18/'Inflation GDP Population'!N$18</f>
        <v>1.411573345</v>
      </c>
      <c r="Q62" s="132">
        <f>sum('Assumptions (NG non-electricity'!O$6)*10^15*'Assumptions (O&amp;G Upstream)'!P$312/'Assumptions (O&amp;G Upstream)'!P$320/10^9/10^3*'Inflation GDP Population'!$S$18/'Inflation GDP Population'!O$18</f>
        <v>1.902033521</v>
      </c>
      <c r="R62" s="132">
        <f>sum('Assumptions (NG non-electricity'!P$6)*10^15*'Assumptions (O&amp;G Upstream)'!Q$312/'Assumptions (O&amp;G Upstream)'!Q$320/10^9/10^3*'Inflation GDP Population'!$S$18/'Inflation GDP Population'!P$18</f>
        <v>1.800280872</v>
      </c>
      <c r="S62" s="132">
        <f>sum('Assumptions (NG non-electricity'!Q$6)*10^15*'Assumptions (O&amp;G Upstream)'!R$312/'Assumptions (O&amp;G Upstream)'!R$320/10^9/10^3*'Inflation GDP Population'!$S$18/'Inflation GDP Population'!Q$18</f>
        <v>1.081746278</v>
      </c>
      <c r="T62" s="132">
        <f>sum('Assumptions (NG non-electricity'!R$6)*10^15*'Assumptions (O&amp;G Upstream)'!S$312/'Assumptions (O&amp;G Upstream)'!S$320/10^9/10^3*'Inflation GDP Population'!$S$18/'Inflation GDP Population'!R$18</f>
        <v>1.055682111</v>
      </c>
      <c r="U62" s="132">
        <f>sum('Assumptions (NG non-electricity'!S$6)*10^15*'Assumptions (O&amp;G Upstream)'!T$312/'Assumptions (O&amp;G Upstream)'!T$320/10^9/10^3*'Inflation GDP Population'!$S$18/'Inflation GDP Population'!S$18</f>
        <v>1.211720655</v>
      </c>
      <c r="V62" s="132">
        <f>sum('Assumptions (NG non-electricity'!T$6)*10^15*'Assumptions (O&amp;G Upstream)'!U$312/'Assumptions (O&amp;G Upstream)'!U$320/10^9/10^3*'Inflation GDP Population'!$S$18/'Inflation GDP Population'!T$18</f>
        <v>1.234572962</v>
      </c>
      <c r="W62" s="132">
        <f>sum('Assumptions (NG non-electricity'!U$6)*10^15*'Assumptions (O&amp;G Upstream)'!V$312/'Assumptions (O&amp;G Upstream)'!V$320/10^9/10^3*'Inflation GDP Population'!$S$18/'Inflation GDP Population'!U$18</f>
        <v>1.16468073</v>
      </c>
      <c r="X62" s="132">
        <f>sum('Assumptions (NG non-electricity'!V$6)*10^15*'Assumptions (O&amp;G Upstream)'!W$312/'Assumptions (O&amp;G Upstream)'!W$320/10^9/10^3*'Inflation GDP Population'!$S$18/'Inflation GDP Population'!V$18</f>
        <v>1.177106146</v>
      </c>
      <c r="Y62" s="132">
        <f>sum('Assumptions (NG non-electricity'!W$6)*10^15*'Assumptions (O&amp;G Upstream)'!X$312/'Assumptions (O&amp;G Upstream)'!X$320/10^9/10^3*'Inflation GDP Population'!$S$18/'Inflation GDP Population'!W$18</f>
        <v>1.134213437</v>
      </c>
      <c r="Z62" s="132">
        <f>sum('Assumptions (NG non-electricity'!X$6)*10^15*'Assumptions (O&amp;G Upstream)'!Y$312/'Assumptions (O&amp;G Upstream)'!Y$320/10^9/10^3*'Inflation GDP Population'!$S$18/'Inflation GDP Population'!X$18</f>
        <v>1.122893013</v>
      </c>
      <c r="AA62" s="132">
        <f>sum('Assumptions (NG non-electricity'!Y$6)*10^15*'Assumptions (O&amp;G Upstream)'!Z$312/'Assumptions (O&amp;G Upstream)'!Z$320/10^9/10^3*'Inflation GDP Population'!$S$18/'Inflation GDP Population'!Y$18</f>
        <v>1.156678571</v>
      </c>
      <c r="AB62" s="132">
        <f>sum('Assumptions (NG non-electricity'!Z$6)*10^15*'Assumptions (O&amp;G Upstream)'!AA$312/'Assumptions (O&amp;G Upstream)'!AA$320/10^9/10^3*'Inflation GDP Population'!$S$18/'Inflation GDP Population'!Z$18</f>
        <v>1.205203223</v>
      </c>
      <c r="AC62" s="132">
        <f>sum('Assumptions (NG non-electricity'!AA$6)*10^15*'Assumptions (O&amp;G Upstream)'!AB$312/'Assumptions (O&amp;G Upstream)'!AB$320/10^9/10^3*'Inflation GDP Population'!$S$18/'Inflation GDP Population'!AA$18</f>
        <v>1.270168966</v>
      </c>
      <c r="AD62" s="132">
        <f>sum('Assumptions (NG non-electricity'!AB$6)*10^15*'Assumptions (O&amp;G Upstream)'!AC$312/'Assumptions (O&amp;G Upstream)'!AC$320/10^9/10^3*'Inflation GDP Population'!$S$18/'Inflation GDP Population'!AB$18</f>
        <v>1.276939663</v>
      </c>
      <c r="AE62" s="132">
        <f>sum('Assumptions (NG non-electricity'!AC$6)*10^15*'Assumptions (O&amp;G Upstream)'!AD$312/'Assumptions (O&amp;G Upstream)'!AD$320/10^9/10^3*'Inflation GDP Population'!$S$18/'Inflation GDP Population'!AC$18</f>
        <v>1.266038975</v>
      </c>
      <c r="AF62" s="132">
        <f>sum('Assumptions (NG non-electricity'!AD$6)*10^15*'Assumptions (O&amp;G Upstream)'!AE$312/'Assumptions (O&amp;G Upstream)'!AE$320/10^9/10^3*'Inflation GDP Population'!$S$18/'Inflation GDP Population'!AD$18</f>
        <v>1.273409376</v>
      </c>
      <c r="AG62" s="132">
        <f>sum('Assumptions (NG non-electricity'!AE$6)*10^15*'Assumptions (O&amp;G Upstream)'!AF$312/'Assumptions (O&amp;G Upstream)'!AF$320/10^9/10^3*'Inflation GDP Population'!$S$18/'Inflation GDP Population'!AE$18</f>
        <v>1.258561892</v>
      </c>
      <c r="AH62" s="132">
        <f>sum('Assumptions (NG non-electricity'!AF$6)*10^15*'Assumptions (O&amp;G Upstream)'!AG$312/'Assumptions (O&amp;G Upstream)'!AG$320/10^9/10^3*'Inflation GDP Population'!$S$18/'Inflation GDP Population'!AF$18</f>
        <v>1.249309985</v>
      </c>
      <c r="AI62" s="132">
        <f>sum('Assumptions (NG non-electricity'!AG$6)*10^15*'Assumptions (O&amp;G Upstream)'!AH$312/'Assumptions (O&amp;G Upstream)'!AH$320/10^9/10^3*'Inflation GDP Population'!$S$18/'Inflation GDP Population'!AG$18</f>
        <v>1.222506321</v>
      </c>
      <c r="AJ62" s="132">
        <f>sum('Assumptions (NG non-electricity'!AH$6)*10^15*'Assumptions (O&amp;G Upstream)'!AI$312/'Assumptions (O&amp;G Upstream)'!AI$320/10^9/10^3*'Inflation GDP Population'!$S$18/'Inflation GDP Population'!AH$18</f>
        <v>1.243421711</v>
      </c>
      <c r="AK62" s="132">
        <f>sum('Assumptions (NG non-electricity'!AI$6)*10^15*'Assumptions (O&amp;G Upstream)'!AJ$312/'Assumptions (O&amp;G Upstream)'!AJ$320/10^9/10^3*'Inflation GDP Population'!$S$18/'Inflation GDP Population'!AI$18</f>
        <v>1.239392123</v>
      </c>
      <c r="AL62" s="132">
        <f>sum('Assumptions (NG non-electricity'!AJ$6)*10^15*'Assumptions (O&amp;G Upstream)'!AK$312/'Assumptions (O&amp;G Upstream)'!AK$320/10^9/10^3*'Inflation GDP Population'!$S$18/'Inflation GDP Population'!AJ$18</f>
        <v>1.22963238</v>
      </c>
      <c r="AM62" s="132">
        <f>sum('Assumptions (NG non-electricity'!AK$6)*10^15*'Assumptions (O&amp;G Upstream)'!AL$312/'Assumptions (O&amp;G Upstream)'!AL$320/10^9/10^3*'Inflation GDP Population'!$S$18/'Inflation GDP Population'!AK$18</f>
        <v>1.219134546</v>
      </c>
      <c r="AN62" s="132">
        <f>sum('Assumptions (NG non-electricity'!AL$6)*10^15*'Assumptions (O&amp;G Upstream)'!AM$312/'Assumptions (O&amp;G Upstream)'!AM$320/10^9/10^3*'Inflation GDP Population'!$S$18/'Inflation GDP Population'!AL$18</f>
        <v>1.218801363</v>
      </c>
      <c r="AO62" s="132">
        <f>sum('Assumptions (NG non-electricity'!AM$6)*10^15*'Assumptions (O&amp;G Upstream)'!AN$312/'Assumptions (O&amp;G Upstream)'!AN$320/10^9/10^3*'Inflation GDP Population'!$S$18/'Inflation GDP Population'!AM$18</f>
        <v>1.200961826</v>
      </c>
      <c r="AP62" s="132">
        <f>sum('Assumptions (NG non-electricity'!AN$6)*10^15*'Assumptions (O&amp;G Upstream)'!AO$312/'Assumptions (O&amp;G Upstream)'!AO$320/10^9/10^3*'Inflation GDP Population'!$S$18/'Inflation GDP Population'!AN$18</f>
        <v>1.179889413</v>
      </c>
      <c r="AQ62" s="132">
        <f>sum('Assumptions (NG non-electricity'!AO$6)*10^15*'Assumptions (O&amp;G Upstream)'!AP$312/'Assumptions (O&amp;G Upstream)'!AP$320/10^9/10^3*'Inflation GDP Population'!$S$18/'Inflation GDP Population'!AO$18</f>
        <v>1.161899244</v>
      </c>
      <c r="AR62" s="132">
        <f>sum('Assumptions (NG non-electricity'!AP$6)*10^15*'Assumptions (O&amp;G Upstream)'!AQ$312/'Assumptions (O&amp;G Upstream)'!AQ$320/10^9/10^3*'Inflation GDP Population'!$S$18/'Inflation GDP Population'!AP$18</f>
        <v>1.153977136</v>
      </c>
      <c r="AS62" s="132">
        <f>sum('Assumptions (NG non-electricity'!AQ$6)*10^15*'Assumptions (O&amp;G Upstream)'!AR$312/'Assumptions (O&amp;G Upstream)'!AR$320/10^9/10^3*'Inflation GDP Population'!$S$18/'Inflation GDP Population'!AQ$18</f>
        <v>1.126201331</v>
      </c>
      <c r="AT62" s="132">
        <f>sum('Assumptions (NG non-electricity'!AR$6)*10^15*'Assumptions (O&amp;G Upstream)'!AS$312/'Assumptions (O&amp;G Upstream)'!AS$320/10^9/10^3*'Inflation GDP Population'!$S$18/'Inflation GDP Population'!AR$18</f>
        <v>1.112724248</v>
      </c>
      <c r="AU62" s="132">
        <f>sum('Assumptions (NG non-electricity'!AS$6)*10^15*'Assumptions (O&amp;G Upstream)'!AT$312/'Assumptions (O&amp;G Upstream)'!AT$320/10^9/10^3*'Inflation GDP Population'!$S$18/'Inflation GDP Population'!AS$18</f>
        <v>1.103735828</v>
      </c>
      <c r="AV62" s="132">
        <f>sum('Assumptions (NG non-electricity'!AT$6)*10^15*'Assumptions (O&amp;G Upstream)'!AU$312/'Assumptions (O&amp;G Upstream)'!AU$320/10^9/10^3*'Inflation GDP Population'!$S$18/'Inflation GDP Population'!AT$18</f>
        <v>1.098742159</v>
      </c>
      <c r="AW62" s="132">
        <f>sum('Assumptions (NG non-electricity'!AU$6)*10^15*'Assumptions (O&amp;G Upstream)'!AV$312/'Assumptions (O&amp;G Upstream)'!AV$320/10^9/10^3*'Inflation GDP Population'!$S$18/'Inflation GDP Population'!AU$18</f>
        <v>1.091154744</v>
      </c>
      <c r="AX62" s="132">
        <f>sum('Assumptions (NG non-electricity'!AV$6)*10^15*'Assumptions (O&amp;G Upstream)'!AW$312/'Assumptions (O&amp;G Upstream)'!AW$320/10^9/10^3*'Inflation GDP Population'!$S$18/'Inflation GDP Population'!AV$18</f>
        <v>1.077385202</v>
      </c>
      <c r="AY62" s="132">
        <f>sum('Assumptions (NG non-electricity'!AW$6)*10^15*'Assumptions (O&amp;G Upstream)'!AX$312/'Assumptions (O&amp;G Upstream)'!AX$320/10^9/10^3*'Inflation GDP Population'!$S$18/'Inflation GDP Population'!AW$18</f>
        <v>1.067080102</v>
      </c>
      <c r="AZ62" s="132">
        <f>sum('Assumptions (NG non-electricity'!AX$6)*10^15*'Assumptions (O&amp;G Upstream)'!AY$312/'Assumptions (O&amp;G Upstream)'!AY$320/10^9/10^3*'Inflation GDP Population'!$S$18/'Inflation GDP Population'!AX$18</f>
        <v>1.069343076</v>
      </c>
      <c r="BA62" s="132">
        <f>sum('Assumptions (NG non-electricity'!AY$6)*10^15*'Assumptions (O&amp;G Upstream)'!AZ$312/'Assumptions (O&amp;G Upstream)'!AZ$320/10^9/10^3*'Inflation GDP Population'!$S$18/'Inflation GDP Population'!AY$18</f>
        <v>1.06323107</v>
      </c>
      <c r="BB62" s="132">
        <f>sum('Assumptions (NG non-electricity'!AZ$6)*10^15*'Assumptions (O&amp;G Upstream)'!BA$312/'Assumptions (O&amp;G Upstream)'!BA$320/10^9/10^3*'Inflation GDP Population'!$S$18/'Inflation GDP Population'!AZ$18</f>
        <v>1.052751174</v>
      </c>
    </row>
    <row r="63" ht="15.75" customHeight="1">
      <c r="A63" s="119" t="s">
        <v>305</v>
      </c>
      <c r="B63" s="131" t="s">
        <v>306</v>
      </c>
      <c r="C63" s="120" t="s">
        <v>270</v>
      </c>
      <c r="D63" s="132">
        <f>'Transportation and Industrial G'!B$20*10^9*'Transportation and Industrial G'!B28/10^9</f>
        <v>0.1118521325</v>
      </c>
      <c r="E63" s="132">
        <f>'Transportation and Industrial G'!C$20*10^9*'Transportation and Industrial G'!C28/10^9</f>
        <v>0.111583566</v>
      </c>
      <c r="F63" s="132">
        <f>'Transportation and Industrial G'!D$20*10^9*'Transportation and Industrial G'!D28/10^9</f>
        <v>0.1208935441</v>
      </c>
      <c r="G63" s="132">
        <f>'Transportation and Industrial G'!E$20*10^9*'Transportation and Industrial G'!E28/10^9</f>
        <v>0.1194541093</v>
      </c>
      <c r="H63" s="132">
        <f>'Transportation and Industrial G'!F$20*10^9*'Transportation and Industrial G'!F28/10^9</f>
        <v>0.1377029879</v>
      </c>
      <c r="I63" s="132">
        <f>'Transportation and Industrial G'!G$20*10^9*'Transportation and Industrial G'!G28/10^9</f>
        <v>0.1837280029</v>
      </c>
      <c r="J63" s="132">
        <f>'Transportation and Industrial G'!H$20*10^9*'Transportation and Industrial G'!H28/10^9</f>
        <v>0.1907988366</v>
      </c>
      <c r="K63" s="132">
        <f>'Transportation and Industrial G'!I$20*10^9*'Transportation and Industrial G'!I28/10^9</f>
        <v>0.1813543031</v>
      </c>
      <c r="L63" s="132">
        <f>'Transportation and Industrial G'!J$20*10^9*'Transportation and Industrial G'!J28/10^9</f>
        <v>0.202515062</v>
      </c>
      <c r="M63" s="132">
        <f>'Transportation and Industrial G'!K$20*10^9*'Transportation and Industrial G'!K28/10^9</f>
        <v>0.1929884411</v>
      </c>
      <c r="N63" s="132">
        <f>'Transportation and Industrial G'!L$20*10^9*'Transportation and Industrial G'!L28/10^9</f>
        <v>0.2174614863</v>
      </c>
      <c r="O63" s="132">
        <f>'Transportation and Industrial G'!M$20*10^9*'Transportation and Industrial G'!M28/10^9</f>
        <v>0.2740642631</v>
      </c>
      <c r="P63" s="132">
        <f>'Transportation and Industrial G'!N$20*10^9*'Transportation and Industrial G'!N28/10^9</f>
        <v>0.2200555591</v>
      </c>
      <c r="Q63" s="132">
        <f>'Transportation and Industrial G'!O$20*10^9*'Transportation and Industrial G'!O28/10^9</f>
        <v>0.1850445825</v>
      </c>
      <c r="R63" s="132">
        <f>'Transportation and Industrial G'!P$20*10^9*'Transportation and Industrial G'!P28/10^9</f>
        <v>0.1566695185</v>
      </c>
      <c r="S63" s="132">
        <f>'Transportation and Industrial G'!Q$20*10^9*'Transportation and Industrial G'!Q28/10^9</f>
        <v>0.1326324506</v>
      </c>
      <c r="T63" s="132">
        <f>'Transportation and Industrial G'!R$20*10^9*'Transportation and Industrial G'!R28/10^9</f>
        <v>0.1165227661</v>
      </c>
      <c r="U63" s="132">
        <f>'Transportation and Industrial G'!S$20*10^9*'Transportation and Industrial G'!S28/10^9</f>
        <v>0.1454772034</v>
      </c>
      <c r="V63" s="132">
        <f>'Transportation and Industrial G'!T$20*10^9*'Transportation and Industrial G'!T28/10^9</f>
        <v>0.1634722201</v>
      </c>
      <c r="W63" s="132">
        <f>'Transportation and Industrial G'!U$20*10^9*'Transportation and Industrial G'!U28/10^9</f>
        <v>0.1533287789</v>
      </c>
      <c r="X63" s="132">
        <f>'Transportation and Industrial G'!V$20*10^9*'Transportation and Industrial G'!V28/10^9</f>
        <v>0.1497555637</v>
      </c>
      <c r="Y63" s="132">
        <f>'Transportation and Industrial G'!W$20*10^9*'Transportation and Industrial G'!W28/10^9</f>
        <v>0.1436950569</v>
      </c>
      <c r="Z63" s="132">
        <f>'Transportation and Industrial G'!X$20*10^9*'Transportation and Industrial G'!X28/10^9</f>
        <v>0.1413824686</v>
      </c>
      <c r="AA63" s="132">
        <f>'Transportation and Industrial G'!Y$20*10^9*'Transportation and Industrial G'!Y28/10^9</f>
        <v>0.1403184189</v>
      </c>
      <c r="AB63" s="132">
        <f>'Transportation and Industrial G'!Z$20*10^9*'Transportation and Industrial G'!Z28/10^9</f>
        <v>0.1408102937</v>
      </c>
      <c r="AC63" s="132">
        <f>'Transportation and Industrial G'!AA$20*10^9*'Transportation and Industrial G'!AA28/10^9</f>
        <v>0.1413010171</v>
      </c>
      <c r="AD63" s="132">
        <f>'Transportation and Industrial G'!AB$20*10^9*'Transportation and Industrial G'!AB28/10^9</f>
        <v>0.1421008532</v>
      </c>
      <c r="AE63" s="132">
        <f>'Transportation and Industrial G'!AC$20*10^9*'Transportation and Industrial G'!AC28/10^9</f>
        <v>0.1432089385</v>
      </c>
      <c r="AF63" s="132">
        <f>'Transportation and Industrial G'!AD$20*10^9*'Transportation and Industrial G'!AD28/10^9</f>
        <v>0.1436953447</v>
      </c>
      <c r="AG63" s="132">
        <f>'Transportation and Industrial G'!AE$20*10^9*'Transportation and Industrial G'!AE28/10^9</f>
        <v>0.145108801</v>
      </c>
      <c r="AH63" s="132">
        <f>'Transportation and Industrial G'!AF$20*10^9*'Transportation and Industrial G'!AF28/10^9</f>
        <v>0.1455920413</v>
      </c>
      <c r="AI63" s="132">
        <f>'Transportation and Industrial G'!AG$20*10^9*'Transportation and Industrial G'!AG28/10^9</f>
        <v>0.14669178</v>
      </c>
      <c r="AJ63" s="132">
        <f>'Transportation and Industrial G'!AH$20*10^9*'Transportation and Industrial G'!AH28/10^9</f>
        <v>0.1474806791</v>
      </c>
      <c r="AK63" s="132">
        <f>'Transportation and Industrial G'!AI$20*10^9*'Transportation and Industrial G'!AI28/10^9</f>
        <v>0.147651353</v>
      </c>
      <c r="AL63" s="132">
        <f>'Transportation and Industrial G'!AJ$20*10^9*'Transportation and Industrial G'!AJ28/10^9</f>
        <v>0.1478214513</v>
      </c>
      <c r="AM63" s="132">
        <f>'Transportation and Industrial G'!AK$20*10^9*'Transportation and Industrial G'!AK28/10^9</f>
        <v>0.148606321</v>
      </c>
      <c r="AN63" s="132">
        <f>'Transportation and Industrial G'!AL$20*10^9*'Transportation and Industrial G'!AL28/10^9</f>
        <v>0.1490820781</v>
      </c>
      <c r="AO63" s="132">
        <f>'Transportation and Industrial G'!AM$20*10^9*'Transportation and Industrial G'!AM28/10^9</f>
        <v>0.1492495861</v>
      </c>
      <c r="AP63" s="132">
        <f>'Transportation and Industrial G'!AN$20*10^9*'Transportation and Industrial G'!AN28/10^9</f>
        <v>0.1497233285</v>
      </c>
      <c r="AQ63" s="132">
        <f>'Transportation and Industrial G'!AO$20*10^9*'Transportation and Industrial G'!AO28/10^9</f>
        <v>0.1495828751</v>
      </c>
      <c r="AR63" s="132">
        <f>'Transportation and Industrial G'!AP$20*10^9*'Transportation and Industrial G'!AP28/10^9</f>
        <v>0.1497486562</v>
      </c>
      <c r="AS63" s="132">
        <f>'Transportation and Industrial G'!AQ$20*10^9*'Transportation and Industrial G'!AQ28/10^9</f>
        <v>0.1502198083</v>
      </c>
      <c r="AT63" s="132">
        <f>'Transportation and Industrial G'!AR$20*10^9*'Transportation and Industrial G'!AR28/10^9</f>
        <v>0.1503841503</v>
      </c>
      <c r="AU63" s="132">
        <f>'Transportation and Industrial G'!AS$20*10^9*'Transportation and Industrial G'!AS28/10^9</f>
        <v>0.1505479166</v>
      </c>
      <c r="AV63" s="132">
        <f>'Transportation and Industrial G'!AT$20*10^9*'Transportation and Industrial G'!AT28/10^9</f>
        <v>0.1510161906</v>
      </c>
      <c r="AW63" s="132">
        <f>'Transportation and Industrial G'!AU$20*10^9*'Transportation and Industrial G'!AU28/10^9</f>
        <v>0.1517881087</v>
      </c>
      <c r="AX63" s="132">
        <f>'Transportation and Industrial G'!AV$20*10^9*'Transportation and Industrial G'!AV28/10^9</f>
        <v>0.1516447771</v>
      </c>
      <c r="AY63" s="132">
        <f>'Transportation and Industrial G'!AW$20*10^9*'Transportation and Industrial G'!AW28/10^9</f>
        <v>0.1521098851</v>
      </c>
      <c r="AZ63" s="132">
        <f>'Transportation and Industrial G'!AX$20*10^9*'Transportation and Industrial G'!AX28/10^9</f>
        <v>0.1522699099</v>
      </c>
      <c r="BA63" s="132">
        <f>'Transportation and Industrial G'!AY$20*10^9*'Transportation and Industrial G'!AY28/10^9</f>
        <v>0.1524293591</v>
      </c>
      <c r="BB63" s="132">
        <f>'Transportation and Industrial G'!AZ$20*10^9*'Transportation and Industrial G'!AZ28/10^9</f>
        <v>0.1525882326</v>
      </c>
    </row>
    <row r="64" ht="15.75" customHeight="1">
      <c r="A64" s="119" t="s">
        <v>307</v>
      </c>
      <c r="B64" s="131" t="s">
        <v>290</v>
      </c>
      <c r="C64" s="123" t="s">
        <v>273</v>
      </c>
      <c r="D64" s="133">
        <f>D55*1000/'Inflation GDP Population'!B$28</f>
        <v>107.0982897</v>
      </c>
      <c r="E64" s="133">
        <f>E55*1000/'Inflation GDP Population'!C$28</f>
        <v>101.3299294</v>
      </c>
      <c r="F64" s="133">
        <f>F55*1000/'Inflation GDP Population'!D$28</f>
        <v>93.47068853</v>
      </c>
      <c r="G64" s="133">
        <f>G55*1000/'Inflation GDP Population'!E$28</f>
        <v>96.0357576</v>
      </c>
      <c r="H64" s="133">
        <f>H55*1000/'Inflation GDP Population'!F$28</f>
        <v>128.6646381</v>
      </c>
      <c r="I64" s="133">
        <f>I55*1000/'Inflation GDP Population'!G$28</f>
        <v>165.2512039</v>
      </c>
      <c r="J64" s="133">
        <f>J55*1000/'Inflation GDP Population'!H$28</f>
        <v>187.9821076</v>
      </c>
      <c r="K64" s="133">
        <f>K55*1000/'Inflation GDP Population'!I$28</f>
        <v>193.5894616</v>
      </c>
      <c r="L64" s="133">
        <f>L55*1000/'Inflation GDP Population'!J$28</f>
        <v>236.9593272</v>
      </c>
      <c r="M64" s="133">
        <f>M55*1000/'Inflation GDP Population'!K$28</f>
        <v>123.1682386</v>
      </c>
      <c r="N64" s="133">
        <f>N55*1000/'Inflation GDP Population'!L$28</f>
        <v>161.3871218</v>
      </c>
      <c r="O64" s="133">
        <f>O55*1000/'Inflation GDP Population'!M$28</f>
        <v>207.6559651</v>
      </c>
      <c r="P64" s="133">
        <f>P55*1000/'Inflation GDP Population'!N$28</f>
        <v>189.5951134</v>
      </c>
      <c r="Q64" s="133">
        <f>Q55*1000/'Inflation GDP Population'!O$28</f>
        <v>204.5042042</v>
      </c>
      <c r="R64" s="133">
        <f>R55*1000/'Inflation GDP Population'!P$28</f>
        <v>183.0077963</v>
      </c>
      <c r="S64" s="133">
        <f>S55*1000/'Inflation GDP Population'!Q$28</f>
        <v>95.57588438</v>
      </c>
      <c r="T64" s="133">
        <f>T55*1000/'Inflation GDP Population'!R$28</f>
        <v>84.87521282</v>
      </c>
      <c r="U64" s="133">
        <f>U55*1000/'Inflation GDP Population'!S$28</f>
        <v>98.27658481</v>
      </c>
      <c r="V64" s="133">
        <f>V55*1000/'Inflation GDP Population'!T$28</f>
        <v>122.1873673</v>
      </c>
      <c r="W64" s="133">
        <f>W55*1000/'Inflation GDP Population'!U$28</f>
        <v>126.9994303</v>
      </c>
      <c r="X64" s="133">
        <f>X55*1000/'Inflation GDP Population'!V$28</f>
        <v>129.9130148</v>
      </c>
      <c r="Y64" s="133">
        <f>Y55*1000/'Inflation GDP Population'!W$28</f>
        <v>132.4324736</v>
      </c>
      <c r="Z64" s="133">
        <f>Z55*1000/'Inflation GDP Population'!X$28</f>
        <v>130.6660118</v>
      </c>
      <c r="AA64" s="133">
        <f>AA55*1000/'Inflation GDP Population'!Y$28</f>
        <v>133.0596949</v>
      </c>
      <c r="AB64" s="133">
        <f>AB55*1000/'Inflation GDP Population'!Z$28</f>
        <v>138.1107474</v>
      </c>
      <c r="AC64" s="133">
        <f>AC55*1000/'Inflation GDP Population'!AA$28</f>
        <v>142.2884386</v>
      </c>
      <c r="AD64" s="133">
        <f>AD55*1000/'Inflation GDP Population'!AB$28</f>
        <v>145.3320615</v>
      </c>
      <c r="AE64" s="133">
        <f>AE55*1000/'Inflation GDP Population'!AC$28</f>
        <v>148.6616686</v>
      </c>
      <c r="AF64" s="133">
        <f>AF55*1000/'Inflation GDP Population'!AD$28</f>
        <v>150.8653085</v>
      </c>
      <c r="AG64" s="133">
        <f>AG55*1000/'Inflation GDP Population'!AE$28</f>
        <v>153.3636433</v>
      </c>
      <c r="AH64" s="133">
        <f>AH55*1000/'Inflation GDP Population'!AF$28</f>
        <v>154.8079008</v>
      </c>
      <c r="AI64" s="133">
        <f>AI55*1000/'Inflation GDP Population'!AG$28</f>
        <v>157.2777333</v>
      </c>
      <c r="AJ64" s="133">
        <f>AJ55*1000/'Inflation GDP Population'!AH$28</f>
        <v>158.4739138</v>
      </c>
      <c r="AK64" s="133">
        <f>AK55*1000/'Inflation GDP Population'!AI$28</f>
        <v>162.3985876</v>
      </c>
      <c r="AL64" s="133">
        <f>AL55*1000/'Inflation GDP Population'!AJ$28</f>
        <v>162.7024242</v>
      </c>
      <c r="AM64" s="133">
        <f>AM55*1000/'Inflation GDP Population'!AK$28</f>
        <v>164.635722</v>
      </c>
      <c r="AN64" s="133">
        <f>AN55*1000/'Inflation GDP Population'!AL$28</f>
        <v>167.244624</v>
      </c>
      <c r="AO64" s="133">
        <f>AO55*1000/'Inflation GDP Population'!AM$28</f>
        <v>165.9803581</v>
      </c>
      <c r="AP64" s="133">
        <f>AP55*1000/'Inflation GDP Population'!AN$28</f>
        <v>167.3062768</v>
      </c>
      <c r="AQ64" s="133">
        <f>AQ55*1000/'Inflation GDP Population'!AO$28</f>
        <v>167.9111119</v>
      </c>
      <c r="AR64" s="133">
        <f>AR55*1000/'Inflation GDP Population'!AP$28</f>
        <v>169.721573</v>
      </c>
      <c r="AS64" s="133">
        <f>AS55*1000/'Inflation GDP Population'!AQ$28</f>
        <v>170.0561893</v>
      </c>
      <c r="AT64" s="133">
        <f>AT55*1000/'Inflation GDP Population'!AR$28</f>
        <v>171.6820962</v>
      </c>
      <c r="AU64" s="133">
        <f>AU55*1000/'Inflation GDP Population'!AS$28</f>
        <v>171.5500736</v>
      </c>
      <c r="AV64" s="133">
        <f>AV55*1000/'Inflation GDP Population'!AT$28</f>
        <v>171.8903947</v>
      </c>
      <c r="AW64" s="133">
        <f>AW55*1000/'Inflation GDP Population'!AU$28</f>
        <v>172.2730272</v>
      </c>
      <c r="AX64" s="133">
        <f>AX55*1000/'Inflation GDP Population'!AV$28</f>
        <v>172.3554798</v>
      </c>
      <c r="AY64" s="133">
        <f>AY55*1000/'Inflation GDP Population'!AW$28</f>
        <v>172.394273</v>
      </c>
      <c r="AZ64" s="133">
        <f>AZ55*1000/'Inflation GDP Population'!AX$28</f>
        <v>172.4872445</v>
      </c>
      <c r="BA64" s="133">
        <f>BA55*1000/'Inflation GDP Population'!AY$28</f>
        <v>172.2376282</v>
      </c>
      <c r="BB64" s="133">
        <f>BB55*1000/'Inflation GDP Population'!AZ$28</f>
        <v>171.8854196</v>
      </c>
    </row>
    <row r="65" ht="15.75" customHeight="1">
      <c r="A65" s="119" t="s">
        <v>308</v>
      </c>
      <c r="B65" s="131" t="s">
        <v>292</v>
      </c>
      <c r="C65" s="123" t="s">
        <v>273</v>
      </c>
      <c r="D65" s="133">
        <f>D56*1000/'Inflation GDP Population'!B$28</f>
        <v>5.472097937</v>
      </c>
      <c r="E65" s="133">
        <f>E56*1000/'Inflation GDP Population'!C$28</f>
        <v>3.956255763</v>
      </c>
      <c r="F65" s="133">
        <f>F56*1000/'Inflation GDP Population'!D$28</f>
        <v>3.289955305</v>
      </c>
      <c r="G65" s="133">
        <f>G56*1000/'Inflation GDP Population'!E$28</f>
        <v>4.06383321</v>
      </c>
      <c r="H65" s="133">
        <f>H56*1000/'Inflation GDP Population'!F$28</f>
        <v>5.952158473</v>
      </c>
      <c r="I65" s="133">
        <f>I56*1000/'Inflation GDP Population'!G$28</f>
        <v>7.537930645</v>
      </c>
      <c r="J65" s="133">
        <f>J56*1000/'Inflation GDP Population'!H$28</f>
        <v>6.528698163</v>
      </c>
      <c r="K65" s="133">
        <f>K56*1000/'Inflation GDP Population'!I$28</f>
        <v>7.999412122</v>
      </c>
      <c r="L65" s="133">
        <f>L56*1000/'Inflation GDP Population'!J$28</f>
        <v>14.97933066</v>
      </c>
      <c r="M65" s="133">
        <f>M56*1000/'Inflation GDP Population'!K$28</f>
        <v>9.70440949</v>
      </c>
      <c r="N65" s="133">
        <f>N56*1000/'Inflation GDP Population'!L$28</f>
        <v>15.3855679</v>
      </c>
      <c r="O65" s="133">
        <f>O56*1000/'Inflation GDP Population'!M$28</f>
        <v>16.26402313</v>
      </c>
      <c r="P65" s="133">
        <f>P56*1000/'Inflation GDP Population'!N$28</f>
        <v>14.57371299</v>
      </c>
      <c r="Q65" s="133">
        <f>Q56*1000/'Inflation GDP Population'!O$28</f>
        <v>13.85416157</v>
      </c>
      <c r="R65" s="133">
        <f>R56*1000/'Inflation GDP Population'!P$28</f>
        <v>13.14478765</v>
      </c>
      <c r="S65" s="133">
        <f>S56*1000/'Inflation GDP Population'!Q$28</f>
        <v>17.93723097</v>
      </c>
      <c r="T65" s="133">
        <f>T56*1000/'Inflation GDP Population'!R$28</f>
        <v>16.26242158</v>
      </c>
      <c r="U65" s="133">
        <f>U56*1000/'Inflation GDP Population'!S$28</f>
        <v>18.96851914</v>
      </c>
      <c r="V65" s="133">
        <f>V56*1000/'Inflation GDP Population'!T$28</f>
        <v>23.62212187</v>
      </c>
      <c r="W65" s="133">
        <f>W56*1000/'Inflation GDP Population'!U$28</f>
        <v>24.5925712</v>
      </c>
      <c r="X65" s="133">
        <f>X56*1000/'Inflation GDP Population'!V$28</f>
        <v>25.19792228</v>
      </c>
      <c r="Y65" s="133">
        <f>Y56*1000/'Inflation GDP Population'!W$28</f>
        <v>25.72863874</v>
      </c>
      <c r="Z65" s="133">
        <f>Z56*1000/'Inflation GDP Population'!X$28</f>
        <v>25.42702459</v>
      </c>
      <c r="AA65" s="133">
        <f>AA56*1000/'Inflation GDP Population'!Y$28</f>
        <v>25.93524553</v>
      </c>
      <c r="AB65" s="133">
        <f>AB56*1000/'Inflation GDP Population'!Z$28</f>
        <v>26.96389292</v>
      </c>
      <c r="AC65" s="133">
        <f>AC56*1000/'Inflation GDP Population'!AA$28</f>
        <v>27.82507578</v>
      </c>
      <c r="AD65" s="133">
        <f>AD56*1000/'Inflation GDP Population'!AB$28</f>
        <v>28.4668981</v>
      </c>
      <c r="AE65" s="133">
        <f>AE56*1000/'Inflation GDP Population'!AC$28</f>
        <v>29.16688405</v>
      </c>
      <c r="AF65" s="133">
        <f>AF56*1000/'Inflation GDP Population'!AD$28</f>
        <v>29.64784191</v>
      </c>
      <c r="AG65" s="133">
        <f>AG56*1000/'Inflation GDP Population'!AE$28</f>
        <v>30.1883334</v>
      </c>
      <c r="AH65" s="133">
        <f>AH56*1000/'Inflation GDP Population'!AF$28</f>
        <v>30.52271867</v>
      </c>
      <c r="AI65" s="133">
        <f>AI56*1000/'Inflation GDP Population'!AG$28</f>
        <v>31.06068709</v>
      </c>
      <c r="AJ65" s="133">
        <f>AJ56*1000/'Inflation GDP Population'!AH$28</f>
        <v>31.34842168</v>
      </c>
      <c r="AK65" s="133">
        <f>AK56*1000/'Inflation GDP Population'!AI$28</f>
        <v>32.17766893</v>
      </c>
      <c r="AL65" s="133">
        <f>AL56*1000/'Inflation GDP Population'!AJ$28</f>
        <v>32.29097416</v>
      </c>
      <c r="AM65" s="133">
        <f>AM56*1000/'Inflation GDP Population'!AK$28</f>
        <v>32.72851842</v>
      </c>
      <c r="AN65" s="133">
        <f>AN56*1000/'Inflation GDP Population'!AL$28</f>
        <v>33.30197184</v>
      </c>
      <c r="AO65" s="133">
        <f>AO56*1000/'Inflation GDP Population'!AM$28</f>
        <v>33.10475285</v>
      </c>
      <c r="AP65" s="133">
        <f>AP56*1000/'Inflation GDP Population'!AN$28</f>
        <v>33.42428451</v>
      </c>
      <c r="AQ65" s="133">
        <f>AQ56*1000/'Inflation GDP Population'!AO$28</f>
        <v>33.60051372</v>
      </c>
      <c r="AR65" s="133">
        <f>AR56*1000/'Inflation GDP Population'!AP$28</f>
        <v>34.0189173</v>
      </c>
      <c r="AS65" s="133">
        <f>AS56*1000/'Inflation GDP Population'!AQ$28</f>
        <v>34.14233409</v>
      </c>
      <c r="AT65" s="133">
        <f>AT56*1000/'Inflation GDP Population'!AR$28</f>
        <v>34.52577723</v>
      </c>
      <c r="AU65" s="133">
        <f>AU56*1000/'Inflation GDP Population'!AS$28</f>
        <v>34.5563151</v>
      </c>
      <c r="AV65" s="133">
        <f>AV56*1000/'Inflation GDP Population'!AT$28</f>
        <v>34.68219338</v>
      </c>
      <c r="AW65" s="133">
        <f>AW56*1000/'Inflation GDP Population'!AU$28</f>
        <v>34.81697471</v>
      </c>
      <c r="AX65" s="133">
        <f>AX56*1000/'Inflation GDP Population'!AV$28</f>
        <v>34.89136941</v>
      </c>
      <c r="AY65" s="133">
        <f>AY56*1000/'Inflation GDP Population'!AW$28</f>
        <v>34.95709214</v>
      </c>
      <c r="AZ65" s="133">
        <f>AZ56*1000/'Inflation GDP Population'!AX$28</f>
        <v>35.03397125</v>
      </c>
      <c r="BA65" s="133">
        <f>BA56*1000/'Inflation GDP Population'!AY$28</f>
        <v>35.04134095</v>
      </c>
      <c r="BB65" s="133">
        <f>BB56*1000/'Inflation GDP Population'!AZ$28</f>
        <v>35.02776219</v>
      </c>
    </row>
    <row r="66" ht="15.75" customHeight="1">
      <c r="A66" s="119" t="s">
        <v>309</v>
      </c>
      <c r="B66" s="131" t="s">
        <v>294</v>
      </c>
      <c r="C66" s="123" t="s">
        <v>273</v>
      </c>
      <c r="D66" s="133">
        <f>D57*1000/'Inflation GDP Population'!B$28</f>
        <v>636.6070583</v>
      </c>
      <c r="E66" s="133">
        <f>E57*1000/'Inflation GDP Population'!C$28</f>
        <v>516.4685935</v>
      </c>
      <c r="F66" s="133">
        <f>F57*1000/'Inflation GDP Population'!D$28</f>
        <v>534.3458208</v>
      </c>
      <c r="G66" s="133">
        <f>G57*1000/'Inflation GDP Population'!E$28</f>
        <v>600.2944813</v>
      </c>
      <c r="H66" s="133">
        <f>H57*1000/'Inflation GDP Population'!F$28</f>
        <v>808.8793617</v>
      </c>
      <c r="I66" s="133">
        <f>I57*1000/'Inflation GDP Population'!G$28</f>
        <v>1089.688711</v>
      </c>
      <c r="J66" s="133">
        <f>J57*1000/'Inflation GDP Population'!H$28</f>
        <v>1248.774349</v>
      </c>
      <c r="K66" s="133">
        <f>K57*1000/'Inflation GDP Population'!I$28</f>
        <v>1333.248316</v>
      </c>
      <c r="L66" s="133">
        <f>L57*1000/'Inflation GDP Population'!J$28</f>
        <v>1670.698862</v>
      </c>
      <c r="M66" s="133">
        <f>M57*1000/'Inflation GDP Population'!K$28</f>
        <v>990.2557092</v>
      </c>
      <c r="N66" s="133">
        <f>N57*1000/'Inflation GDP Population'!L$28</f>
        <v>1237.928819</v>
      </c>
      <c r="O66" s="133">
        <f>O57*1000/'Inflation GDP Population'!M$28</f>
        <v>1390.067204</v>
      </c>
      <c r="P66" s="133">
        <f>P57*1000/'Inflation GDP Population'!N$28</f>
        <v>1308.206144</v>
      </c>
      <c r="Q66" s="133">
        <f>Q57*1000/'Inflation GDP Population'!O$28</f>
        <v>1336.494496</v>
      </c>
      <c r="R66" s="133">
        <f>R57*1000/'Inflation GDP Population'!P$28</f>
        <v>1251.509002</v>
      </c>
      <c r="S66" s="133">
        <f>S57*1000/'Inflation GDP Population'!Q$28</f>
        <v>667.9225622</v>
      </c>
      <c r="T66" s="133">
        <f>T57*1000/'Inflation GDP Population'!R$28</f>
        <v>599.985648</v>
      </c>
      <c r="U66" s="133">
        <f>U57*1000/'Inflation GDP Population'!S$28</f>
        <v>679.3953175</v>
      </c>
      <c r="V66" s="133">
        <f>V57*1000/'Inflation GDP Population'!T$28</f>
        <v>831.0593148</v>
      </c>
      <c r="W66" s="133">
        <f>W57*1000/'Inflation GDP Population'!U$28</f>
        <v>849.5882685</v>
      </c>
      <c r="X66" s="133">
        <f>X57*1000/'Inflation GDP Population'!V$28</f>
        <v>854.5223995</v>
      </c>
      <c r="Y66" s="133">
        <f>Y57*1000/'Inflation GDP Population'!W$28</f>
        <v>856.2239073</v>
      </c>
      <c r="Z66" s="133">
        <f>Z57*1000/'Inflation GDP Population'!X$28</f>
        <v>830.0997289</v>
      </c>
      <c r="AA66" s="133">
        <f>AA57*1000/'Inflation GDP Population'!Y$28</f>
        <v>830.3019156</v>
      </c>
      <c r="AB66" s="133">
        <f>AB57*1000/'Inflation GDP Population'!Z$28</f>
        <v>846.2136831</v>
      </c>
      <c r="AC66" s="133">
        <f>AC57*1000/'Inflation GDP Population'!AA$28</f>
        <v>855.6972221</v>
      </c>
      <c r="AD66" s="133">
        <f>AD57*1000/'Inflation GDP Population'!AB$28</f>
        <v>857.5078608</v>
      </c>
      <c r="AE66" s="133">
        <f>AE57*1000/'Inflation GDP Population'!AC$28</f>
        <v>860.2466737</v>
      </c>
      <c r="AF66" s="133">
        <f>AF57*1000/'Inflation GDP Population'!AD$28</f>
        <v>855.8040673</v>
      </c>
      <c r="AG66" s="133">
        <f>AG57*1000/'Inflation GDP Population'!AE$28</f>
        <v>852.4599399</v>
      </c>
      <c r="AH66" s="133">
        <f>AH57*1000/'Inflation GDP Population'!AF$28</f>
        <v>842.7687027</v>
      </c>
      <c r="AI66" s="133">
        <f>AI57*1000/'Inflation GDP Population'!AG$28</f>
        <v>838.1741307</v>
      </c>
      <c r="AJ66" s="133">
        <f>AJ57*1000/'Inflation GDP Population'!AH$28</f>
        <v>826.3324833</v>
      </c>
      <c r="AK66" s="133">
        <f>AK57*1000/'Inflation GDP Population'!AI$28</f>
        <v>828.0893753</v>
      </c>
      <c r="AL66" s="133">
        <f>AL57*1000/'Inflation GDP Population'!AJ$28</f>
        <v>810.8558459</v>
      </c>
      <c r="AM66" s="133">
        <f>AM57*1000/'Inflation GDP Population'!AK$28</f>
        <v>801.4439041</v>
      </c>
      <c r="AN66" s="133">
        <f>AN57*1000/'Inflation GDP Population'!AL$28</f>
        <v>794.7536658</v>
      </c>
      <c r="AO66" s="133">
        <f>AO57*1000/'Inflation GDP Population'!AM$28</f>
        <v>769.4606148</v>
      </c>
      <c r="AP66" s="133">
        <f>AP57*1000/'Inflation GDP Population'!AN$28</f>
        <v>756.1261967</v>
      </c>
      <c r="AQ66" s="133">
        <f>AQ57*1000/'Inflation GDP Population'!AO$28</f>
        <v>739.265878</v>
      </c>
      <c r="AR66" s="133">
        <f>AR57*1000/'Inflation GDP Population'!AP$28</f>
        <v>727.3889484</v>
      </c>
      <c r="AS66" s="133">
        <f>AS57*1000/'Inflation GDP Population'!AQ$28</f>
        <v>708.8929977</v>
      </c>
      <c r="AT66" s="133">
        <f>AT57*1000/'Inflation GDP Population'!AR$28</f>
        <v>695.5065512</v>
      </c>
      <c r="AU66" s="133">
        <f>AU57*1000/'Inflation GDP Population'!AS$28</f>
        <v>674.7793595</v>
      </c>
      <c r="AV66" s="133">
        <f>AV57*1000/'Inflation GDP Population'!AT$28</f>
        <v>655.8416642</v>
      </c>
      <c r="AW66" s="133">
        <f>AW57*1000/'Inflation GDP Population'!AU$28</f>
        <v>636.9359696</v>
      </c>
      <c r="AX66" s="133">
        <f>AX57*1000/'Inflation GDP Population'!AV$28</f>
        <v>616.8211335</v>
      </c>
      <c r="AY66" s="133">
        <f>AY57*1000/'Inflation GDP Population'!AW$28</f>
        <v>596.4912098</v>
      </c>
      <c r="AZ66" s="133">
        <f>AZ57*1000/'Inflation GDP Population'!AX$28</f>
        <v>576.2884543</v>
      </c>
      <c r="BA66" s="133">
        <f>BA57*1000/'Inflation GDP Population'!AY$28</f>
        <v>554.9150086</v>
      </c>
      <c r="BB66" s="133">
        <f>BB57*1000/'Inflation GDP Population'!AZ$28</f>
        <v>533.2380172</v>
      </c>
    </row>
    <row r="67" ht="15.75" customHeight="1">
      <c r="A67" s="119" t="s">
        <v>310</v>
      </c>
      <c r="B67" s="131" t="s">
        <v>296</v>
      </c>
      <c r="C67" s="123" t="s">
        <v>273</v>
      </c>
      <c r="D67" s="133">
        <f>D58*1000/'Inflation GDP Population'!B$28</f>
        <v>4.431834845</v>
      </c>
      <c r="E67" s="133">
        <f>E58*1000/'Inflation GDP Population'!C$28</f>
        <v>2.799703901</v>
      </c>
      <c r="F67" s="133">
        <f>F58*1000/'Inflation GDP Population'!D$28</f>
        <v>2.811204045</v>
      </c>
      <c r="G67" s="133">
        <f>G58*1000/'Inflation GDP Population'!E$28</f>
        <v>4.431682751</v>
      </c>
      <c r="H67" s="133">
        <f>H58*1000/'Inflation GDP Population'!F$28</f>
        <v>6.964998414</v>
      </c>
      <c r="I67" s="133">
        <f>I58*1000/'Inflation GDP Population'!G$28</f>
        <v>10.36310428</v>
      </c>
      <c r="J67" s="133">
        <f>J58*1000/'Inflation GDP Population'!H$28</f>
        <v>10.2909347</v>
      </c>
      <c r="K67" s="133">
        <f>K58*1000/'Inflation GDP Population'!I$28</f>
        <v>11.06784454</v>
      </c>
      <c r="L67" s="133">
        <f>L58*1000/'Inflation GDP Population'!J$28</f>
        <v>17.93809163</v>
      </c>
      <c r="M67" s="133">
        <f>M58*1000/'Inflation GDP Population'!K$28</f>
        <v>10.90102234</v>
      </c>
      <c r="N67" s="133">
        <f>N58*1000/'Inflation GDP Population'!L$28</f>
        <v>13.76023632</v>
      </c>
      <c r="O67" s="133">
        <f>O58*1000/'Inflation GDP Population'!M$28</f>
        <v>14.95257007</v>
      </c>
      <c r="P67" s="133">
        <f>P58*1000/'Inflation GDP Population'!N$28</f>
        <v>10.76602522</v>
      </c>
      <c r="Q67" s="133">
        <f>Q58*1000/'Inflation GDP Population'!O$28</f>
        <v>11.03829786</v>
      </c>
      <c r="R67" s="133">
        <f>R58*1000/'Inflation GDP Population'!P$28</f>
        <v>8.521445561</v>
      </c>
      <c r="S67" s="133">
        <f>S58*1000/'Inflation GDP Population'!Q$28</f>
        <v>4.909833387</v>
      </c>
      <c r="T67" s="133">
        <f>T58*1000/'Inflation GDP Population'!R$28</f>
        <v>4.68634702</v>
      </c>
      <c r="U67" s="133">
        <f>U58*1000/'Inflation GDP Population'!S$28</f>
        <v>5.143875144</v>
      </c>
      <c r="V67" s="133">
        <f>V58*1000/'Inflation GDP Population'!T$28</f>
        <v>6.379900692</v>
      </c>
      <c r="W67" s="133">
        <f>W58*1000/'Inflation GDP Population'!U$28</f>
        <v>6.615030367</v>
      </c>
      <c r="X67" s="133">
        <f>X58*1000/'Inflation GDP Population'!V$28</f>
        <v>6.750257838</v>
      </c>
      <c r="Y67" s="133">
        <f>Y58*1000/'Inflation GDP Population'!W$28</f>
        <v>6.86427951</v>
      </c>
      <c r="Z67" s="133">
        <f>Z58*1000/'Inflation GDP Population'!X$28</f>
        <v>6.756020707</v>
      </c>
      <c r="AA67" s="133">
        <f>AA58*1000/'Inflation GDP Population'!Y$28</f>
        <v>6.862743874</v>
      </c>
      <c r="AB67" s="133">
        <f>AB58*1000/'Inflation GDP Population'!Z$28</f>
        <v>7.105533633</v>
      </c>
      <c r="AC67" s="133">
        <f>AC58*1000/'Inflation GDP Population'!AA$28</f>
        <v>7.302167351</v>
      </c>
      <c r="AD67" s="133">
        <f>AD58*1000/'Inflation GDP Population'!AB$28</f>
        <v>7.439632712</v>
      </c>
      <c r="AE67" s="133">
        <f>AE58*1000/'Inflation GDP Population'!AC$28</f>
        <v>7.590875495</v>
      </c>
      <c r="AF67" s="133">
        <f>AF58*1000/'Inflation GDP Population'!AD$28</f>
        <v>7.683868532</v>
      </c>
      <c r="AG67" s="133">
        <f>AG58*1000/'Inflation GDP Population'!AE$28</f>
        <v>7.79121994</v>
      </c>
      <c r="AH67" s="133">
        <f>AH58*1000/'Inflation GDP Population'!AF$28</f>
        <v>7.844467481</v>
      </c>
      <c r="AI67" s="133">
        <f>AI58*1000/'Inflation GDP Population'!AG$28</f>
        <v>7.949130675</v>
      </c>
      <c r="AJ67" s="133">
        <f>AJ58*1000/'Inflation GDP Population'!AH$28</f>
        <v>7.988899138</v>
      </c>
      <c r="AK67" s="133">
        <f>AK58*1000/'Inflation GDP Population'!AI$28</f>
        <v>8.16550089</v>
      </c>
      <c r="AL67" s="133">
        <f>AL58*1000/'Inflation GDP Population'!AJ$28</f>
        <v>8.159445797</v>
      </c>
      <c r="AM67" s="133">
        <f>AM58*1000/'Inflation GDP Population'!AK$28</f>
        <v>8.234767655</v>
      </c>
      <c r="AN67" s="133">
        <f>AN58*1000/'Inflation GDP Population'!AL$28</f>
        <v>8.34323786</v>
      </c>
      <c r="AO67" s="133">
        <f>AO58*1000/'Inflation GDP Population'!AM$28</f>
        <v>8.258265389</v>
      </c>
      <c r="AP67" s="133">
        <f>AP58*1000/'Inflation GDP Population'!AN$28</f>
        <v>8.302110449</v>
      </c>
      <c r="AQ67" s="133">
        <f>AQ58*1000/'Inflation GDP Population'!AO$28</f>
        <v>8.309870463</v>
      </c>
      <c r="AR67" s="133">
        <f>AR58*1000/'Inflation GDP Population'!AP$28</f>
        <v>8.376927833</v>
      </c>
      <c r="AS67" s="133">
        <f>AS58*1000/'Inflation GDP Population'!AQ$28</f>
        <v>8.370808344</v>
      </c>
      <c r="AT67" s="133">
        <f>AT58*1000/'Inflation GDP Population'!AR$28</f>
        <v>8.427940609</v>
      </c>
      <c r="AU67" s="133">
        <f>AU58*1000/'Inflation GDP Population'!AS$28</f>
        <v>8.398526543</v>
      </c>
      <c r="AV67" s="133">
        <f>AV58*1000/'Inflation GDP Population'!AT$28</f>
        <v>8.392159154</v>
      </c>
      <c r="AW67" s="133">
        <f>AW58*1000/'Inflation GDP Population'!AU$28</f>
        <v>8.387710513</v>
      </c>
      <c r="AX67" s="133">
        <f>AX58*1000/'Inflation GDP Population'!AV$28</f>
        <v>8.368533793</v>
      </c>
      <c r="AY67" s="133">
        <f>AY58*1000/'Inflation GDP Population'!AW$28</f>
        <v>8.347170415</v>
      </c>
      <c r="AZ67" s="133">
        <f>AZ58*1000/'Inflation GDP Population'!AX$28</f>
        <v>8.32836182</v>
      </c>
      <c r="BA67" s="133">
        <f>BA58*1000/'Inflation GDP Population'!AY$28</f>
        <v>8.292982116</v>
      </c>
      <c r="BB67" s="133">
        <f>BB58*1000/'Inflation GDP Population'!AZ$28</f>
        <v>8.252693394</v>
      </c>
    </row>
    <row r="68" ht="15.75" customHeight="1">
      <c r="A68" s="119" t="s">
        <v>311</v>
      </c>
      <c r="B68" s="131" t="s">
        <v>312</v>
      </c>
      <c r="C68" s="123" t="s">
        <v>273</v>
      </c>
      <c r="D68" s="133">
        <f t="shared" ref="D68:BB68" si="6">sum(D64:D67)</f>
        <v>753.6092808</v>
      </c>
      <c r="E68" s="133">
        <f t="shared" si="6"/>
        <v>624.5544826</v>
      </c>
      <c r="F68" s="133">
        <f t="shared" si="6"/>
        <v>633.9176687</v>
      </c>
      <c r="G68" s="133">
        <f t="shared" si="6"/>
        <v>704.8257549</v>
      </c>
      <c r="H68" s="133">
        <f t="shared" si="6"/>
        <v>950.4611567</v>
      </c>
      <c r="I68" s="133">
        <f t="shared" si="6"/>
        <v>1272.84095</v>
      </c>
      <c r="J68" s="133">
        <f t="shared" si="6"/>
        <v>1453.576089</v>
      </c>
      <c r="K68" s="133">
        <f t="shared" si="6"/>
        <v>1545.905034</v>
      </c>
      <c r="L68" s="133">
        <f t="shared" si="6"/>
        <v>1940.575612</v>
      </c>
      <c r="M68" s="133">
        <f t="shared" si="6"/>
        <v>1134.02938</v>
      </c>
      <c r="N68" s="133">
        <f t="shared" si="6"/>
        <v>1428.461745</v>
      </c>
      <c r="O68" s="133">
        <f t="shared" si="6"/>
        <v>1628.939762</v>
      </c>
      <c r="P68" s="133">
        <f t="shared" si="6"/>
        <v>1523.140996</v>
      </c>
      <c r="Q68" s="133">
        <f t="shared" si="6"/>
        <v>1565.89116</v>
      </c>
      <c r="R68" s="133">
        <f t="shared" si="6"/>
        <v>1456.183031</v>
      </c>
      <c r="S68" s="133">
        <f t="shared" si="6"/>
        <v>786.3455109</v>
      </c>
      <c r="T68" s="133">
        <f t="shared" si="6"/>
        <v>705.8096295</v>
      </c>
      <c r="U68" s="133">
        <f t="shared" si="6"/>
        <v>801.7842966</v>
      </c>
      <c r="V68" s="133">
        <f t="shared" si="6"/>
        <v>983.2487047</v>
      </c>
      <c r="W68" s="133">
        <f t="shared" si="6"/>
        <v>1007.7953</v>
      </c>
      <c r="X68" s="133">
        <f t="shared" si="6"/>
        <v>1016.383594</v>
      </c>
      <c r="Y68" s="133">
        <f t="shared" si="6"/>
        <v>1021.249299</v>
      </c>
      <c r="Z68" s="133">
        <f t="shared" si="6"/>
        <v>992.9487859</v>
      </c>
      <c r="AA68" s="133">
        <f t="shared" si="6"/>
        <v>996.1595999</v>
      </c>
      <c r="AB68" s="133">
        <f t="shared" si="6"/>
        <v>1018.393857</v>
      </c>
      <c r="AC68" s="133">
        <f t="shared" si="6"/>
        <v>1033.112904</v>
      </c>
      <c r="AD68" s="133">
        <f t="shared" si="6"/>
        <v>1038.746453</v>
      </c>
      <c r="AE68" s="133">
        <f t="shared" si="6"/>
        <v>1045.666102</v>
      </c>
      <c r="AF68" s="133">
        <f t="shared" si="6"/>
        <v>1044.001086</v>
      </c>
      <c r="AG68" s="133">
        <f t="shared" si="6"/>
        <v>1043.803137</v>
      </c>
      <c r="AH68" s="133">
        <f t="shared" si="6"/>
        <v>1035.94379</v>
      </c>
      <c r="AI68" s="133">
        <f t="shared" si="6"/>
        <v>1034.461682</v>
      </c>
      <c r="AJ68" s="133">
        <f t="shared" si="6"/>
        <v>1024.143718</v>
      </c>
      <c r="AK68" s="133">
        <f t="shared" si="6"/>
        <v>1030.831133</v>
      </c>
      <c r="AL68" s="133">
        <f t="shared" si="6"/>
        <v>1014.00869</v>
      </c>
      <c r="AM68" s="133">
        <f t="shared" si="6"/>
        <v>1007.042912</v>
      </c>
      <c r="AN68" s="133">
        <f t="shared" si="6"/>
        <v>1003.6435</v>
      </c>
      <c r="AO68" s="133">
        <f t="shared" si="6"/>
        <v>976.8039911</v>
      </c>
      <c r="AP68" s="133">
        <f t="shared" si="6"/>
        <v>965.1588685</v>
      </c>
      <c r="AQ68" s="133">
        <f t="shared" si="6"/>
        <v>949.0873741</v>
      </c>
      <c r="AR68" s="133">
        <f t="shared" si="6"/>
        <v>939.5063664</v>
      </c>
      <c r="AS68" s="133">
        <f t="shared" si="6"/>
        <v>921.4623294</v>
      </c>
      <c r="AT68" s="133">
        <f t="shared" si="6"/>
        <v>910.1423653</v>
      </c>
      <c r="AU68" s="133">
        <f t="shared" si="6"/>
        <v>889.2842747</v>
      </c>
      <c r="AV68" s="133">
        <f t="shared" si="6"/>
        <v>870.8064114</v>
      </c>
      <c r="AW68" s="133">
        <f t="shared" si="6"/>
        <v>852.413682</v>
      </c>
      <c r="AX68" s="133">
        <f t="shared" si="6"/>
        <v>832.4365165</v>
      </c>
      <c r="AY68" s="133">
        <f t="shared" si="6"/>
        <v>812.1897454</v>
      </c>
      <c r="AZ68" s="133">
        <f t="shared" si="6"/>
        <v>792.1380318</v>
      </c>
      <c r="BA68" s="133">
        <f t="shared" si="6"/>
        <v>770.4869599</v>
      </c>
      <c r="BB68" s="133">
        <f t="shared" si="6"/>
        <v>748.4038924</v>
      </c>
    </row>
    <row r="69" ht="15.75" customHeight="1">
      <c r="A69" s="119" t="s">
        <v>313</v>
      </c>
      <c r="B69" s="131" t="s">
        <v>298</v>
      </c>
      <c r="C69" s="123" t="s">
        <v>273</v>
      </c>
      <c r="D69" s="133">
        <f>D59*1000/'Inflation GDP Population'!B$28</f>
        <v>137.2961055</v>
      </c>
      <c r="E69" s="133">
        <f>E59*1000/'Inflation GDP Population'!C$28</f>
        <v>110.2200732</v>
      </c>
      <c r="F69" s="133">
        <f>F59*1000/'Inflation GDP Population'!D$28</f>
        <v>100.7037326</v>
      </c>
      <c r="G69" s="133">
        <f>G59*1000/'Inflation GDP Population'!E$28</f>
        <v>165.0438626</v>
      </c>
      <c r="H69" s="133">
        <f>H59*1000/'Inflation GDP Population'!F$28</f>
        <v>183.3080872</v>
      </c>
      <c r="I69" s="133">
        <f>I59*1000/'Inflation GDP Population'!G$28</f>
        <v>244.7097175</v>
      </c>
      <c r="J69" s="133">
        <f>J59*1000/'Inflation GDP Population'!H$28</f>
        <v>176.1478041</v>
      </c>
      <c r="K69" s="133">
        <f>K59*1000/'Inflation GDP Population'!I$28</f>
        <v>179.2266201</v>
      </c>
      <c r="L69" s="133">
        <f>L59*1000/'Inflation GDP Population'!J$28</f>
        <v>218.0891216</v>
      </c>
      <c r="M69" s="133">
        <f>M59*1000/'Inflation GDP Population'!K$28</f>
        <v>93.54126215</v>
      </c>
      <c r="N69" s="133">
        <f>N59*1000/'Inflation GDP Population'!L$28</f>
        <v>101.0059312</v>
      </c>
      <c r="O69" s="133">
        <f>O59*1000/'Inflation GDP Population'!M$28</f>
        <v>87.66516875</v>
      </c>
      <c r="P69" s="133">
        <f>P59*1000/'Inflation GDP Population'!N$28</f>
        <v>61.42608332</v>
      </c>
      <c r="Q69" s="133">
        <f>Q59*1000/'Inflation GDP Population'!O$28</f>
        <v>85.46037708</v>
      </c>
      <c r="R69" s="133">
        <f>R59*1000/'Inflation GDP Population'!P$28</f>
        <v>97.81327088</v>
      </c>
      <c r="S69" s="133">
        <f>S59*1000/'Inflation GDP Population'!Q$28</f>
        <v>56.95701346</v>
      </c>
      <c r="T69" s="133">
        <f>T59*1000/'Inflation GDP Population'!R$28</f>
        <v>53.40570599</v>
      </c>
      <c r="U69" s="133">
        <f>U59*1000/'Inflation GDP Population'!S$28</f>
        <v>60.97771607</v>
      </c>
      <c r="V69" s="133">
        <f>V59*1000/'Inflation GDP Population'!T$28</f>
        <v>63.54580621</v>
      </c>
      <c r="W69" s="133">
        <f>W59*1000/'Inflation GDP Population'!U$28</f>
        <v>60.89179855</v>
      </c>
      <c r="X69" s="133">
        <f>X59*1000/'Inflation GDP Population'!V$28</f>
        <v>62.52661142</v>
      </c>
      <c r="Y69" s="133">
        <f>Y59*1000/'Inflation GDP Population'!W$28</f>
        <v>61.39400737</v>
      </c>
      <c r="Z69" s="133">
        <f>Z59*1000/'Inflation GDP Population'!X$28</f>
        <v>61.95161683</v>
      </c>
      <c r="AA69" s="133">
        <f>AA59*1000/'Inflation GDP Population'!Y$28</f>
        <v>65.06025776</v>
      </c>
      <c r="AB69" s="133">
        <f>AB59*1000/'Inflation GDP Population'!Z$28</f>
        <v>69.12939455</v>
      </c>
      <c r="AC69" s="133">
        <f>AC59*1000/'Inflation GDP Population'!AA$28</f>
        <v>74.31541586</v>
      </c>
      <c r="AD69" s="133">
        <f>AD59*1000/'Inflation GDP Population'!AB$28</f>
        <v>76.22958315</v>
      </c>
      <c r="AE69" s="133">
        <f>AE59*1000/'Inflation GDP Population'!AC$28</f>
        <v>77.13691901</v>
      </c>
      <c r="AF69" s="133">
        <f>AF59*1000/'Inflation GDP Population'!AD$28</f>
        <v>79.20951307</v>
      </c>
      <c r="AG69" s="133">
        <f>AG59*1000/'Inflation GDP Population'!AE$28</f>
        <v>79.94955424</v>
      </c>
      <c r="AH69" s="133">
        <f>AH59*1000/'Inflation GDP Population'!AF$28</f>
        <v>81.07524712</v>
      </c>
      <c r="AI69" s="133">
        <f>AI59*1000/'Inflation GDP Population'!AG$28</f>
        <v>81.18673178</v>
      </c>
      <c r="AJ69" s="133">
        <f>AJ59*1000/'Inflation GDP Population'!AH$28</f>
        <v>84.53147609</v>
      </c>
      <c r="AK69" s="133">
        <f>AK59*1000/'Inflation GDP Population'!AI$28</f>
        <v>86.28446342</v>
      </c>
      <c r="AL69" s="133">
        <f>AL59*1000/'Inflation GDP Population'!AJ$28</f>
        <v>87.6978363</v>
      </c>
      <c r="AM69" s="133">
        <f>AM59*1000/'Inflation GDP Population'!AK$28</f>
        <v>89.11058837</v>
      </c>
      <c r="AN69" s="133">
        <f>AN59*1000/'Inflation GDP Population'!AL$28</f>
        <v>91.33938639</v>
      </c>
      <c r="AO69" s="133">
        <f>AO59*1000/'Inflation GDP Population'!AM$28</f>
        <v>92.31979567</v>
      </c>
      <c r="AP69" s="133">
        <f>AP59*1000/'Inflation GDP Population'!AN$28</f>
        <v>93.07876224</v>
      </c>
      <c r="AQ69" s="133">
        <f>AQ59*1000/'Inflation GDP Population'!AO$28</f>
        <v>94.10993929</v>
      </c>
      <c r="AR69" s="133">
        <f>AR59*1000/'Inflation GDP Population'!AP$28</f>
        <v>96.01689014</v>
      </c>
      <c r="AS69" s="133">
        <f>AS59*1000/'Inflation GDP Population'!AQ$28</f>
        <v>96.27895199</v>
      </c>
      <c r="AT69" s="133">
        <f>AT59*1000/'Inflation GDP Population'!AR$28</f>
        <v>97.79599069</v>
      </c>
      <c r="AU69" s="133">
        <f>AU59*1000/'Inflation GDP Population'!AS$28</f>
        <v>99.78939618</v>
      </c>
      <c r="AV69" s="133">
        <f>AV59*1000/'Inflation GDP Population'!AT$28</f>
        <v>102.2548124</v>
      </c>
      <c r="AW69" s="133">
        <f>AW59*1000/'Inflation GDP Population'!AU$28</f>
        <v>104.6026253</v>
      </c>
      <c r="AX69" s="133">
        <f>AX59*1000/'Inflation GDP Population'!AV$28</f>
        <v>106.4665145</v>
      </c>
      <c r="AY69" s="133">
        <f>AY59*1000/'Inflation GDP Population'!AW$28</f>
        <v>108.7832028</v>
      </c>
      <c r="AZ69" s="133">
        <f>AZ59*1000/'Inflation GDP Population'!AX$28</f>
        <v>112.5544954</v>
      </c>
      <c r="BA69" s="133">
        <f>BA59*1000/'Inflation GDP Population'!AY$28</f>
        <v>115.6473455</v>
      </c>
      <c r="BB69" s="133">
        <f>BB59*1000/'Inflation GDP Population'!AZ$28</f>
        <v>118.4411101</v>
      </c>
    </row>
    <row r="70" ht="15.75" customHeight="1">
      <c r="A70" s="119" t="s">
        <v>314</v>
      </c>
      <c r="B70" s="131" t="s">
        <v>300</v>
      </c>
      <c r="C70" s="123" t="s">
        <v>273</v>
      </c>
      <c r="D70" s="133">
        <f>D60*1000/'Inflation GDP Population'!B$28</f>
        <v>40.25445121</v>
      </c>
      <c r="E70" s="133">
        <f>E60*1000/'Inflation GDP Population'!C$28</f>
        <v>37.67314925</v>
      </c>
      <c r="F70" s="133">
        <f>F60*1000/'Inflation GDP Population'!D$28</f>
        <v>30.57706571</v>
      </c>
      <c r="G70" s="133">
        <f>G60*1000/'Inflation GDP Population'!E$28</f>
        <v>46.81591101</v>
      </c>
      <c r="H70" s="133">
        <f>H60*1000/'Inflation GDP Population'!F$28</f>
        <v>48.46739747</v>
      </c>
      <c r="I70" s="133">
        <f>I60*1000/'Inflation GDP Population'!G$28</f>
        <v>69.37830634</v>
      </c>
      <c r="J70" s="133">
        <f>J60*1000/'Inflation GDP Population'!H$28</f>
        <v>54.38021587</v>
      </c>
      <c r="K70" s="133">
        <f>K60*1000/'Inflation GDP Population'!I$28</f>
        <v>56.38028104</v>
      </c>
      <c r="L70" s="133">
        <f>L60*1000/'Inflation GDP Population'!J$28</f>
        <v>69.51520693</v>
      </c>
      <c r="M70" s="133">
        <f>M60*1000/'Inflation GDP Population'!K$28</f>
        <v>30.0264236</v>
      </c>
      <c r="N70" s="133">
        <f>N60*1000/'Inflation GDP Population'!L$28</f>
        <v>32.49607135</v>
      </c>
      <c r="O70" s="133">
        <f>O60*1000/'Inflation GDP Population'!M$28</f>
        <v>28.65673739</v>
      </c>
      <c r="P70" s="133">
        <f>P60*1000/'Inflation GDP Population'!N$28</f>
        <v>19.69599228</v>
      </c>
      <c r="Q70" s="133">
        <f>Q60*1000/'Inflation GDP Population'!O$28</f>
        <v>26.28277491</v>
      </c>
      <c r="R70" s="133">
        <f>R60*1000/'Inflation GDP Population'!P$28</f>
        <v>27.86948503</v>
      </c>
      <c r="S70" s="133">
        <f>S60*1000/'Inflation GDP Population'!Q$28</f>
        <v>16.32222906</v>
      </c>
      <c r="T70" s="133">
        <f>T60*1000/'Inflation GDP Population'!R$28</f>
        <v>15.49237356</v>
      </c>
      <c r="U70" s="133">
        <f>U60*1000/'Inflation GDP Population'!S$28</f>
        <v>18.00480257</v>
      </c>
      <c r="V70" s="133">
        <f>V60*1000/'Inflation GDP Population'!T$28</f>
        <v>18.84096876</v>
      </c>
      <c r="W70" s="133">
        <f>W60*1000/'Inflation GDP Population'!U$28</f>
        <v>18.12711287</v>
      </c>
      <c r="X70" s="133">
        <f>X60*1000/'Inflation GDP Population'!V$28</f>
        <v>18.68720435</v>
      </c>
      <c r="Y70" s="133">
        <f>Y60*1000/'Inflation GDP Population'!W$28</f>
        <v>18.4192852</v>
      </c>
      <c r="Z70" s="133">
        <f>Z60*1000/'Inflation GDP Population'!X$28</f>
        <v>18.65632452</v>
      </c>
      <c r="AA70" s="133">
        <f>AA60*1000/'Inflation GDP Population'!Y$28</f>
        <v>19.6642171</v>
      </c>
      <c r="AB70" s="133">
        <f>AB60*1000/'Inflation GDP Population'!Z$28</f>
        <v>20.96878516</v>
      </c>
      <c r="AC70" s="133">
        <f>AC60*1000/'Inflation GDP Population'!AA$28</f>
        <v>22.62052119</v>
      </c>
      <c r="AD70" s="133">
        <f>AD60*1000/'Inflation GDP Population'!AB$28</f>
        <v>23.28226561</v>
      </c>
      <c r="AE70" s="133">
        <f>AE60*1000/'Inflation GDP Population'!AC$28</f>
        <v>23.63785291</v>
      </c>
      <c r="AF70" s="133">
        <f>AF60*1000/'Inflation GDP Population'!AD$28</f>
        <v>24.35198299</v>
      </c>
      <c r="AG70" s="133">
        <f>AG60*1000/'Inflation GDP Population'!AE$28</f>
        <v>24.6577023</v>
      </c>
      <c r="AH70" s="133">
        <f>AH60*1000/'Inflation GDP Population'!AF$28</f>
        <v>25.0826715</v>
      </c>
      <c r="AI70" s="133">
        <f>AI60*1000/'Inflation GDP Population'!AG$28</f>
        <v>25.19358174</v>
      </c>
      <c r="AJ70" s="133">
        <f>AJ60*1000/'Inflation GDP Population'!AH$28</f>
        <v>26.3095864</v>
      </c>
      <c r="AK70" s="133">
        <f>AK60*1000/'Inflation GDP Population'!AI$28</f>
        <v>26.93339968</v>
      </c>
      <c r="AL70" s="133">
        <f>AL60*1000/'Inflation GDP Population'!AJ$28</f>
        <v>27.45260984</v>
      </c>
      <c r="AM70" s="133">
        <f>AM60*1000/'Inflation GDP Population'!AK$28</f>
        <v>27.97269356</v>
      </c>
      <c r="AN70" s="133">
        <f>AN60*1000/'Inflation GDP Population'!AL$28</f>
        <v>28.75068053</v>
      </c>
      <c r="AO70" s="133">
        <f>AO60*1000/'Inflation GDP Population'!AM$28</f>
        <v>29.13704886</v>
      </c>
      <c r="AP70" s="133">
        <f>AP60*1000/'Inflation GDP Population'!AN$28</f>
        <v>29.45360036</v>
      </c>
      <c r="AQ70" s="133">
        <f>AQ60*1000/'Inflation GDP Population'!AO$28</f>
        <v>29.85639987</v>
      </c>
      <c r="AR70" s="133">
        <f>AR60*1000/'Inflation GDP Population'!AP$28</f>
        <v>30.53806512</v>
      </c>
      <c r="AS70" s="133">
        <f>AS60*1000/'Inflation GDP Population'!AQ$28</f>
        <v>30.69697736</v>
      </c>
      <c r="AT70" s="133">
        <f>AT60*1000/'Inflation GDP Population'!AR$28</f>
        <v>31.25609847</v>
      </c>
      <c r="AU70" s="133">
        <f>AU60*1000/'Inflation GDP Population'!AS$28</f>
        <v>31.96886775</v>
      </c>
      <c r="AV70" s="133">
        <f>AV60*1000/'Inflation GDP Population'!AT$28</f>
        <v>32.83492558</v>
      </c>
      <c r="AW70" s="133">
        <f>AW60*1000/'Inflation GDP Population'!AU$28</f>
        <v>33.66550423</v>
      </c>
      <c r="AX70" s="133">
        <f>AX60*1000/'Inflation GDP Population'!AV$28</f>
        <v>34.34212913</v>
      </c>
      <c r="AY70" s="133">
        <f>AY60*1000/'Inflation GDP Population'!AW$28</f>
        <v>35.16653412</v>
      </c>
      <c r="AZ70" s="133">
        <f>AZ60*1000/'Inflation GDP Population'!AX$28</f>
        <v>36.46418627</v>
      </c>
      <c r="BA70" s="133">
        <f>BA60*1000/'Inflation GDP Population'!AY$28</f>
        <v>37.54552629</v>
      </c>
      <c r="BB70" s="133">
        <f>BB60*1000/'Inflation GDP Population'!AZ$28</f>
        <v>38.53250138</v>
      </c>
    </row>
    <row r="71" ht="15.75" customHeight="1">
      <c r="A71" s="119" t="s">
        <v>315</v>
      </c>
      <c r="B71" s="131" t="s">
        <v>302</v>
      </c>
      <c r="C71" s="123" t="s">
        <v>273</v>
      </c>
      <c r="D71" s="133">
        <f>D61*1000/'Inflation GDP Population'!B$28</f>
        <v>1.968851687</v>
      </c>
      <c r="E71" s="133">
        <f>E61*1000/'Inflation GDP Population'!C$28</f>
        <v>2.088475025</v>
      </c>
      <c r="F71" s="133">
        <f>F61*1000/'Inflation GDP Population'!D$28</f>
        <v>1.59218572</v>
      </c>
      <c r="G71" s="133">
        <f>G61*1000/'Inflation GDP Population'!E$28</f>
        <v>2.429952948</v>
      </c>
      <c r="H71" s="133">
        <f>H61*1000/'Inflation GDP Population'!F$28</f>
        <v>3.517560017</v>
      </c>
      <c r="I71" s="133">
        <f>I61*1000/'Inflation GDP Population'!G$28</f>
        <v>6.008521555</v>
      </c>
      <c r="J71" s="133">
        <f>J61*1000/'Inflation GDP Population'!H$28</f>
        <v>3.762413227</v>
      </c>
      <c r="K71" s="133">
        <f>K61*1000/'Inflation GDP Population'!I$28</f>
        <v>4.493987081</v>
      </c>
      <c r="L71" s="133">
        <f>L61*1000/'Inflation GDP Population'!J$28</f>
        <v>5.385565267</v>
      </c>
      <c r="M71" s="133">
        <f>M61*1000/'Inflation GDP Population'!K$28</f>
        <v>2.325300844</v>
      </c>
      <c r="N71" s="133">
        <f>N61*1000/'Inflation GDP Population'!L$28</f>
        <v>3.054768475</v>
      </c>
      <c r="O71" s="133">
        <f>O61*1000/'Inflation GDP Population'!M$28</f>
        <v>2.90317571</v>
      </c>
      <c r="P71" s="133">
        <f>P61*1000/'Inflation GDP Population'!N$28</f>
        <v>2.145628294</v>
      </c>
      <c r="Q71" s="133">
        <f>Q61*1000/'Inflation GDP Population'!O$28</f>
        <v>2.536193001</v>
      </c>
      <c r="R71" s="133">
        <f>R61*1000/'Inflation GDP Population'!P$28</f>
        <v>4.519009216</v>
      </c>
      <c r="S71" s="133">
        <f>S61*1000/'Inflation GDP Population'!Q$28</f>
        <v>2.458803318</v>
      </c>
      <c r="T71" s="133">
        <f>T61*1000/'Inflation GDP Population'!R$28</f>
        <v>2.693450044</v>
      </c>
      <c r="U71" s="133">
        <f>U61*1000/'Inflation GDP Population'!S$28</f>
        <v>3.141506251</v>
      </c>
      <c r="V71" s="133">
        <f>V61*1000/'Inflation GDP Population'!T$28</f>
        <v>3.379462999</v>
      </c>
      <c r="W71" s="133">
        <f>W61*1000/'Inflation GDP Population'!U$28</f>
        <v>3.337394834</v>
      </c>
      <c r="X71" s="133">
        <f>X61*1000/'Inflation GDP Population'!V$28</f>
        <v>3.526582067</v>
      </c>
      <c r="Y71" s="133">
        <f>Y61*1000/'Inflation GDP Population'!W$28</f>
        <v>3.558437888</v>
      </c>
      <c r="Z71" s="133">
        <f>Z61*1000/'Inflation GDP Population'!X$28</f>
        <v>3.685363133</v>
      </c>
      <c r="AA71" s="133">
        <f>AA61*1000/'Inflation GDP Population'!Y$28</f>
        <v>3.967606578</v>
      </c>
      <c r="AB71" s="133">
        <f>AB61*1000/'Inflation GDP Population'!Z$28</f>
        <v>4.317063857</v>
      </c>
      <c r="AC71" s="133">
        <f>AC61*1000/'Inflation GDP Population'!AA$28</f>
        <v>4.747646013</v>
      </c>
      <c r="AD71" s="133">
        <f>AD61*1000/'Inflation GDP Population'!AB$28</f>
        <v>4.977225656</v>
      </c>
      <c r="AE71" s="133">
        <f>AE61*1000/'Inflation GDP Population'!AC$28</f>
        <v>5.142901003</v>
      </c>
      <c r="AF71" s="133">
        <f>AF61*1000/'Inflation GDP Population'!AD$28</f>
        <v>5.38824836</v>
      </c>
      <c r="AG71" s="133">
        <f>AG61*1000/'Inflation GDP Population'!AE$28</f>
        <v>5.544665819</v>
      </c>
      <c r="AH71" s="133">
        <f>AH61*1000/'Inflation GDP Population'!AF$28</f>
        <v>5.728247916</v>
      </c>
      <c r="AI71" s="133">
        <f>AI61*1000/'Inflation GDP Population'!AG$28</f>
        <v>5.839781907</v>
      </c>
      <c r="AJ71" s="133">
        <f>AJ61*1000/'Inflation GDP Population'!AH$28</f>
        <v>6.186273232</v>
      </c>
      <c r="AK71" s="133">
        <f>AK61*1000/'Inflation GDP Population'!AI$28</f>
        <v>6.420652405</v>
      </c>
      <c r="AL71" s="133">
        <f>AL61*1000/'Inflation GDP Population'!AJ$28</f>
        <v>6.631667594</v>
      </c>
      <c r="AM71" s="133">
        <f>AM61*1000/'Inflation GDP Population'!AK$28</f>
        <v>6.844084366</v>
      </c>
      <c r="AN71" s="133">
        <f>AN61*1000/'Inflation GDP Population'!AL$28</f>
        <v>7.121534996</v>
      </c>
      <c r="AO71" s="133">
        <f>AO61*1000/'Inflation GDP Population'!AM$28</f>
        <v>7.303460524</v>
      </c>
      <c r="AP71" s="133">
        <f>AP61*1000/'Inflation GDP Population'!AN$28</f>
        <v>7.467966224</v>
      </c>
      <c r="AQ71" s="133">
        <f>AQ61*1000/'Inflation GDP Population'!AO$28</f>
        <v>7.65446191</v>
      </c>
      <c r="AR71" s="133">
        <f>AR61*1000/'Inflation GDP Population'!AP$28</f>
        <v>7.913581054</v>
      </c>
      <c r="AS71" s="133">
        <f>AS61*1000/'Inflation GDP Population'!AQ$28</f>
        <v>8.037676107</v>
      </c>
      <c r="AT71" s="133">
        <f>AT61*1000/'Inflation GDP Population'!AR$28</f>
        <v>8.266649056</v>
      </c>
      <c r="AU71" s="133">
        <f>AU61*1000/'Inflation GDP Population'!AS$28</f>
        <v>8.537786593</v>
      </c>
      <c r="AV71" s="133">
        <f>AV61*1000/'Inflation GDP Population'!AT$28</f>
        <v>8.852121099</v>
      </c>
      <c r="AW71" s="133">
        <f>AW61*1000/'Inflation GDP Population'!AU$28</f>
        <v>9.159373246</v>
      </c>
      <c r="AX71" s="133">
        <f>AX61*1000/'Inflation GDP Population'!AV$28</f>
        <v>9.426683605</v>
      </c>
      <c r="AY71" s="133">
        <f>AY61*1000/'Inflation GDP Population'!AW$28</f>
        <v>9.736423829</v>
      </c>
      <c r="AZ71" s="133">
        <f>AZ61*1000/'Inflation GDP Population'!AX$28</f>
        <v>10.18044474</v>
      </c>
      <c r="BA71" s="133">
        <f>BA61*1000/'Inflation GDP Population'!AY$28</f>
        <v>10.56782467</v>
      </c>
      <c r="BB71" s="133">
        <f>BB61*1000/'Inflation GDP Population'!AZ$28</f>
        <v>10.93158377</v>
      </c>
    </row>
    <row r="72" ht="15.75" customHeight="1">
      <c r="A72" s="119" t="s">
        <v>316</v>
      </c>
      <c r="B72" s="131" t="s">
        <v>304</v>
      </c>
      <c r="C72" s="123" t="s">
        <v>273</v>
      </c>
      <c r="D72" s="133">
        <f>D62*1000/'Inflation GDP Population'!B$28</f>
        <v>84.40510055</v>
      </c>
      <c r="E72" s="133">
        <f>E62*1000/'Inflation GDP Population'!C$28</f>
        <v>78.58111795</v>
      </c>
      <c r="F72" s="133">
        <f>F62*1000/'Inflation GDP Population'!D$28</f>
        <v>65.5652462</v>
      </c>
      <c r="G72" s="133">
        <f>G62*1000/'Inflation GDP Population'!E$28</f>
        <v>100.0900181</v>
      </c>
      <c r="H72" s="133">
        <f>H62*1000/'Inflation GDP Population'!F$28</f>
        <v>107.1583706</v>
      </c>
      <c r="I72" s="133">
        <f>I62*1000/'Inflation GDP Population'!G$28</f>
        <v>143.9758485</v>
      </c>
      <c r="J72" s="133">
        <f>J62*1000/'Inflation GDP Population'!H$28</f>
        <v>109.4082011</v>
      </c>
      <c r="K72" s="133">
        <f>K62*1000/'Inflation GDP Population'!I$28</f>
        <v>110.5887411</v>
      </c>
      <c r="L72" s="133">
        <f>L62*1000/'Inflation GDP Population'!J$28</f>
        <v>135.4900655</v>
      </c>
      <c r="M72" s="133">
        <f>M62*1000/'Inflation GDP Population'!K$28</f>
        <v>58.25594873</v>
      </c>
      <c r="N72" s="133">
        <f>N62*1000/'Inflation GDP Population'!L$28</f>
        <v>64.84744718</v>
      </c>
      <c r="O72" s="133">
        <f>O62*1000/'Inflation GDP Population'!M$28</f>
        <v>59.67485383</v>
      </c>
      <c r="P72" s="133">
        <f>P62*1000/'Inflation GDP Population'!N$28</f>
        <v>37.18504389</v>
      </c>
      <c r="Q72" s="133">
        <f>Q62*1000/'Inflation GDP Population'!O$28</f>
        <v>49.68632652</v>
      </c>
      <c r="R72" s="133">
        <f>R62*1000/'Inflation GDP Population'!P$28</f>
        <v>46.60904577</v>
      </c>
      <c r="S72" s="133">
        <f>S62*1000/'Inflation GDP Population'!Q$28</f>
        <v>27.77044989</v>
      </c>
      <c r="T72" s="133">
        <f>T62*1000/'Inflation GDP Population'!R$28</f>
        <v>26.92439724</v>
      </c>
      <c r="U72" s="133">
        <f>U62*1000/'Inflation GDP Population'!S$28</f>
        <v>30.7548395</v>
      </c>
      <c r="V72" s="133">
        <f>V62*1000/'Inflation GDP Population'!T$28</f>
        <v>31.20993901</v>
      </c>
      <c r="W72" s="133">
        <f>W62*1000/'Inflation GDP Population'!U$28</f>
        <v>29.11858885</v>
      </c>
      <c r="X72" s="133">
        <f>X62*1000/'Inflation GDP Population'!V$28</f>
        <v>29.10845044</v>
      </c>
      <c r="Y72" s="133">
        <f>Y62*1000/'Inflation GDP Population'!W$28</f>
        <v>27.81988142</v>
      </c>
      <c r="Z72" s="133">
        <f>Z62*1000/'Inflation GDP Population'!X$28</f>
        <v>27.32024331</v>
      </c>
      <c r="AA72" s="133">
        <f>AA62*1000/'Inflation GDP Population'!Y$28</f>
        <v>27.91725924</v>
      </c>
      <c r="AB72" s="133">
        <f>AB62*1000/'Inflation GDP Population'!Z$28</f>
        <v>28.8577217</v>
      </c>
      <c r="AC72" s="133">
        <f>AC62*1000/'Inflation GDP Population'!AA$28</f>
        <v>30.17395525</v>
      </c>
      <c r="AD72" s="133">
        <f>AD62*1000/'Inflation GDP Population'!AB$28</f>
        <v>30.09795601</v>
      </c>
      <c r="AE72" s="133">
        <f>AE62*1000/'Inflation GDP Population'!AC$28</f>
        <v>29.60983985</v>
      </c>
      <c r="AF72" s="133">
        <f>AF62*1000/'Inflation GDP Population'!AD$28</f>
        <v>29.55326371</v>
      </c>
      <c r="AG72" s="133">
        <f>AG62*1000/'Inflation GDP Population'!AE$28</f>
        <v>28.98585222</v>
      </c>
      <c r="AH72" s="133">
        <f>AH62*1000/'Inflation GDP Population'!AF$28</f>
        <v>28.55492831</v>
      </c>
      <c r="AI72" s="133">
        <f>AI62*1000/'Inflation GDP Population'!AG$28</f>
        <v>27.76990487</v>
      </c>
      <c r="AJ72" s="133">
        <f>AJ62*1000/'Inflation GDP Population'!AH$28</f>
        <v>28.07182644</v>
      </c>
      <c r="AK72" s="133">
        <f>AK62*1000/'Inflation GDP Population'!AI$28</f>
        <v>27.81033551</v>
      </c>
      <c r="AL72" s="133">
        <f>AL62*1000/'Inflation GDP Population'!AJ$28</f>
        <v>27.424214</v>
      </c>
      <c r="AM72" s="133">
        <f>AM62*1000/'Inflation GDP Population'!AK$28</f>
        <v>27.02637957</v>
      </c>
      <c r="AN72" s="133">
        <f>AN62*1000/'Inflation GDP Population'!AL$28</f>
        <v>26.85729345</v>
      </c>
      <c r="AO72" s="133">
        <f>AO62*1000/'Inflation GDP Population'!AM$28</f>
        <v>26.30674714</v>
      </c>
      <c r="AP72" s="133">
        <f>AP62*1000/'Inflation GDP Population'!AN$28</f>
        <v>25.69231608</v>
      </c>
      <c r="AQ72" s="133">
        <f>AQ62*1000/'Inflation GDP Population'!AO$28</f>
        <v>25.15183153</v>
      </c>
      <c r="AR72" s="133">
        <f>AR62*1000/'Inflation GDP Population'!AP$28</f>
        <v>24.83433617</v>
      </c>
      <c r="AS72" s="133">
        <f>AS62*1000/'Inflation GDP Population'!AQ$28</f>
        <v>24.0870605</v>
      </c>
      <c r="AT72" s="133">
        <f>AT62*1000/'Inflation GDP Population'!AR$28</f>
        <v>23.65289285</v>
      </c>
      <c r="AU72" s="133">
        <f>AU62*1000/'Inflation GDP Population'!AS$28</f>
        <v>23.3188498</v>
      </c>
      <c r="AV72" s="133">
        <f>AV62*1000/'Inflation GDP Population'!AT$28</f>
        <v>23.07274017</v>
      </c>
      <c r="AW72" s="133">
        <f>AW62*1000/'Inflation GDP Population'!AU$28</f>
        <v>22.77545531</v>
      </c>
      <c r="AX72" s="133">
        <f>AX62*1000/'Inflation GDP Population'!AV$28</f>
        <v>22.35346269</v>
      </c>
      <c r="AY72" s="133">
        <f>AY62*1000/'Inflation GDP Population'!AW$28</f>
        <v>22.00794326</v>
      </c>
      <c r="AZ72" s="133">
        <f>AZ62*1000/'Inflation GDP Population'!AX$28</f>
        <v>21.92418723</v>
      </c>
      <c r="BA72" s="133">
        <f>BA62*1000/'Inflation GDP Population'!AY$28</f>
        <v>21.67071765</v>
      </c>
      <c r="BB72" s="133">
        <f>BB62*1000/'Inflation GDP Population'!AZ$28</f>
        <v>21.33170526</v>
      </c>
    </row>
    <row r="73" ht="15.75" customHeight="1">
      <c r="A73" s="119" t="s">
        <v>317</v>
      </c>
      <c r="B73" s="131" t="s">
        <v>318</v>
      </c>
      <c r="C73" s="123" t="s">
        <v>273</v>
      </c>
      <c r="D73" s="133">
        <f>sum(D59:D62)*1000/'Inflation GDP Population'!B$28</f>
        <v>263.9245089</v>
      </c>
      <c r="E73" s="133">
        <f>sum(E59:E62)*1000/'Inflation GDP Population'!C$28</f>
        <v>228.5628154</v>
      </c>
      <c r="F73" s="133">
        <f>sum(F59:F62)*1000/'Inflation GDP Population'!D$28</f>
        <v>198.4382303</v>
      </c>
      <c r="G73" s="133">
        <f>sum(G59:G62)*1000/'Inflation GDP Population'!E$28</f>
        <v>314.3797447</v>
      </c>
      <c r="H73" s="133">
        <f>sum(H59:H62)*1000/'Inflation GDP Population'!F$28</f>
        <v>342.4514153</v>
      </c>
      <c r="I73" s="133">
        <f>sum(I59:I62)*1000/'Inflation GDP Population'!G$28</f>
        <v>464.0723938</v>
      </c>
      <c r="J73" s="133">
        <f>sum(J59:J62)*1000/'Inflation GDP Population'!H$28</f>
        <v>343.6986343</v>
      </c>
      <c r="K73" s="133">
        <f>sum(K59:K62)*1000/'Inflation GDP Population'!I$28</f>
        <v>350.6896293</v>
      </c>
      <c r="L73" s="133">
        <f>sum(L59:L62)*1000/'Inflation GDP Population'!J$28</f>
        <v>428.4799593</v>
      </c>
      <c r="M73" s="133">
        <f>sum(M59:M62)*1000/'Inflation GDP Population'!K$28</f>
        <v>184.1489353</v>
      </c>
      <c r="N73" s="133">
        <f>sum(N59:N62)*1000/'Inflation GDP Population'!L$28</f>
        <v>201.4042182</v>
      </c>
      <c r="O73" s="133">
        <f>sum(O59:O62)*1000/'Inflation GDP Population'!M$28</f>
        <v>178.8999357</v>
      </c>
      <c r="P73" s="133">
        <f>sum(P59:P62)*1000/'Inflation GDP Population'!N$28</f>
        <v>120.4527478</v>
      </c>
      <c r="Q73" s="133">
        <f>sum(Q59:Q62)*1000/'Inflation GDP Population'!O$28</f>
        <v>163.9656715</v>
      </c>
      <c r="R73" s="133">
        <f>sum(R59:R62)*1000/'Inflation GDP Population'!P$28</f>
        <v>176.8108109</v>
      </c>
      <c r="S73" s="133">
        <f>sum(S59:S62)*1000/'Inflation GDP Population'!Q$28</f>
        <v>103.5084957</v>
      </c>
      <c r="T73" s="133">
        <f>sum(T59:T62)*1000/'Inflation GDP Population'!R$28</f>
        <v>98.51592684</v>
      </c>
      <c r="U73" s="133">
        <f>sum(U59:U62)*1000/'Inflation GDP Population'!S$28</f>
        <v>112.8788644</v>
      </c>
      <c r="V73" s="133">
        <f>sum(V59:V62)*1000/'Inflation GDP Population'!T$28</f>
        <v>116.976177</v>
      </c>
      <c r="W73" s="133">
        <f>sum(W59:W62)*1000/'Inflation GDP Population'!U$28</f>
        <v>111.4748951</v>
      </c>
      <c r="X73" s="133">
        <f>sum(X59:X62)*1000/'Inflation GDP Population'!V$28</f>
        <v>113.8488483</v>
      </c>
      <c r="Y73" s="133">
        <f>sum(Y59:Y62)*1000/'Inflation GDP Population'!W$28</f>
        <v>111.1916119</v>
      </c>
      <c r="Z73" s="133">
        <f>sum(Z59:Z62)*1000/'Inflation GDP Population'!X$28</f>
        <v>111.6135478</v>
      </c>
      <c r="AA73" s="133">
        <f>sum(AA59:AA62)*1000/'Inflation GDP Population'!Y$28</f>
        <v>116.6093407</v>
      </c>
      <c r="AB73" s="133">
        <f>sum(AB59:AB62)*1000/'Inflation GDP Population'!Z$28</f>
        <v>123.2729653</v>
      </c>
      <c r="AC73" s="133">
        <f>sum(AC59:AC62)*1000/'Inflation GDP Population'!AA$28</f>
        <v>131.8575383</v>
      </c>
      <c r="AD73" s="133">
        <f>sum(AD59:AD62)*1000/'Inflation GDP Population'!AB$28</f>
        <v>134.5870304</v>
      </c>
      <c r="AE73" s="133">
        <f>sum(AE59:AE62)*1000/'Inflation GDP Population'!AC$28</f>
        <v>135.5275128</v>
      </c>
      <c r="AF73" s="133">
        <f>sum(AF59:AF62)*1000/'Inflation GDP Population'!AD$28</f>
        <v>138.5030081</v>
      </c>
      <c r="AG73" s="133">
        <f>sum(AG59:AG62)*1000/'Inflation GDP Population'!AE$28</f>
        <v>139.1377746</v>
      </c>
      <c r="AH73" s="133">
        <f>sum(AH59:AH62)*1000/'Inflation GDP Population'!AF$28</f>
        <v>140.4410948</v>
      </c>
      <c r="AI73" s="133">
        <f>sum(AI59:AI62)*1000/'Inflation GDP Population'!AG$28</f>
        <v>139.9900003</v>
      </c>
      <c r="AJ73" s="133">
        <f>sum(AJ59:AJ62)*1000/'Inflation GDP Population'!AH$28</f>
        <v>145.0991622</v>
      </c>
      <c r="AK73" s="133">
        <f>sum(AK59:AK62)*1000/'Inflation GDP Population'!AI$28</f>
        <v>147.448851</v>
      </c>
      <c r="AL73" s="133">
        <f>sum(AL59:AL62)*1000/'Inflation GDP Population'!AJ$28</f>
        <v>149.2063277</v>
      </c>
      <c r="AM73" s="133">
        <f>sum(AM59:AM62)*1000/'Inflation GDP Population'!AK$28</f>
        <v>150.9537459</v>
      </c>
      <c r="AN73" s="133">
        <f>sum(AN59:AN62)*1000/'Inflation GDP Population'!AL$28</f>
        <v>154.0688954</v>
      </c>
      <c r="AO73" s="133">
        <f>sum(AO59:AO62)*1000/'Inflation GDP Population'!AM$28</f>
        <v>155.0670522</v>
      </c>
      <c r="AP73" s="133">
        <f>sum(AP59:AP62)*1000/'Inflation GDP Population'!AN$28</f>
        <v>155.6926449</v>
      </c>
      <c r="AQ73" s="133">
        <f>sum(AQ59:AQ62)*1000/'Inflation GDP Population'!AO$28</f>
        <v>156.7726326</v>
      </c>
      <c r="AR73" s="133">
        <f>sum(AR59:AR62)*1000/'Inflation GDP Population'!AP$28</f>
        <v>159.3028725</v>
      </c>
      <c r="AS73" s="133">
        <f>sum(AS59:AS62)*1000/'Inflation GDP Population'!AQ$28</f>
        <v>159.100666</v>
      </c>
      <c r="AT73" s="133">
        <f>sum(AT59:AT62)*1000/'Inflation GDP Population'!AR$28</f>
        <v>160.9716311</v>
      </c>
      <c r="AU73" s="133">
        <f>sum(AU59:AU62)*1000/'Inflation GDP Population'!AS$28</f>
        <v>163.6149003</v>
      </c>
      <c r="AV73" s="133">
        <f>sum(AV59:AV62)*1000/'Inflation GDP Population'!AT$28</f>
        <v>167.0145993</v>
      </c>
      <c r="AW73" s="133">
        <f>sum(AW59:AW62)*1000/'Inflation GDP Population'!AU$28</f>
        <v>170.2029581</v>
      </c>
      <c r="AX73" s="133">
        <f>sum(AX59:AX62)*1000/'Inflation GDP Population'!AV$28</f>
        <v>172.58879</v>
      </c>
      <c r="AY73" s="133">
        <f>sum(AY59:AY62)*1000/'Inflation GDP Population'!AW$28</f>
        <v>175.694104</v>
      </c>
      <c r="AZ73" s="133">
        <f>sum(AZ59:AZ62)*1000/'Inflation GDP Population'!AX$28</f>
        <v>181.1233137</v>
      </c>
      <c r="BA73" s="133">
        <f>sum(BA59:BA62)*1000/'Inflation GDP Population'!AY$28</f>
        <v>185.4314141</v>
      </c>
      <c r="BB73" s="133">
        <f>sum(BB59:BB62)*1000/'Inflation GDP Population'!AZ$28</f>
        <v>189.2369005</v>
      </c>
    </row>
    <row r="74" ht="15.75" customHeight="1">
      <c r="A74" s="119" t="s">
        <v>319</v>
      </c>
      <c r="B74" s="131" t="s">
        <v>306</v>
      </c>
      <c r="C74" s="123" t="s">
        <v>273</v>
      </c>
      <c r="D74" s="133">
        <f>D63*1000/'Inflation GDP Population'!B$28</f>
        <v>3.290932334</v>
      </c>
      <c r="E74" s="133">
        <f>E63*1000/'Inflation GDP Population'!C$28</f>
        <v>3.23623318</v>
      </c>
      <c r="F74" s="133">
        <f>F63*1000/'Inflation GDP Population'!D$28</f>
        <v>3.466795378</v>
      </c>
      <c r="G74" s="133">
        <f>G63*1000/'Inflation GDP Population'!E$28</f>
        <v>3.388465395</v>
      </c>
      <c r="H74" s="133">
        <f>H63*1000/'Inflation GDP Population'!F$28</f>
        <v>3.870825837</v>
      </c>
      <c r="I74" s="133">
        <f>I63*1000/'Inflation GDP Population'!G$28</f>
        <v>5.128064509</v>
      </c>
      <c r="J74" s="133">
        <f>J63*1000/'Inflation GDP Population'!H$28</f>
        <v>5.296848135</v>
      </c>
      <c r="K74" s="133">
        <f>K63*1000/'Inflation GDP Population'!I$28</f>
        <v>5.002834407</v>
      </c>
      <c r="L74" s="133">
        <f>L63*1000/'Inflation GDP Population'!J$28</f>
        <v>5.532542825</v>
      </c>
      <c r="M74" s="133">
        <f>M63*1000/'Inflation GDP Population'!K$28</f>
        <v>5.221375108</v>
      </c>
      <c r="N74" s="133">
        <f>N63*1000/'Inflation GDP Population'!L$28</f>
        <v>5.822361316</v>
      </c>
      <c r="O74" s="133">
        <f>O63*1000/'Inflation GDP Population'!M$28</f>
        <v>7.280844584</v>
      </c>
      <c r="P74" s="133">
        <f>P63*1000/'Inflation GDP Population'!N$28</f>
        <v>5.79691849</v>
      </c>
      <c r="Q74" s="133">
        <f>Q63*1000/'Inflation GDP Population'!O$28</f>
        <v>4.833871457</v>
      </c>
      <c r="R74" s="133">
        <f>R63*1000/'Inflation GDP Population'!P$28</f>
        <v>4.056154167</v>
      </c>
      <c r="S74" s="133">
        <f>S63*1000/'Inflation GDP Population'!Q$28</f>
        <v>3.404923037</v>
      </c>
      <c r="T74" s="133">
        <f>T63*1000/'Inflation GDP Population'!R$28</f>
        <v>2.971827609</v>
      </c>
      <c r="U74" s="133">
        <f>U63*1000/'Inflation GDP Population'!S$28</f>
        <v>3.692375815</v>
      </c>
      <c r="V74" s="133">
        <f>V63*1000/'Inflation GDP Population'!T$28</f>
        <v>4.132569056</v>
      </c>
      <c r="W74" s="133">
        <f>W63*1000/'Inflation GDP Population'!U$28</f>
        <v>3.833426242</v>
      </c>
      <c r="X74" s="133">
        <f>X63*1000/'Inflation GDP Population'!V$28</f>
        <v>3.703278944</v>
      </c>
      <c r="Y74" s="133">
        <f>Y63*1000/'Inflation GDP Population'!W$28</f>
        <v>3.524538957</v>
      </c>
      <c r="Z74" s="133">
        <f>Z63*1000/'Inflation GDP Population'!X$28</f>
        <v>3.439867732</v>
      </c>
      <c r="AA74" s="133">
        <f>AA63*1000/'Inflation GDP Population'!Y$28</f>
        <v>3.38668475</v>
      </c>
      <c r="AB74" s="133">
        <f>AB63*1000/'Inflation GDP Population'!Z$28</f>
        <v>3.371600895</v>
      </c>
      <c r="AC74" s="133">
        <f>AC63*1000/'Inflation GDP Population'!AA$28</f>
        <v>3.356727083</v>
      </c>
      <c r="AD74" s="133">
        <f>AD63*1000/'Inflation GDP Population'!AB$28</f>
        <v>3.349371432</v>
      </c>
      <c r="AE74" s="133">
        <f>AE63*1000/'Inflation GDP Population'!AC$28</f>
        <v>3.349339015</v>
      </c>
      <c r="AF74" s="133">
        <f>AF63*1000/'Inflation GDP Population'!AD$28</f>
        <v>3.33487918</v>
      </c>
      <c r="AG74" s="133">
        <f>AG63*1000/'Inflation GDP Population'!AE$28</f>
        <v>3.341990797</v>
      </c>
      <c r="AH74" s="133">
        <f>AH63*1000/'Inflation GDP Population'!AF$28</f>
        <v>3.327733191</v>
      </c>
      <c r="AI74" s="133">
        <f>AI63*1000/'Inflation GDP Population'!AG$28</f>
        <v>3.332184631</v>
      </c>
      <c r="AJ74" s="133">
        <f>AJ63*1000/'Inflation GDP Population'!AH$28</f>
        <v>3.329563887</v>
      </c>
      <c r="AK74" s="133">
        <f>AK63*1000/'Inflation GDP Population'!AI$28</f>
        <v>3.313102921</v>
      </c>
      <c r="AL74" s="133">
        <f>AL63*1000/'Inflation GDP Population'!AJ$28</f>
        <v>3.296828531</v>
      </c>
      <c r="AM74" s="133">
        <f>AM63*1000/'Inflation GDP Population'!AK$28</f>
        <v>3.294378666</v>
      </c>
      <c r="AN74" s="133">
        <f>AN63*1000/'Inflation GDP Population'!AL$28</f>
        <v>3.285146574</v>
      </c>
      <c r="AO74" s="133">
        <f>AO63*1000/'Inflation GDP Population'!AM$28</f>
        <v>3.26927221</v>
      </c>
      <c r="AP74" s="133">
        <f>AP63*1000/'Inflation GDP Population'!AN$28</f>
        <v>3.260253919</v>
      </c>
      <c r="AQ74" s="133">
        <f>AQ63*1000/'Inflation GDP Population'!AO$28</f>
        <v>3.238046065</v>
      </c>
      <c r="AR74" s="133">
        <f>AR63*1000/'Inflation GDP Population'!AP$28</f>
        <v>3.222688174</v>
      </c>
      <c r="AS74" s="133">
        <f>AS63*1000/'Inflation GDP Population'!AQ$28</f>
        <v>3.212883443</v>
      </c>
      <c r="AT74" s="133">
        <f>AT63*1000/'Inflation GDP Population'!AR$28</f>
        <v>3.196677163</v>
      </c>
      <c r="AU74" s="133">
        <f>AU63*1000/'Inflation GDP Population'!AS$28</f>
        <v>3.180656247</v>
      </c>
      <c r="AV74" s="133">
        <f>AV63*1000/'Inflation GDP Population'!AT$28</f>
        <v>3.171223839</v>
      </c>
      <c r="AW74" s="133">
        <f>AW63*1000/'Inflation GDP Population'!AU$28</f>
        <v>3.168242914</v>
      </c>
      <c r="AX74" s="133">
        <f>AX63*1000/'Inflation GDP Population'!AV$28</f>
        <v>3.146308176</v>
      </c>
      <c r="AY74" s="133">
        <f>AY63*1000/'Inflation GDP Population'!AW$28</f>
        <v>3.137183153</v>
      </c>
      <c r="AZ74" s="133">
        <f>AZ63*1000/'Inflation GDP Population'!AX$28</f>
        <v>3.121911096</v>
      </c>
      <c r="BA74" s="133">
        <f>BA63*1000/'Inflation GDP Population'!AY$28</f>
        <v>3.106806879</v>
      </c>
      <c r="BB74" s="133">
        <f>BB63*1000/'Inflation GDP Population'!AZ$28</f>
        <v>3.09186756</v>
      </c>
    </row>
    <row r="75" ht="15.75" customHeight="1">
      <c r="A75" s="119" t="s">
        <v>320</v>
      </c>
      <c r="B75" s="131" t="s">
        <v>290</v>
      </c>
      <c r="C75" s="134" t="s">
        <v>276</v>
      </c>
      <c r="D75" s="126">
        <f>D55*1000/'Inflation GDP Population'!B$23*100</f>
        <v>0.19293464</v>
      </c>
      <c r="E75" s="126">
        <f>E55*1000/'Inflation GDP Population'!C$23*100</f>
        <v>0.1868450012</v>
      </c>
      <c r="F75" s="126">
        <f>F55*1000/'Inflation GDP Population'!D$23*100</f>
        <v>0.1706222163</v>
      </c>
      <c r="G75" s="126">
        <f>G55*1000/'Inflation GDP Population'!E$23*100</f>
        <v>0.1697734387</v>
      </c>
      <c r="H75" s="126">
        <f>H55*1000/'Inflation GDP Population'!F$23*100</f>
        <v>0.220556524</v>
      </c>
      <c r="I75" s="126">
        <f>I55*1000/'Inflation GDP Population'!G$23*100</f>
        <v>0.2737728373</v>
      </c>
      <c r="J75" s="126">
        <f>J55*1000/'Inflation GDP Population'!H$23*100</f>
        <v>0.3017882569</v>
      </c>
      <c r="K75" s="126">
        <f>K55*1000/'Inflation GDP Population'!I$23*100</f>
        <v>0.3078485742</v>
      </c>
      <c r="L75" s="126">
        <f>L55*1000/'Inflation GDP Population'!J$23*100</f>
        <v>0.3811117555</v>
      </c>
      <c r="M75" s="126">
        <f>M55*1000/'Inflation GDP Population'!K$23*100</f>
        <v>0.2089657977</v>
      </c>
      <c r="N75" s="126">
        <f>N55*1000/'Inflation GDP Population'!L$23*100</f>
        <v>0.2721738566</v>
      </c>
      <c r="O75" s="126">
        <f>O55*1000/'Inflation GDP Population'!M$23*100</f>
        <v>0.3470598743</v>
      </c>
      <c r="P75" s="126">
        <f>P55*1000/'Inflation GDP Population'!N$23*100</f>
        <v>0.3113452475</v>
      </c>
      <c r="Q75" s="126">
        <f>Q55*1000/'Inflation GDP Population'!O$23*100</f>
        <v>0.3265906788</v>
      </c>
      <c r="R75" s="126">
        <f>R55*1000/'Inflation GDP Population'!P$23*100</f>
        <v>0.2837449806</v>
      </c>
      <c r="S75" s="126">
        <f>S55*1000/'Inflation GDP Population'!Q$23*100</f>
        <v>0.1416221739</v>
      </c>
      <c r="T75" s="126">
        <f>T55*1000/'Inflation GDP Population'!R$23*100</f>
        <v>0.1228971402</v>
      </c>
      <c r="U75" s="126">
        <f>U55*1000/'Inflation GDP Population'!S$23*100</f>
        <v>0.137349465</v>
      </c>
      <c r="V75" s="126">
        <f>V55*1000/'Inflation GDP Population'!T$23*100</f>
        <v>0.165161809</v>
      </c>
      <c r="W75" s="126">
        <f>W55*1000/'Inflation GDP Population'!U$23*100</f>
        <v>0.1690839365</v>
      </c>
      <c r="X75" s="126">
        <f>X55*1000/'Inflation GDP Population'!V$23*100</f>
        <v>0.1714827202</v>
      </c>
      <c r="Y75" s="126">
        <f>Y55*1000/'Inflation GDP Population'!W$23*100</f>
        <v>0.1728272889</v>
      </c>
      <c r="Z75" s="126">
        <f>Z55*1000/'Inflation GDP Population'!X$23*100</f>
        <v>0.1685783953</v>
      </c>
      <c r="AA75" s="126">
        <f>AA55*1000/'Inflation GDP Population'!Y$23*100</f>
        <v>0.1696989078</v>
      </c>
      <c r="AB75" s="126">
        <f>AB55*1000/'Inflation GDP Population'!Z$23*100</f>
        <v>0.1741107086</v>
      </c>
      <c r="AC75" s="126">
        <f>AC55*1000/'Inflation GDP Population'!AA$23*100</f>
        <v>0.1772987948</v>
      </c>
      <c r="AD75" s="126">
        <f>AD55*1000/'Inflation GDP Population'!AB$23*100</f>
        <v>0.1789818005</v>
      </c>
      <c r="AE75" s="126">
        <f>AE55*1000/'Inflation GDP Population'!AC$23*100</f>
        <v>0.180938604</v>
      </c>
      <c r="AF75" s="126">
        <f>AF55*1000/'Inflation GDP Population'!AD$23*100</f>
        <v>0.1814597654</v>
      </c>
      <c r="AG75" s="126">
        <f>AG55*1000/'Inflation GDP Population'!AE$23*100</f>
        <v>0.1822831132</v>
      </c>
      <c r="AH75" s="126">
        <f>AH55*1000/'Inflation GDP Population'!AF$23*100</f>
        <v>0.1818129966</v>
      </c>
      <c r="AI75" s="126">
        <f>AI55*1000/'Inflation GDP Population'!AG$23*100</f>
        <v>0.1822610129</v>
      </c>
      <c r="AJ75" s="126">
        <f>AJ55*1000/'Inflation GDP Population'!AH$23*100</f>
        <v>0.1812018082</v>
      </c>
      <c r="AK75" s="126">
        <f>AK55*1000/'Inflation GDP Population'!AI$23*100</f>
        <v>0.183209871</v>
      </c>
      <c r="AL75" s="126">
        <f>AL55*1000/'Inflation GDP Population'!AJ$23*100</f>
        <v>0.1810949725</v>
      </c>
      <c r="AM75" s="126">
        <f>AM55*1000/'Inflation GDP Population'!AK$23*100</f>
        <v>0.1807866082</v>
      </c>
      <c r="AN75" s="126">
        <f>AN55*1000/'Inflation GDP Population'!AL$23*100</f>
        <v>0.1811792353</v>
      </c>
      <c r="AO75" s="126">
        <f>AO55*1000/'Inflation GDP Population'!AM$23*100</f>
        <v>0.1773827849</v>
      </c>
      <c r="AP75" s="126">
        <f>AP55*1000/'Inflation GDP Population'!AN$23*100</f>
        <v>0.1763803305</v>
      </c>
      <c r="AQ75" s="126">
        <f>AQ55*1000/'Inflation GDP Population'!AO$23*100</f>
        <v>0.174616513</v>
      </c>
      <c r="AR75" s="126">
        <f>AR55*1000/'Inflation GDP Population'!AP$23*100</f>
        <v>0.1740988358</v>
      </c>
      <c r="AS75" s="126">
        <f>AS55*1000/'Inflation GDP Population'!AQ$23*100</f>
        <v>0.17212581</v>
      </c>
      <c r="AT75" s="126">
        <f>AT55*1000/'Inflation GDP Population'!AR$23*100</f>
        <v>0.1714576103</v>
      </c>
      <c r="AU75" s="126">
        <f>AU55*1000/'Inflation GDP Population'!AS$23*100</f>
        <v>0.1690380778</v>
      </c>
      <c r="AV75" s="126">
        <f>AV55*1000/'Inflation GDP Population'!AT$23*100</f>
        <v>0.1671055963</v>
      </c>
      <c r="AW75" s="126">
        <f>AW55*1000/'Inflation GDP Population'!AU$23*100</f>
        <v>0.1652290802</v>
      </c>
      <c r="AX75" s="126">
        <f>AX55*1000/'Inflation GDP Population'!AV$23*100</f>
        <v>0.163082878</v>
      </c>
      <c r="AY75" s="126">
        <f>AY55*1000/'Inflation GDP Population'!AW$23*100</f>
        <v>0.1609179984</v>
      </c>
      <c r="AZ75" s="126">
        <f>AZ55*1000/'Inflation GDP Population'!AX$23*100</f>
        <v>0.1588261167</v>
      </c>
      <c r="BA75" s="126">
        <f>BA55*1000/'Inflation GDP Population'!AY$23*100</f>
        <v>0.1564447257</v>
      </c>
      <c r="BB75" s="126">
        <f>BB55*1000/'Inflation GDP Population'!AZ$23*100</f>
        <v>0.1540014725</v>
      </c>
    </row>
    <row r="76" ht="15.75" customHeight="1">
      <c r="A76" s="119" t="s">
        <v>321</v>
      </c>
      <c r="B76" s="131" t="s">
        <v>292</v>
      </c>
      <c r="C76" s="134" t="s">
        <v>276</v>
      </c>
      <c r="D76" s="126">
        <f>D56*1000/'Inflation GDP Population'!B$23*100</f>
        <v>0.009857834781</v>
      </c>
      <c r="E76" s="126">
        <f>E56*1000/'Inflation GDP Population'!C$23*100</f>
        <v>0.00729504715</v>
      </c>
      <c r="F76" s="126">
        <f>F56*1000/'Inflation GDP Population'!D$23*100</f>
        <v>0.006005513327</v>
      </c>
      <c r="G76" s="126">
        <f>G56*1000/'Inflation GDP Population'!E$23*100</f>
        <v>0.007184104706</v>
      </c>
      <c r="H76" s="126">
        <f>H56*1000/'Inflation GDP Population'!F$23*100</f>
        <v>0.01020317161</v>
      </c>
      <c r="I76" s="126">
        <f>I56*1000/'Inflation GDP Population'!G$23*100</f>
        <v>0.01248814297</v>
      </c>
      <c r="J76" s="126">
        <f>J56*1000/'Inflation GDP Population'!H$23*100</f>
        <v>0.0104812339</v>
      </c>
      <c r="K76" s="126">
        <f>K56*1000/'Inflation GDP Population'!I$23*100</f>
        <v>0.0127207731</v>
      </c>
      <c r="L76" s="126">
        <f>L56*1000/'Inflation GDP Population'!J$23*100</f>
        <v>0.02409189405</v>
      </c>
      <c r="M76" s="126">
        <f>M56*1000/'Inflation GDP Population'!K$23*100</f>
        <v>0.016464388</v>
      </c>
      <c r="N76" s="126">
        <f>N56*1000/'Inflation GDP Population'!L$23*100</f>
        <v>0.0259472336</v>
      </c>
      <c r="O76" s="126">
        <f>O56*1000/'Inflation GDP Population'!M$23*100</f>
        <v>0.02718241115</v>
      </c>
      <c r="P76" s="126">
        <f>P56*1000/'Inflation GDP Population'!N$23*100</f>
        <v>0.02393234824</v>
      </c>
      <c r="Q76" s="126">
        <f>Q56*1000/'Inflation GDP Population'!O$23*100</f>
        <v>0.02212492428</v>
      </c>
      <c r="R76" s="126">
        <f>R56*1000/'Inflation GDP Population'!P$23*100</f>
        <v>0.02038037501</v>
      </c>
      <c r="S76" s="126">
        <f>S56*1000/'Inflation GDP Population'!Q$23*100</f>
        <v>0.0265789813</v>
      </c>
      <c r="T76" s="126">
        <f>T56*1000/'Inflation GDP Population'!R$23*100</f>
        <v>0.02354757106</v>
      </c>
      <c r="U76" s="126">
        <f>U56*1000/'Inflation GDP Population'!S$23*100</f>
        <v>0.02651003756</v>
      </c>
      <c r="V76" s="126">
        <f>V56*1000/'Inflation GDP Population'!T$23*100</f>
        <v>0.03193024342</v>
      </c>
      <c r="W76" s="126">
        <f>W56*1000/'Inflation GDP Population'!U$23*100</f>
        <v>0.03274194803</v>
      </c>
      <c r="X76" s="126">
        <f>X56*1000/'Inflation GDP Population'!V$23*100</f>
        <v>0.03326078039</v>
      </c>
      <c r="Y76" s="126">
        <f>Y56*1000/'Inflation GDP Population'!W$23*100</f>
        <v>0.03357643905</v>
      </c>
      <c r="Z76" s="126">
        <f>Z56*1000/'Inflation GDP Population'!X$23*100</f>
        <v>0.03280460576</v>
      </c>
      <c r="AA76" s="126">
        <f>AA56*1000/'Inflation GDP Population'!Y$23*100</f>
        <v>0.03307675433</v>
      </c>
      <c r="AB76" s="126">
        <f>AB56*1000/'Inflation GDP Population'!Z$23*100</f>
        <v>0.03399230395</v>
      </c>
      <c r="AC76" s="126">
        <f>AC56*1000/'Inflation GDP Population'!AA$23*100</f>
        <v>0.03467149158</v>
      </c>
      <c r="AD76" s="126">
        <f>AD56*1000/'Inflation GDP Population'!AB$23*100</f>
        <v>0.03505803622</v>
      </c>
      <c r="AE76" s="126">
        <f>AE56*1000/'Inflation GDP Population'!AC$23*100</f>
        <v>0.03549950256</v>
      </c>
      <c r="AF76" s="126">
        <f>AF56*1000/'Inflation GDP Population'!AD$23*100</f>
        <v>0.03566022229</v>
      </c>
      <c r="AG76" s="126">
        <f>AG56*1000/'Inflation GDP Population'!AE$23*100</f>
        <v>0.03588088594</v>
      </c>
      <c r="AH76" s="126">
        <f>AH56*1000/'Inflation GDP Population'!AF$23*100</f>
        <v>0.03584718168</v>
      </c>
      <c r="AI76" s="126">
        <f>AI56*1000/'Inflation GDP Population'!AG$23*100</f>
        <v>0.0359946203</v>
      </c>
      <c r="AJ76" s="126">
        <f>AJ56*1000/'Inflation GDP Population'!AH$23*100</f>
        <v>0.0358443264</v>
      </c>
      <c r="AK76" s="126">
        <f>AK56*1000/'Inflation GDP Population'!AI$23*100</f>
        <v>0.03630121827</v>
      </c>
      <c r="AL76" s="126">
        <f>AL56*1000/'Inflation GDP Population'!AJ$23*100</f>
        <v>0.03594127811</v>
      </c>
      <c r="AM76" s="126">
        <f>AM56*1000/'Inflation GDP Population'!AK$23*100</f>
        <v>0.0359392103</v>
      </c>
      <c r="AN76" s="126">
        <f>AN56*1000/'Inflation GDP Population'!AL$23*100</f>
        <v>0.03607665015</v>
      </c>
      <c r="AO76" s="126">
        <f>AO56*1000/'Inflation GDP Population'!AM$23*100</f>
        <v>0.03537896485</v>
      </c>
      <c r="AP76" s="126">
        <f>AP56*1000/'Inflation GDP Population'!AN$23*100</f>
        <v>0.0352370901</v>
      </c>
      <c r="AQ76" s="126">
        <f>AQ56*1000/'Inflation GDP Population'!AO$23*100</f>
        <v>0.0349423244</v>
      </c>
      <c r="AR76" s="126">
        <f>AR56*1000/'Inflation GDP Population'!AP$23*100</f>
        <v>0.03489629394</v>
      </c>
      <c r="AS76" s="126">
        <f>AS56*1000/'Inflation GDP Population'!AQ$23*100</f>
        <v>0.03455785368</v>
      </c>
      <c r="AT76" s="126">
        <f>AT56*1000/'Inflation GDP Population'!AR$23*100</f>
        <v>0.03448063245</v>
      </c>
      <c r="AU76" s="126">
        <f>AU56*1000/'Inflation GDP Population'!AS$23*100</f>
        <v>0.03405030939</v>
      </c>
      <c r="AV76" s="126">
        <f>AV56*1000/'Inflation GDP Population'!AT$23*100</f>
        <v>0.03371676827</v>
      </c>
      <c r="AW76" s="126">
        <f>AW56*1000/'Inflation GDP Population'!AU$23*100</f>
        <v>0.03339336866</v>
      </c>
      <c r="AX76" s="126">
        <f>AX56*1000/'Inflation GDP Population'!AV$23*100</f>
        <v>0.03301423865</v>
      </c>
      <c r="AY76" s="126">
        <f>AY56*1000/'Inflation GDP Population'!AW$23*100</f>
        <v>0.03263000098</v>
      </c>
      <c r="AZ76" s="126">
        <f>AZ56*1000/'Inflation GDP Population'!AX$23*100</f>
        <v>0.0322592527</v>
      </c>
      <c r="BA76" s="126">
        <f>BA56*1000/'Inflation GDP Population'!AY$23*100</f>
        <v>0.03182831202</v>
      </c>
      <c r="BB76" s="126">
        <f>BB56*1000/'Inflation GDP Population'!AZ$23*100</f>
        <v>0.03138327246</v>
      </c>
    </row>
    <row r="77" ht="15.75" customHeight="1">
      <c r="A77" s="119" t="s">
        <v>322</v>
      </c>
      <c r="B77" s="131" t="s">
        <v>294</v>
      </c>
      <c r="C77" s="134" t="s">
        <v>276</v>
      </c>
      <c r="D77" s="126">
        <f>D57*1000/'Inflation GDP Population'!B$23*100</f>
        <v>1.146830205</v>
      </c>
      <c r="E77" s="126">
        <f>E57*1000/'Inflation GDP Population'!C$23*100</f>
        <v>0.9523304273</v>
      </c>
      <c r="F77" s="126">
        <f>F57*1000/'Inflation GDP Population'!D$23*100</f>
        <v>0.9753995573</v>
      </c>
      <c r="G77" s="126">
        <f>G57*1000/'Inflation GDP Population'!E$23*100</f>
        <v>1.0612095</v>
      </c>
      <c r="H77" s="126">
        <f>H57*1000/'Inflation GDP Population'!F$23*100</f>
        <v>1.386578495</v>
      </c>
      <c r="I77" s="126">
        <f>I57*1000/'Inflation GDP Population'!G$23*100</f>
        <v>1.805294989</v>
      </c>
      <c r="J77" s="126">
        <f>J57*1000/'Inflation GDP Population'!H$23*100</f>
        <v>2.004794174</v>
      </c>
      <c r="K77" s="126">
        <f>K57*1000/'Inflation GDP Population'!I$23*100</f>
        <v>2.120149463</v>
      </c>
      <c r="L77" s="126">
        <f>L57*1000/'Inflation GDP Population'!J$23*100</f>
        <v>2.687055976</v>
      </c>
      <c r="M77" s="126">
        <f>M57*1000/'Inflation GDP Population'!K$23*100</f>
        <v>1.680056291</v>
      </c>
      <c r="N77" s="126">
        <f>N57*1000/'Inflation GDP Population'!L$23*100</f>
        <v>2.087724579</v>
      </c>
      <c r="O77" s="126">
        <f>O57*1000/'Inflation GDP Population'!M$23*100</f>
        <v>2.323249172</v>
      </c>
      <c r="P77" s="126">
        <f>P57*1000/'Inflation GDP Population'!N$23*100</f>
        <v>2.148281981</v>
      </c>
      <c r="Q77" s="126">
        <f>Q57*1000/'Inflation GDP Population'!O$23*100</f>
        <v>2.134365141</v>
      </c>
      <c r="R77" s="126">
        <f>R57*1000/'Inflation GDP Population'!P$23*100</f>
        <v>1.940405845</v>
      </c>
      <c r="S77" s="126">
        <f>S57*1000/'Inflation GDP Population'!Q$23*100</f>
        <v>0.9897124768</v>
      </c>
      <c r="T77" s="126">
        <f>T57*1000/'Inflation GDP Population'!R$23*100</f>
        <v>0.8687638931</v>
      </c>
      <c r="U77" s="126">
        <f>U57*1000/'Inflation GDP Population'!S$23*100</f>
        <v>0.9495098303</v>
      </c>
      <c r="V77" s="126">
        <f>V57*1000/'Inflation GDP Population'!T$23*100</f>
        <v>1.123350661</v>
      </c>
      <c r="W77" s="126">
        <f>W57*1000/'Inflation GDP Population'!U$23*100</f>
        <v>1.131121049</v>
      </c>
      <c r="X77" s="126">
        <f>X57*1000/'Inflation GDP Population'!V$23*100</f>
        <v>1.127953391</v>
      </c>
      <c r="Y77" s="126">
        <f>Y57*1000/'Inflation GDP Population'!W$23*100</f>
        <v>1.117391018</v>
      </c>
      <c r="Z77" s="126">
        <f>Z57*1000/'Inflation GDP Population'!X$23*100</f>
        <v>1.070950879</v>
      </c>
      <c r="AA77" s="126">
        <f>AA57*1000/'Inflation GDP Population'!Y$23*100</f>
        <v>1.058933198</v>
      </c>
      <c r="AB77" s="126">
        <f>AB57*1000/'Inflation GDP Population'!Z$23*100</f>
        <v>1.066787827</v>
      </c>
      <c r="AC77" s="126">
        <f>AC57*1000/'Inflation GDP Population'!AA$23*100</f>
        <v>1.066243243</v>
      </c>
      <c r="AD77" s="126">
        <f>AD57*1000/'Inflation GDP Population'!AB$23*100</f>
        <v>1.056052596</v>
      </c>
      <c r="AE77" s="126">
        <f>AE57*1000/'Inflation GDP Population'!AC$23*100</f>
        <v>1.047020619</v>
      </c>
      <c r="AF77" s="126">
        <f>AF57*1000/'Inflation GDP Population'!AD$23*100</f>
        <v>1.029355302</v>
      </c>
      <c r="AG77" s="126">
        <f>AG57*1000/'Inflation GDP Population'!AE$23*100</f>
        <v>1.013206574</v>
      </c>
      <c r="AH77" s="126">
        <f>AH57*1000/'Inflation GDP Population'!AF$23*100</f>
        <v>0.9897834834</v>
      </c>
      <c r="AI77" s="126">
        <f>AI57*1000/'Inflation GDP Population'!AG$23*100</f>
        <v>0.9713165549</v>
      </c>
      <c r="AJ77" s="126">
        <f>AJ57*1000/'Inflation GDP Population'!AH$23*100</f>
        <v>0.9448428234</v>
      </c>
      <c r="AK77" s="126">
        <f>AK57*1000/'Inflation GDP Population'!AI$23*100</f>
        <v>0.9342085414</v>
      </c>
      <c r="AL77" s="126">
        <f>AL57*1000/'Inflation GDP Population'!AJ$23*100</f>
        <v>0.902518311</v>
      </c>
      <c r="AM77" s="126">
        <f>AM57*1000/'Inflation GDP Population'!AK$23*100</f>
        <v>0.8800661443</v>
      </c>
      <c r="AN77" s="126">
        <f>AN57*1000/'Inflation GDP Population'!AL$23*100</f>
        <v>0.8609715393</v>
      </c>
      <c r="AO77" s="126">
        <f>AO57*1000/'Inflation GDP Population'!AM$23*100</f>
        <v>0.8223205946</v>
      </c>
      <c r="AP77" s="126">
        <f>AP57*1000/'Inflation GDP Population'!AN$23*100</f>
        <v>0.7971355951</v>
      </c>
      <c r="AQ77" s="126">
        <f>AQ57*1000/'Inflation GDP Population'!AO$23*100</f>
        <v>0.7687878923</v>
      </c>
      <c r="AR77" s="126">
        <f>AR57*1000/'Inflation GDP Population'!AP$23*100</f>
        <v>0.7461489244</v>
      </c>
      <c r="AS77" s="126">
        <f>AS57*1000/'Inflation GDP Population'!AQ$23*100</f>
        <v>0.7175203789</v>
      </c>
      <c r="AT77" s="126">
        <f>AT57*1000/'Inflation GDP Population'!AR$23*100</f>
        <v>0.6945971296</v>
      </c>
      <c r="AU77" s="126">
        <f>AU57*1000/'Inflation GDP Population'!AS$23*100</f>
        <v>0.6648986125</v>
      </c>
      <c r="AV77" s="126">
        <f>AV57*1000/'Inflation GDP Population'!AT$23*100</f>
        <v>0.6375854366</v>
      </c>
      <c r="AW77" s="126">
        <f>AW57*1000/'Inflation GDP Population'!AU$23*100</f>
        <v>0.6108927562</v>
      </c>
      <c r="AX77" s="126">
        <f>AX57*1000/'Inflation GDP Population'!AV$23*100</f>
        <v>0.5836365969</v>
      </c>
      <c r="AY77" s="126">
        <f>AY57*1000/'Inflation GDP Population'!AW$23*100</f>
        <v>0.5567828321</v>
      </c>
      <c r="AZ77" s="126">
        <f>AZ57*1000/'Inflation GDP Population'!AX$23*100</f>
        <v>0.5306459477</v>
      </c>
      <c r="BA77" s="126">
        <f>BA57*1000/'Inflation GDP Population'!AY$23*100</f>
        <v>0.5040334519</v>
      </c>
      <c r="BB77" s="126">
        <f>BB57*1000/'Inflation GDP Population'!AZ$23*100</f>
        <v>0.4777568687</v>
      </c>
    </row>
    <row r="78" ht="15.75" customHeight="1">
      <c r="A78" s="119" t="s">
        <v>323</v>
      </c>
      <c r="B78" s="131" t="s">
        <v>296</v>
      </c>
      <c r="C78" s="134" t="s">
        <v>276</v>
      </c>
      <c r="D78" s="126">
        <f>D58*1000/'Inflation GDP Population'!B$23*100</f>
        <v>0.00798382927</v>
      </c>
      <c r="E78" s="126">
        <f>E58*1000/'Inflation GDP Population'!C$23*100</f>
        <v>0.005162449849</v>
      </c>
      <c r="F78" s="126">
        <f>F58*1000/'Inflation GDP Population'!D$23*100</f>
        <v>0.00513159657</v>
      </c>
      <c r="G78" s="126">
        <f>G58*1000/'Inflation GDP Population'!E$23*100</f>
        <v>0.007834394589</v>
      </c>
      <c r="H78" s="126">
        <f>H58*1000/'Inflation GDP Population'!F$23*100</f>
        <v>0.0119393787</v>
      </c>
      <c r="I78" s="126">
        <f>I58*1000/'Inflation GDP Population'!G$23*100</f>
        <v>0.01716862809</v>
      </c>
      <c r="J78" s="126">
        <f>J58*1000/'Inflation GDP Population'!H$23*100</f>
        <v>0.01652116409</v>
      </c>
      <c r="K78" s="126">
        <f>K58*1000/'Inflation GDP Population'!I$23*100</f>
        <v>0.01760023574</v>
      </c>
      <c r="L78" s="126">
        <f>L58*1000/'Inflation GDP Population'!J$23*100</f>
        <v>0.02885059506</v>
      </c>
      <c r="M78" s="126">
        <f>M58*1000/'Inflation GDP Population'!K$23*100</f>
        <v>0.01849454741</v>
      </c>
      <c r="N78" s="126">
        <f>N58*1000/'Inflation GDP Population'!L$23*100</f>
        <v>0.02320616754</v>
      </c>
      <c r="O78" s="126">
        <f>O58*1000/'Inflation GDP Population'!M$23*100</f>
        <v>0.02499055148</v>
      </c>
      <c r="P78" s="126">
        <f>P58*1000/'Inflation GDP Population'!N$23*100</f>
        <v>0.01767952099</v>
      </c>
      <c r="Q78" s="126">
        <f>Q58*1000/'Inflation GDP Population'!O$23*100</f>
        <v>0.01762802484</v>
      </c>
      <c r="R78" s="126">
        <f>R58*1000/'Inflation GDP Population'!P$23*100</f>
        <v>0.01321210055</v>
      </c>
      <c r="S78" s="126">
        <f>S58*1000/'Inflation GDP Population'!Q$23*100</f>
        <v>0.007275279557</v>
      </c>
      <c r="T78" s="126">
        <f>T58*1000/'Inflation GDP Population'!R$23*100</f>
        <v>0.006785710783</v>
      </c>
      <c r="U78" s="126">
        <f>U58*1000/'Inflation GDP Population'!S$23*100</f>
        <v>0.007188980979</v>
      </c>
      <c r="V78" s="126">
        <f>V58*1000/'Inflation GDP Population'!T$23*100</f>
        <v>0.008623771531</v>
      </c>
      <c r="W78" s="126">
        <f>W58*1000/'Inflation GDP Population'!U$23*100</f>
        <v>0.008807089698</v>
      </c>
      <c r="X78" s="126">
        <f>X58*1000/'Inflation GDP Population'!V$23*100</f>
        <v>0.008910212558</v>
      </c>
      <c r="Y78" s="126">
        <f>Y58*1000/'Inflation GDP Population'!W$23*100</f>
        <v>0.008958035633</v>
      </c>
      <c r="Z78" s="126">
        <f>Z58*1000/'Inflation GDP Population'!X$23*100</f>
        <v>0.008716261513</v>
      </c>
      <c r="AA78" s="126">
        <f>AA58*1000/'Inflation GDP Population'!Y$23*100</f>
        <v>0.008752463628</v>
      </c>
      <c r="AB78" s="126">
        <f>AB58*1000/'Inflation GDP Population'!Z$23*100</f>
        <v>0.008957662742</v>
      </c>
      <c r="AC78" s="126">
        <f>AC58*1000/'Inflation GDP Population'!AA$23*100</f>
        <v>0.009098880299</v>
      </c>
      <c r="AD78" s="126">
        <f>AD58*1000/'Inflation GDP Population'!AB$23*100</f>
        <v>0.009162182412</v>
      </c>
      <c r="AE78" s="126">
        <f>AE58*1000/'Inflation GDP Population'!AC$23*100</f>
        <v>0.009238981566</v>
      </c>
      <c r="AF78" s="126">
        <f>AF58*1000/'Inflation GDP Population'!AD$23*100</f>
        <v>0.009242104726</v>
      </c>
      <c r="AG78" s="126">
        <f>AG58*1000/'Inflation GDP Population'!AE$23*100</f>
        <v>0.009260394414</v>
      </c>
      <c r="AH78" s="126">
        <f>AH58*1000/'Inflation GDP Population'!AF$23*100</f>
        <v>0.009212876942</v>
      </c>
      <c r="AI78" s="126">
        <f>AI58*1000/'Inflation GDP Population'!AG$23*100</f>
        <v>0.009211835511</v>
      </c>
      <c r="AJ78" s="126">
        <f>AJ58*1000/'Inflation GDP Population'!AH$23*100</f>
        <v>0.009134645158</v>
      </c>
      <c r="AK78" s="126">
        <f>AK58*1000/'Inflation GDP Population'!AI$23*100</f>
        <v>0.009211905024</v>
      </c>
      <c r="AL78" s="126">
        <f>AL58*1000/'Inflation GDP Population'!AJ$23*100</f>
        <v>0.009081822962</v>
      </c>
      <c r="AM78" s="126">
        <f>AM58*1000/'Inflation GDP Population'!AK$23*100</f>
        <v>0.009042604456</v>
      </c>
      <c r="AN78" s="126">
        <f>AN58*1000/'Inflation GDP Population'!AL$23*100</f>
        <v>0.009038385921</v>
      </c>
      <c r="AO78" s="126">
        <f>AO58*1000/'Inflation GDP Population'!AM$23*100</f>
        <v>0.008825587138</v>
      </c>
      <c r="AP78" s="126">
        <f>AP58*1000/'Inflation GDP Population'!AN$23*100</f>
        <v>0.008752385226</v>
      </c>
      <c r="AQ78" s="126">
        <f>AQ58*1000/'Inflation GDP Population'!AO$23*100</f>
        <v>0.008641718749</v>
      </c>
      <c r="AR78" s="126">
        <f>AR58*1000/'Inflation GDP Population'!AP$23*100</f>
        <v>0.008592975885</v>
      </c>
      <c r="AS78" s="126">
        <f>AS58*1000/'Inflation GDP Population'!AQ$23*100</f>
        <v>0.008472682894</v>
      </c>
      <c r="AT78" s="126">
        <f>AT58*1000/'Inflation GDP Population'!AR$23*100</f>
        <v>0.008416920509</v>
      </c>
      <c r="AU78" s="126">
        <f>AU58*1000/'Inflation GDP Population'!AS$23*100</f>
        <v>0.008275547505</v>
      </c>
      <c r="AV78" s="126">
        <f>AV58*1000/'Inflation GDP Population'!AT$23*100</f>
        <v>0.00815855221</v>
      </c>
      <c r="AW78" s="126">
        <f>AW58*1000/'Inflation GDP Population'!AU$23*100</f>
        <v>0.008044751495</v>
      </c>
      <c r="AX78" s="126">
        <f>AX58*1000/'Inflation GDP Population'!AV$23*100</f>
        <v>0.00791831265</v>
      </c>
      <c r="AY78" s="126">
        <f>AY58*1000/'Inflation GDP Population'!AW$23*100</f>
        <v>0.00779149987</v>
      </c>
      <c r="AZ78" s="126">
        <f>AZ58*1000/'Inflation GDP Population'!AX$23*100</f>
        <v>0.007668748901</v>
      </c>
      <c r="BA78" s="126">
        <f>BA58*1000/'Inflation GDP Population'!AY$23*100</f>
        <v>0.00753257767</v>
      </c>
      <c r="BB78" s="126">
        <f>BB58*1000/'Inflation GDP Population'!AZ$23*100</f>
        <v>0.007394035735</v>
      </c>
    </row>
    <row r="79" ht="15.75" customHeight="1">
      <c r="A79" s="119" t="s">
        <v>324</v>
      </c>
      <c r="B79" s="131" t="s">
        <v>312</v>
      </c>
      <c r="C79" s="134" t="s">
        <v>276</v>
      </c>
      <c r="D79" s="126">
        <f t="shared" ref="D79:BB79" si="7">sum(D75:D78)</f>
        <v>1.357606509</v>
      </c>
      <c r="E79" s="126">
        <f t="shared" si="7"/>
        <v>1.151632925</v>
      </c>
      <c r="F79" s="126">
        <f t="shared" si="7"/>
        <v>1.157158883</v>
      </c>
      <c r="G79" s="126">
        <f t="shared" si="7"/>
        <v>1.246001438</v>
      </c>
      <c r="H79" s="126">
        <f t="shared" si="7"/>
        <v>1.62927757</v>
      </c>
      <c r="I79" s="126">
        <f t="shared" si="7"/>
        <v>2.108724597</v>
      </c>
      <c r="J79" s="126">
        <f t="shared" si="7"/>
        <v>2.333584829</v>
      </c>
      <c r="K79" s="126">
        <f t="shared" si="7"/>
        <v>2.458319046</v>
      </c>
      <c r="L79" s="126">
        <f t="shared" si="7"/>
        <v>3.121110221</v>
      </c>
      <c r="M79" s="126">
        <f t="shared" si="7"/>
        <v>1.923981024</v>
      </c>
      <c r="N79" s="126">
        <f t="shared" si="7"/>
        <v>2.409051836</v>
      </c>
      <c r="O79" s="126">
        <f t="shared" si="7"/>
        <v>2.722482009</v>
      </c>
      <c r="P79" s="126">
        <f t="shared" si="7"/>
        <v>2.501239098</v>
      </c>
      <c r="Q79" s="126">
        <f t="shared" si="7"/>
        <v>2.500708769</v>
      </c>
      <c r="R79" s="126">
        <f t="shared" si="7"/>
        <v>2.257743301</v>
      </c>
      <c r="S79" s="126">
        <f t="shared" si="7"/>
        <v>1.165188912</v>
      </c>
      <c r="T79" s="126">
        <f t="shared" si="7"/>
        <v>1.021994315</v>
      </c>
      <c r="U79" s="126">
        <f t="shared" si="7"/>
        <v>1.120558314</v>
      </c>
      <c r="V79" s="126">
        <f t="shared" si="7"/>
        <v>1.329066485</v>
      </c>
      <c r="W79" s="126">
        <f t="shared" si="7"/>
        <v>1.341754023</v>
      </c>
      <c r="X79" s="126">
        <f t="shared" si="7"/>
        <v>1.341607104</v>
      </c>
      <c r="Y79" s="126">
        <f t="shared" si="7"/>
        <v>1.332752782</v>
      </c>
      <c r="Z79" s="126">
        <f t="shared" si="7"/>
        <v>1.281050142</v>
      </c>
      <c r="AA79" s="126">
        <f t="shared" si="7"/>
        <v>1.270461324</v>
      </c>
      <c r="AB79" s="126">
        <f t="shared" si="7"/>
        <v>1.283848502</v>
      </c>
      <c r="AC79" s="126">
        <f t="shared" si="7"/>
        <v>1.28731241</v>
      </c>
      <c r="AD79" s="126">
        <f t="shared" si="7"/>
        <v>1.279254615</v>
      </c>
      <c r="AE79" s="126">
        <f t="shared" si="7"/>
        <v>1.272697707</v>
      </c>
      <c r="AF79" s="126">
        <f t="shared" si="7"/>
        <v>1.255717395</v>
      </c>
      <c r="AG79" s="126">
        <f t="shared" si="7"/>
        <v>1.240630968</v>
      </c>
      <c r="AH79" s="126">
        <f t="shared" si="7"/>
        <v>1.216656539</v>
      </c>
      <c r="AI79" s="126">
        <f t="shared" si="7"/>
        <v>1.198784024</v>
      </c>
      <c r="AJ79" s="126">
        <f t="shared" si="7"/>
        <v>1.171023603</v>
      </c>
      <c r="AK79" s="126">
        <f t="shared" si="7"/>
        <v>1.162931536</v>
      </c>
      <c r="AL79" s="126">
        <f t="shared" si="7"/>
        <v>1.128636385</v>
      </c>
      <c r="AM79" s="126">
        <f t="shared" si="7"/>
        <v>1.105834567</v>
      </c>
      <c r="AN79" s="126">
        <f t="shared" si="7"/>
        <v>1.087265811</v>
      </c>
      <c r="AO79" s="126">
        <f t="shared" si="7"/>
        <v>1.043907932</v>
      </c>
      <c r="AP79" s="126">
        <f t="shared" si="7"/>
        <v>1.017505401</v>
      </c>
      <c r="AQ79" s="126">
        <f t="shared" si="7"/>
        <v>0.9869884485</v>
      </c>
      <c r="AR79" s="126">
        <f t="shared" si="7"/>
        <v>0.96373703</v>
      </c>
      <c r="AS79" s="126">
        <f t="shared" si="7"/>
        <v>0.9326767254</v>
      </c>
      <c r="AT79" s="126">
        <f t="shared" si="7"/>
        <v>0.9089522929</v>
      </c>
      <c r="AU79" s="126">
        <f t="shared" si="7"/>
        <v>0.8762625472</v>
      </c>
      <c r="AV79" s="126">
        <f t="shared" si="7"/>
        <v>0.8465663534</v>
      </c>
      <c r="AW79" s="126">
        <f t="shared" si="7"/>
        <v>0.8175599566</v>
      </c>
      <c r="AX79" s="126">
        <f t="shared" si="7"/>
        <v>0.7876520262</v>
      </c>
      <c r="AY79" s="126">
        <f t="shared" si="7"/>
        <v>0.7581223314</v>
      </c>
      <c r="AZ79" s="126">
        <f t="shared" si="7"/>
        <v>0.7294000661</v>
      </c>
      <c r="BA79" s="126">
        <f t="shared" si="7"/>
        <v>0.6998390673</v>
      </c>
      <c r="BB79" s="126">
        <f t="shared" si="7"/>
        <v>0.6705356494</v>
      </c>
    </row>
    <row r="80" ht="15.75" customHeight="1">
      <c r="A80" s="119" t="s">
        <v>325</v>
      </c>
      <c r="B80" s="131" t="s">
        <v>298</v>
      </c>
      <c r="C80" s="134" t="s">
        <v>276</v>
      </c>
      <c r="D80" s="126">
        <f>D59*1000/'Inflation GDP Population'!B$23*100</f>
        <v>0.2473351792</v>
      </c>
      <c r="E80" s="126">
        <f>E59*1000/'Inflation GDP Population'!C$23*100</f>
        <v>0.203237778</v>
      </c>
      <c r="F80" s="126">
        <f>F59*1000/'Inflation GDP Population'!D$23*100</f>
        <v>0.1838254786</v>
      </c>
      <c r="G80" s="126">
        <f>G59*1000/'Inflation GDP Population'!E$23*100</f>
        <v>0.2917669916</v>
      </c>
      <c r="H80" s="126">
        <f>H59*1000/'Inflation GDP Population'!F$23*100</f>
        <v>0.3142261551</v>
      </c>
      <c r="I80" s="126">
        <f>I59*1000/'Inflation GDP Population'!G$23*100</f>
        <v>0.4054123183</v>
      </c>
      <c r="J80" s="126">
        <f>J59*1000/'Inflation GDP Population'!H$23*100</f>
        <v>0.282789354</v>
      </c>
      <c r="K80" s="126">
        <f>K59*1000/'Inflation GDP Population'!I$23*100</f>
        <v>0.2850085898</v>
      </c>
      <c r="L80" s="126">
        <f>L59*1000/'Inflation GDP Population'!J$23*100</f>
        <v>0.350762002</v>
      </c>
      <c r="M80" s="126">
        <f>M59*1000/'Inflation GDP Population'!K$23*100</f>
        <v>0.1587010148</v>
      </c>
      <c r="N80" s="126">
        <f>N59*1000/'Inflation GDP Population'!L$23*100</f>
        <v>0.1703430454</v>
      </c>
      <c r="O80" s="126">
        <f>O59*1000/'Inflation GDP Population'!M$23*100</f>
        <v>0.1465166793</v>
      </c>
      <c r="P80" s="126">
        <f>P59*1000/'Inflation GDP Population'!N$23*100</f>
        <v>0.1008713715</v>
      </c>
      <c r="Q80" s="126">
        <f>Q59*1000/'Inflation GDP Population'!O$23*100</f>
        <v>0.1364791627</v>
      </c>
      <c r="R80" s="126">
        <f>R59*1000/'Inflation GDP Population'!P$23*100</f>
        <v>0.151654876</v>
      </c>
      <c r="S80" s="126">
        <f>S59*1000/'Inflation GDP Population'!Q$23*100</f>
        <v>0.08439760843</v>
      </c>
      <c r="T80" s="126">
        <f>T59*1000/'Inflation GDP Population'!R$23*100</f>
        <v>0.07733009815</v>
      </c>
      <c r="U80" s="126">
        <f>U59*1000/'Inflation GDP Population'!S$23*100</f>
        <v>0.08522128331</v>
      </c>
      <c r="V80" s="126">
        <f>V59*1000/'Inflation GDP Population'!T$23*100</f>
        <v>0.08589546153</v>
      </c>
      <c r="W80" s="126">
        <f>W59*1000/'Inflation GDP Population'!U$23*100</f>
        <v>0.08106985183</v>
      </c>
      <c r="X80" s="126">
        <f>X59*1000/'Inflation GDP Population'!V$23*100</f>
        <v>0.0825339434</v>
      </c>
      <c r="Y80" s="126">
        <f>Y59*1000/'Inflation GDP Population'!W$23*100</f>
        <v>0.08012052902</v>
      </c>
      <c r="Z80" s="126">
        <f>Z59*1000/'Inflation GDP Population'!X$23*100</f>
        <v>0.07992670787</v>
      </c>
      <c r="AA80" s="126">
        <f>AA59*1000/'Inflation GDP Population'!Y$23*100</f>
        <v>0.08297519915</v>
      </c>
      <c r="AB80" s="126">
        <f>AB59*1000/'Inflation GDP Population'!Z$23*100</f>
        <v>0.08714866946</v>
      </c>
      <c r="AC80" s="126">
        <f>AC59*1000/'Inflation GDP Population'!AA$23*100</f>
        <v>0.09260087325</v>
      </c>
      <c r="AD80" s="126">
        <f>AD59*1000/'Inflation GDP Population'!AB$23*100</f>
        <v>0.09387954661</v>
      </c>
      <c r="AE80" s="126">
        <f>AE59*1000/'Inflation GDP Population'!AC$23*100</f>
        <v>0.09388463469</v>
      </c>
      <c r="AF80" s="126">
        <f>AF59*1000/'Inflation GDP Population'!AD$23*100</f>
        <v>0.09527266273</v>
      </c>
      <c r="AG80" s="126">
        <f>AG59*1000/'Inflation GDP Population'!AE$23*100</f>
        <v>0.09502547883</v>
      </c>
      <c r="AH80" s="126">
        <f>AH59*1000/'Inflation GDP Population'!AF$23*100</f>
        <v>0.09521822565</v>
      </c>
      <c r="AI80" s="126">
        <f>AI59*1000/'Inflation GDP Population'!AG$23*100</f>
        <v>0.09408309529</v>
      </c>
      <c r="AJ80" s="126">
        <f>AJ59*1000/'Inflation GDP Population'!AH$23*100</f>
        <v>0.09665474873</v>
      </c>
      <c r="AK80" s="126">
        <f>AK59*1000/'Inflation GDP Population'!AI$23*100</f>
        <v>0.09734176663</v>
      </c>
      <c r="AL80" s="126">
        <f>AL59*1000/'Inflation GDP Population'!AJ$23*100</f>
        <v>0.09761155883</v>
      </c>
      <c r="AM80" s="126">
        <f>AM59*1000/'Inflation GDP Population'!AK$23*100</f>
        <v>0.09785240304</v>
      </c>
      <c r="AN80" s="126">
        <f>AN59*1000/'Inflation GDP Population'!AL$23*100</f>
        <v>0.09894966891</v>
      </c>
      <c r="AO80" s="126">
        <f>AO59*1000/'Inflation GDP Population'!AM$23*100</f>
        <v>0.09866192994</v>
      </c>
      <c r="AP80" s="126">
        <f>AP59*1000/'Inflation GDP Population'!AN$23*100</f>
        <v>0.09812699898</v>
      </c>
      <c r="AQ80" s="126">
        <f>AQ59*1000/'Inflation GDP Population'!AO$23*100</f>
        <v>0.09786814735</v>
      </c>
      <c r="AR80" s="126">
        <f>AR59*1000/'Inflation GDP Population'!AP$23*100</f>
        <v>0.09849324692</v>
      </c>
      <c r="AS80" s="126">
        <f>AS59*1000/'Inflation GDP Population'!AQ$23*100</f>
        <v>0.09745068767</v>
      </c>
      <c r="AT80" s="126">
        <f>AT59*1000/'Inflation GDP Population'!AR$23*100</f>
        <v>0.09766811585</v>
      </c>
      <c r="AU80" s="126">
        <f>AU59*1000/'Inflation GDP Population'!AS$23*100</f>
        <v>0.09832818701</v>
      </c>
      <c r="AV80" s="126">
        <f>AV59*1000/'Inflation GDP Population'!AT$23*100</f>
        <v>0.09940841332</v>
      </c>
      <c r="AW80" s="126">
        <f>AW59*1000/'Inflation GDP Population'!AU$23*100</f>
        <v>0.1003256044</v>
      </c>
      <c r="AX80" s="126">
        <f>AX59*1000/'Inflation GDP Population'!AV$23*100</f>
        <v>0.1007386921</v>
      </c>
      <c r="AY80" s="126">
        <f>AY59*1000/'Inflation GDP Population'!AW$23*100</f>
        <v>0.1015415127</v>
      </c>
      <c r="AZ80" s="126">
        <f>AZ59*1000/'Inflation GDP Population'!AX$23*100</f>
        <v>0.1036400894</v>
      </c>
      <c r="BA80" s="126">
        <f>BA59*1000/'Inflation GDP Population'!AY$23*100</f>
        <v>0.1050433487</v>
      </c>
      <c r="BB80" s="126">
        <f>BB59*1000/'Inflation GDP Population'!AZ$23*100</f>
        <v>0.1061178161</v>
      </c>
    </row>
    <row r="81" ht="15.75" customHeight="1">
      <c r="A81" s="119" t="s">
        <v>326</v>
      </c>
      <c r="B81" s="131" t="s">
        <v>300</v>
      </c>
      <c r="C81" s="134" t="s">
        <v>276</v>
      </c>
      <c r="D81" s="126">
        <f>D60*1000/'Inflation GDP Population'!B$23*100</f>
        <v>0.07251729296</v>
      </c>
      <c r="E81" s="126">
        <f>E60*1000/'Inflation GDP Population'!C$23*100</f>
        <v>0.06946654022</v>
      </c>
      <c r="F81" s="126">
        <f>F60*1000/'Inflation GDP Population'!D$23*100</f>
        <v>0.05581564446</v>
      </c>
      <c r="G81" s="126">
        <f>G60*1000/'Inflation GDP Population'!E$23*100</f>
        <v>0.08276186281</v>
      </c>
      <c r="H81" s="126">
        <f>H60*1000/'Inflation GDP Population'!F$23*100</f>
        <v>0.08308266256</v>
      </c>
      <c r="I81" s="126">
        <f>I60*1000/'Inflation GDP Population'!G$23*100</f>
        <v>0.1149395304</v>
      </c>
      <c r="J81" s="126">
        <f>J60*1000/'Inflation GDP Population'!H$23*100</f>
        <v>0.0873025139</v>
      </c>
      <c r="K81" s="126">
        <f>K60*1000/'Inflation GDP Population'!I$23*100</f>
        <v>0.08965668373</v>
      </c>
      <c r="L81" s="126">
        <f>L60*1000/'Inflation GDP Population'!J$23*100</f>
        <v>0.1118042614</v>
      </c>
      <c r="M81" s="126">
        <f>M60*1000/'Inflation GDP Population'!K$23*100</f>
        <v>0.05094248021</v>
      </c>
      <c r="N81" s="126">
        <f>N60*1000/'Inflation GDP Population'!L$23*100</f>
        <v>0.05480351197</v>
      </c>
      <c r="O81" s="126">
        <f>O60*1000/'Inflation GDP Population'!M$23*100</f>
        <v>0.04789462066</v>
      </c>
      <c r="P81" s="126">
        <f>P60*1000/'Inflation GDP Population'!N$23*100</f>
        <v>0.03234394327</v>
      </c>
      <c r="Q81" s="126">
        <f>Q60*1000/'Inflation GDP Population'!O$23*100</f>
        <v>0.0419732657</v>
      </c>
      <c r="R81" s="126">
        <f>R60*1000/'Inflation GDP Population'!P$23*100</f>
        <v>0.04321032575</v>
      </c>
      <c r="S81" s="126">
        <f>S60*1000/'Inflation GDP Population'!Q$23*100</f>
        <v>0.02418590817</v>
      </c>
      <c r="T81" s="126">
        <f>T60*1000/'Inflation GDP Population'!R$23*100</f>
        <v>0.0224325612</v>
      </c>
      <c r="U81" s="126">
        <f>U60*1000/'Inflation GDP Population'!S$23*100</f>
        <v>0.02516316582</v>
      </c>
      <c r="V81" s="126">
        <f>V60*1000/'Inflation GDP Population'!T$23*100</f>
        <v>0.02546751397</v>
      </c>
      <c r="W81" s="126">
        <f>W60*1000/'Inflation GDP Population'!U$23*100</f>
        <v>0.02413399488</v>
      </c>
      <c r="X81" s="126">
        <f>X60*1000/'Inflation GDP Population'!V$23*100</f>
        <v>0.02466675598</v>
      </c>
      <c r="Y81" s="126">
        <f>Y60*1000/'Inflation GDP Population'!W$23*100</f>
        <v>0.02403757203</v>
      </c>
      <c r="Z81" s="126">
        <f>Z60*1000/'Inflation GDP Population'!X$23*100</f>
        <v>0.02406940571</v>
      </c>
      <c r="AA81" s="126">
        <f>AA60*1000/'Inflation GDP Population'!Y$23*100</f>
        <v>0.02507894045</v>
      </c>
      <c r="AB81" s="126">
        <f>AB60*1000/'Inflation GDP Population'!Z$23*100</f>
        <v>0.02643451081</v>
      </c>
      <c r="AC81" s="126">
        <f>AC60*1000/'Inflation GDP Population'!AA$23*100</f>
        <v>0.02818634587</v>
      </c>
      <c r="AD81" s="126">
        <f>AD60*1000/'Inflation GDP Population'!AB$23*100</f>
        <v>0.02867296985</v>
      </c>
      <c r="AE81" s="126">
        <f>AE60*1000/'Inflation GDP Population'!AC$23*100</f>
        <v>0.02877002626</v>
      </c>
      <c r="AF81" s="126">
        <f>AF60*1000/'Inflation GDP Population'!AD$23*100</f>
        <v>0.02929039925</v>
      </c>
      <c r="AG81" s="126">
        <f>AG60*1000/'Inflation GDP Population'!AE$23*100</f>
        <v>0.029307355</v>
      </c>
      <c r="AH81" s="126">
        <f>AH60*1000/'Inflation GDP Population'!AF$23*100</f>
        <v>0.02945815844</v>
      </c>
      <c r="AI81" s="126">
        <f>AI60*1000/'Inflation GDP Population'!AG$23*100</f>
        <v>0.02919553601</v>
      </c>
      <c r="AJ81" s="126">
        <f>AJ60*1000/'Inflation GDP Population'!AH$23*100</f>
        <v>0.03008283517</v>
      </c>
      <c r="AK81" s="126">
        <f>AK60*1000/'Inflation GDP Population'!AI$23*100</f>
        <v>0.030384899</v>
      </c>
      <c r="AL81" s="126">
        <f>AL60*1000/'Inflation GDP Population'!AJ$23*100</f>
        <v>0.03055596527</v>
      </c>
      <c r="AM81" s="126">
        <f>AM60*1000/'Inflation GDP Population'!AK$23*100</f>
        <v>0.0307168355</v>
      </c>
      <c r="AN81" s="126">
        <f>AN60*1000/'Inflation GDP Population'!AL$23*100</f>
        <v>0.03114615098</v>
      </c>
      <c r="AO81" s="126">
        <f>AO60*1000/'Inflation GDP Population'!AM$23*100</f>
        <v>0.03113868973</v>
      </c>
      <c r="AP81" s="126">
        <f>AP60*1000/'Inflation GDP Population'!AN$23*100</f>
        <v>0.03105105121</v>
      </c>
      <c r="AQ81" s="126">
        <f>AQ60*1000/'Inflation GDP Population'!AO$23*100</f>
        <v>0.03104869224</v>
      </c>
      <c r="AR81" s="126">
        <f>AR60*1000/'Inflation GDP Population'!AP$23*100</f>
        <v>0.03132566764</v>
      </c>
      <c r="AS81" s="126">
        <f>AS60*1000/'Inflation GDP Population'!AQ$23*100</f>
        <v>0.03107056622</v>
      </c>
      <c r="AT81" s="126">
        <f>AT60*1000/'Inflation GDP Population'!AR$23*100</f>
        <v>0.03121522901</v>
      </c>
      <c r="AU81" s="126">
        <f>AU60*1000/'Inflation GDP Population'!AS$23*100</f>
        <v>0.03150074985</v>
      </c>
      <c r="AV81" s="126">
        <f>AV60*1000/'Inflation GDP Population'!AT$23*100</f>
        <v>0.03192092163</v>
      </c>
      <c r="AW81" s="126">
        <f>AW60*1000/'Inflation GDP Population'!AU$23*100</f>
        <v>0.03228897982</v>
      </c>
      <c r="AX81" s="126">
        <f>AX60*1000/'Inflation GDP Population'!AV$23*100</f>
        <v>0.0324945471</v>
      </c>
      <c r="AY81" s="126">
        <f>AY60*1000/'Inflation GDP Population'!AW$23*100</f>
        <v>0.03282550043</v>
      </c>
      <c r="AZ81" s="126">
        <f>AZ60*1000/'Inflation GDP Population'!AX$23*100</f>
        <v>0.03357619355</v>
      </c>
      <c r="BA81" s="126">
        <f>BA60*1000/'Inflation GDP Population'!AY$23*100</f>
        <v>0.03410288229</v>
      </c>
      <c r="BB81" s="126">
        <f>BB60*1000/'Inflation GDP Population'!AZ$23*100</f>
        <v>0.03452335844</v>
      </c>
    </row>
    <row r="82" ht="15.75" customHeight="1">
      <c r="A82" s="119" t="s">
        <v>327</v>
      </c>
      <c r="B82" s="131" t="s">
        <v>302</v>
      </c>
      <c r="C82" s="134" t="s">
        <v>276</v>
      </c>
      <c r="D82" s="126">
        <f>D61*1000/'Inflation GDP Population'!B$23*100</f>
        <v>0.00354683247</v>
      </c>
      <c r="E82" s="126">
        <f>E61*1000/'Inflation GDP Population'!C$23*100</f>
        <v>0.003850995661</v>
      </c>
      <c r="F82" s="126">
        <f>F61*1000/'Inflation GDP Population'!D$23*100</f>
        <v>0.002906389806</v>
      </c>
      <c r="G82" s="126">
        <f>G61*1000/'Inflation GDP Population'!E$23*100</f>
        <v>0.004295706912</v>
      </c>
      <c r="H82" s="126">
        <f>H61*1000/'Inflation GDP Population'!F$23*100</f>
        <v>0.006029790481</v>
      </c>
      <c r="I82" s="126">
        <f>I61*1000/'Inflation GDP Population'!G$23*100</f>
        <v>0.009954360121</v>
      </c>
      <c r="J82" s="126">
        <f>J61*1000/'Inflation GDP Population'!H$23*100</f>
        <v>0.006040213849</v>
      </c>
      <c r="K82" s="126">
        <f>K61*1000/'Inflation GDP Population'!I$23*100</f>
        <v>0.0071463989</v>
      </c>
      <c r="L82" s="126">
        <f>L61*1000/'Inflation GDP Population'!J$23*100</f>
        <v>0.008661833478</v>
      </c>
      <c r="M82" s="126">
        <f>M61*1000/'Inflation GDP Population'!K$23*100</f>
        <v>0.003945078302</v>
      </c>
      <c r="N82" s="126">
        <f>N61*1000/'Inflation GDP Population'!L$23*100</f>
        <v>0.005151762467</v>
      </c>
      <c r="O82" s="126">
        <f>O61*1000/'Inflation GDP Population'!M$23*100</f>
        <v>0.004852139915</v>
      </c>
      <c r="P82" s="126">
        <f>P61*1000/'Inflation GDP Population'!N$23*100</f>
        <v>0.003523461973</v>
      </c>
      <c r="Q82" s="126">
        <f>Q61*1000/'Inflation GDP Population'!O$23*100</f>
        <v>0.00405026878</v>
      </c>
      <c r="R82" s="126">
        <f>R61*1000/'Inflation GDP Population'!P$23*100</f>
        <v>0.007006511245</v>
      </c>
      <c r="S82" s="126">
        <f>S61*1000/'Inflation GDP Population'!Q$23*100</f>
        <v>0.003643398891</v>
      </c>
      <c r="T82" s="126">
        <f>T61*1000/'Inflation GDP Population'!R$23*100</f>
        <v>0.003900046865</v>
      </c>
      <c r="U82" s="126">
        <f>U61*1000/'Inflation GDP Population'!S$23*100</f>
        <v>0.004390508722</v>
      </c>
      <c r="V82" s="126">
        <f>V61*1000/'Inflation GDP Population'!T$23*100</f>
        <v>0.004568051794</v>
      </c>
      <c r="W82" s="126">
        <f>W61*1000/'Inflation GDP Population'!U$23*100</f>
        <v>0.004443325885</v>
      </c>
      <c r="X82" s="126">
        <f>X61*1000/'Inflation GDP Population'!V$23*100</f>
        <v>0.004655021568</v>
      </c>
      <c r="Y82" s="126">
        <f>Y61*1000/'Inflation GDP Population'!W$23*100</f>
        <v>0.004643839656</v>
      </c>
      <c r="Z82" s="126">
        <f>Z61*1000/'Inflation GDP Population'!X$23*100</f>
        <v>0.004754661098</v>
      </c>
      <c r="AA82" s="126">
        <f>AA61*1000/'Inflation GDP Population'!Y$23*100</f>
        <v>0.005060123604</v>
      </c>
      <c r="AB82" s="126">
        <f>AB61*1000/'Inflation GDP Population'!Z$23*100</f>
        <v>0.005442350154</v>
      </c>
      <c r="AC82" s="126">
        <f>AC61*1000/'Inflation GDP Population'!AA$23*100</f>
        <v>0.005915813854</v>
      </c>
      <c r="AD82" s="126">
        <f>AD61*1000/'Inflation GDP Population'!AB$23*100</f>
        <v>0.006129637191</v>
      </c>
      <c r="AE82" s="126">
        <f>AE61*1000/'Inflation GDP Population'!AC$23*100</f>
        <v>0.006259510855</v>
      </c>
      <c r="AF82" s="126">
        <f>AF61*1000/'Inflation GDP Population'!AD$23*100</f>
        <v>0.006480948422</v>
      </c>
      <c r="AG82" s="126">
        <f>AG61*1000/'Inflation GDP Population'!AE$23*100</f>
        <v>0.006590212158</v>
      </c>
      <c r="AH82" s="126">
        <f>AH61*1000/'Inflation GDP Population'!AF$23*100</f>
        <v>0.006727498491</v>
      </c>
      <c r="AI82" s="126">
        <f>AI61*1000/'Inflation GDP Population'!AG$23*100</f>
        <v>0.006767420558</v>
      </c>
      <c r="AJ82" s="126">
        <f>AJ61*1000/'Inflation GDP Population'!AH$23*100</f>
        <v>0.007073491585</v>
      </c>
      <c r="AK82" s="126">
        <f>AK61*1000/'Inflation GDP Population'!AI$23*100</f>
        <v>0.007243455232</v>
      </c>
      <c r="AL82" s="126">
        <f>AL61*1000/'Inflation GDP Population'!AJ$23*100</f>
        <v>0.007381338454</v>
      </c>
      <c r="AM82" s="126">
        <f>AM61*1000/'Inflation GDP Population'!AK$23*100</f>
        <v>0.007515494108</v>
      </c>
      <c r="AN82" s="126">
        <f>AN61*1000/'Inflation GDP Population'!AL$23*100</f>
        <v>0.007714892314</v>
      </c>
      <c r="AO82" s="126">
        <f>AO61*1000/'Inflation GDP Population'!AM$23*100</f>
        <v>0.007805189616</v>
      </c>
      <c r="AP82" s="126">
        <f>AP61*1000/'Inflation GDP Population'!AN$23*100</f>
        <v>0.007873000203</v>
      </c>
      <c r="AQ82" s="126">
        <f>AQ61*1000/'Inflation GDP Population'!AO$23*100</f>
        <v>0.00796013696</v>
      </c>
      <c r="AR82" s="126">
        <f>AR61*1000/'Inflation GDP Population'!AP$23*100</f>
        <v>0.008117679</v>
      </c>
      <c r="AS82" s="126">
        <f>AS61*1000/'Inflation GDP Population'!AQ$23*100</f>
        <v>0.008135496365</v>
      </c>
      <c r="AT82" s="126">
        <f>AT61*1000/'Inflation GDP Population'!AR$23*100</f>
        <v>0.008255839856</v>
      </c>
      <c r="AU82" s="126">
        <f>AU61*1000/'Inflation GDP Population'!AS$23*100</f>
        <v>0.00841276838</v>
      </c>
      <c r="AV82" s="126">
        <f>AV61*1000/'Inflation GDP Population'!AT$23*100</f>
        <v>0.008605710501</v>
      </c>
      <c r="AW82" s="126">
        <f>AW61*1000/'Inflation GDP Population'!AU$23*100</f>
        <v>0.008784862269</v>
      </c>
      <c r="AX82" s="126">
        <f>AX61*1000/'Inflation GDP Population'!AV$23*100</f>
        <v>0.008919534757</v>
      </c>
      <c r="AY82" s="126">
        <f>AY61*1000/'Inflation GDP Population'!AW$23*100</f>
        <v>0.009088270782</v>
      </c>
      <c r="AZ82" s="126">
        <f>AZ61*1000/'Inflation GDP Population'!AX$23*100</f>
        <v>0.009374145369</v>
      </c>
      <c r="BA82" s="126">
        <f>BA61*1000/'Inflation GDP Population'!AY$23*100</f>
        <v>0.009598834176</v>
      </c>
      <c r="BB82" s="126">
        <f>BB61*1000/'Inflation GDP Population'!AZ$23*100</f>
        <v>0.009794198958</v>
      </c>
    </row>
    <row r="83" ht="15.75" customHeight="1">
      <c r="A83" s="119" t="s">
        <v>328</v>
      </c>
      <c r="B83" s="131" t="s">
        <v>304</v>
      </c>
      <c r="C83" s="134" t="s">
        <v>276</v>
      </c>
      <c r="D83" s="126">
        <f>D62*1000/'Inflation GDP Population'!B$23*100</f>
        <v>0.1520534803</v>
      </c>
      <c r="E83" s="126">
        <f>E62*1000/'Inflation GDP Population'!C$23*100</f>
        <v>0.1448978516</v>
      </c>
      <c r="F83" s="126">
        <f>F62*1000/'Inflation GDP Population'!D$23*100</f>
        <v>0.1196833766</v>
      </c>
      <c r="G83" s="126">
        <f>G62*1000/'Inflation GDP Population'!E$23*100</f>
        <v>0.1769406206</v>
      </c>
      <c r="H83" s="126">
        <f>H62*1000/'Inflation GDP Population'!F$23*100</f>
        <v>0.1836905468</v>
      </c>
      <c r="I83" s="126">
        <f>I62*1000/'Inflation GDP Population'!G$23*100</f>
        <v>0.2385258056</v>
      </c>
      <c r="J83" s="126">
        <f>J62*1000/'Inflation GDP Population'!H$23*100</f>
        <v>0.1756449629</v>
      </c>
      <c r="K83" s="126">
        <f>K62*1000/'Inflation GDP Population'!I$23*100</f>
        <v>0.1758597084</v>
      </c>
      <c r="L83" s="126">
        <f>L62*1000/'Inflation GDP Population'!J$23*100</f>
        <v>0.21791443</v>
      </c>
      <c r="M83" s="126">
        <f>M62*1000/'Inflation GDP Population'!K$23*100</f>
        <v>0.09883636342</v>
      </c>
      <c r="N83" s="126">
        <f>N62*1000/'Inflation GDP Population'!L$23*100</f>
        <v>0.1093629999</v>
      </c>
      <c r="O83" s="126">
        <f>O62*1000/'Inflation GDP Population'!M$23*100</f>
        <v>0.09973586481</v>
      </c>
      <c r="P83" s="126">
        <f>P62*1000/'Inflation GDP Population'!N$23*100</f>
        <v>0.06106373992</v>
      </c>
      <c r="Q83" s="126">
        <f>Q62*1000/'Inflation GDP Population'!O$23*100</f>
        <v>0.07934844747</v>
      </c>
      <c r="R83" s="126">
        <f>R62*1000/'Inflation GDP Population'!P$23*100</f>
        <v>0.07226513329</v>
      </c>
      <c r="S83" s="126">
        <f>S62*1000/'Inflation GDP Population'!Q$23*100</f>
        <v>0.04114962168</v>
      </c>
      <c r="T83" s="126">
        <f>T62*1000/'Inflation GDP Population'!R$23*100</f>
        <v>0.03898583947</v>
      </c>
      <c r="U83" s="126">
        <f>U62*1000/'Inflation GDP Population'!S$23*100</f>
        <v>0.04298237224</v>
      </c>
      <c r="V83" s="126">
        <f>V62*1000/'Inflation GDP Population'!T$23*100</f>
        <v>0.04218676693</v>
      </c>
      <c r="W83" s="126">
        <f>W62*1000/'Inflation GDP Population'!U$23*100</f>
        <v>0.03876777727</v>
      </c>
      <c r="X83" s="126">
        <f>X62*1000/'Inflation GDP Population'!V$23*100</f>
        <v>0.03842260354</v>
      </c>
      <c r="Y83" s="126">
        <f>Y62*1000/'Inflation GDP Population'!W$23*100</f>
        <v>0.03630555672</v>
      </c>
      <c r="Z83" s="126">
        <f>Z62*1000/'Inflation GDP Population'!X$23*100</f>
        <v>0.03524713668</v>
      </c>
      <c r="AA83" s="126">
        <f>AA62*1000/'Inflation GDP Population'!Y$23*100</f>
        <v>0.03560453378</v>
      </c>
      <c r="AB83" s="126">
        <f>AB62*1000/'Inflation GDP Population'!Z$23*100</f>
        <v>0.03637977833</v>
      </c>
      <c r="AC83" s="126">
        <f>AC62*1000/'Inflation GDP Population'!AA$23*100</f>
        <v>0.03759831757</v>
      </c>
      <c r="AD83" s="126">
        <f>AD62*1000/'Inflation GDP Population'!AB$23*100</f>
        <v>0.03706674426</v>
      </c>
      <c r="AE83" s="126">
        <f>AE62*1000/'Inflation GDP Population'!AC$23*100</f>
        <v>0.03603863147</v>
      </c>
      <c r="AF83" s="126">
        <f>AF62*1000/'Inflation GDP Population'!AD$23*100</f>
        <v>0.03554646427</v>
      </c>
      <c r="AG83" s="126">
        <f>AG62*1000/'Inflation GDP Population'!AE$23*100</f>
        <v>0.03445165533</v>
      </c>
      <c r="AH83" s="126">
        <f>AH62*1000/'Inflation GDP Population'!AF$23*100</f>
        <v>0.03353612482</v>
      </c>
      <c r="AI83" s="126">
        <f>AI62*1000/'Inflation GDP Population'!AG$23*100</f>
        <v>0.03218110335</v>
      </c>
      <c r="AJ83" s="126">
        <f>AJ62*1000/'Inflation GDP Population'!AH$23*100</f>
        <v>0.03209781085</v>
      </c>
      <c r="AK83" s="126">
        <f>AK62*1000/'Inflation GDP Population'!AI$23*100</f>
        <v>0.03137421364</v>
      </c>
      <c r="AL83" s="126">
        <f>AL62*1000/'Inflation GDP Population'!AJ$23*100</f>
        <v>0.03052435945</v>
      </c>
      <c r="AM83" s="126">
        <f>AM62*1000/'Inflation GDP Population'!AK$23*100</f>
        <v>0.02967768741</v>
      </c>
      <c r="AN83" s="126">
        <f>AN62*1000/'Inflation GDP Population'!AL$23*100</f>
        <v>0.02909500929</v>
      </c>
      <c r="AO83" s="126">
        <f>AO62*1000/'Inflation GDP Population'!AM$23*100</f>
        <v>0.0281139535</v>
      </c>
      <c r="AP83" s="126">
        <f>AP62*1000/'Inflation GDP Population'!AN$23*100</f>
        <v>0.02708576922</v>
      </c>
      <c r="AQ83" s="126">
        <f>AQ62*1000/'Inflation GDP Population'!AO$23*100</f>
        <v>0.02615625058</v>
      </c>
      <c r="AR83" s="126">
        <f>AR62*1000/'Inflation GDP Population'!AP$23*100</f>
        <v>0.0254748347</v>
      </c>
      <c r="AS83" s="126">
        <f>AS62*1000/'Inflation GDP Population'!AQ$23*100</f>
        <v>0.02438020524</v>
      </c>
      <c r="AT83" s="126">
        <f>AT62*1000/'Inflation GDP Population'!AR$23*100</f>
        <v>0.0236219651</v>
      </c>
      <c r="AU83" s="126">
        <f>AU62*1000/'Inflation GDP Population'!AS$23*100</f>
        <v>0.02297739351</v>
      </c>
      <c r="AV83" s="126">
        <f>AV62*1000/'Inflation GDP Population'!AT$23*100</f>
        <v>0.02243047967</v>
      </c>
      <c r="AW83" s="126">
        <f>AW62*1000/'Inflation GDP Population'!AU$23*100</f>
        <v>0.02184420622</v>
      </c>
      <c r="AX83" s="126">
        <f>AX62*1000/'Inflation GDP Population'!AV$23*100</f>
        <v>0.02115086236</v>
      </c>
      <c r="AY83" s="126">
        <f>AY62*1000/'Inflation GDP Population'!AW$23*100</f>
        <v>0.02054287603</v>
      </c>
      <c r="AZ83" s="126">
        <f>AZ62*1000/'Inflation GDP Population'!AX$23*100</f>
        <v>0.02018777406</v>
      </c>
      <c r="BA83" s="126">
        <f>BA62*1000/'Inflation GDP Population'!AY$23*100</f>
        <v>0.01968367489</v>
      </c>
      <c r="BB83" s="126">
        <f>BB62*1000/'Inflation GDP Population'!AZ$23*100</f>
        <v>0.01911223202</v>
      </c>
    </row>
    <row r="84" ht="15.75" customHeight="1">
      <c r="A84" s="119" t="s">
        <v>329</v>
      </c>
      <c r="B84" s="131" t="s">
        <v>318</v>
      </c>
      <c r="C84" s="134" t="s">
        <v>276</v>
      </c>
      <c r="D84" s="126">
        <f t="shared" ref="D84:BB84" si="8">sum(D80:D83)</f>
        <v>0.4754527849</v>
      </c>
      <c r="E84" s="126">
        <f t="shared" si="8"/>
        <v>0.4214531655</v>
      </c>
      <c r="F84" s="126">
        <f t="shared" si="8"/>
        <v>0.3622308895</v>
      </c>
      <c r="G84" s="126">
        <f t="shared" si="8"/>
        <v>0.555765182</v>
      </c>
      <c r="H84" s="126">
        <f t="shared" si="8"/>
        <v>0.5870291549</v>
      </c>
      <c r="I84" s="126">
        <f t="shared" si="8"/>
        <v>0.7688320144</v>
      </c>
      <c r="J84" s="126">
        <f t="shared" si="8"/>
        <v>0.5517770446</v>
      </c>
      <c r="K84" s="126">
        <f t="shared" si="8"/>
        <v>0.5576713808</v>
      </c>
      <c r="L84" s="126">
        <f t="shared" si="8"/>
        <v>0.6891425268</v>
      </c>
      <c r="M84" s="126">
        <f t="shared" si="8"/>
        <v>0.3124249367</v>
      </c>
      <c r="N84" s="126">
        <f t="shared" si="8"/>
        <v>0.3396613198</v>
      </c>
      <c r="O84" s="126">
        <f t="shared" si="8"/>
        <v>0.2989993047</v>
      </c>
      <c r="P84" s="126">
        <f t="shared" si="8"/>
        <v>0.1978025167</v>
      </c>
      <c r="Q84" s="126">
        <f t="shared" si="8"/>
        <v>0.2618511447</v>
      </c>
      <c r="R84" s="126">
        <f t="shared" si="8"/>
        <v>0.2741368463</v>
      </c>
      <c r="S84" s="126">
        <f t="shared" si="8"/>
        <v>0.1533765372</v>
      </c>
      <c r="T84" s="126">
        <f t="shared" si="8"/>
        <v>0.1426485457</v>
      </c>
      <c r="U84" s="126">
        <f t="shared" si="8"/>
        <v>0.1577573301</v>
      </c>
      <c r="V84" s="126">
        <f t="shared" si="8"/>
        <v>0.1581177942</v>
      </c>
      <c r="W84" s="126">
        <f t="shared" si="8"/>
        <v>0.1484149499</v>
      </c>
      <c r="X84" s="126">
        <f t="shared" si="8"/>
        <v>0.1502783245</v>
      </c>
      <c r="Y84" s="126">
        <f t="shared" si="8"/>
        <v>0.1451074974</v>
      </c>
      <c r="Z84" s="126">
        <f t="shared" si="8"/>
        <v>0.1439979114</v>
      </c>
      <c r="AA84" s="126">
        <f t="shared" si="8"/>
        <v>0.148718797</v>
      </c>
      <c r="AB84" s="126">
        <f t="shared" si="8"/>
        <v>0.1554053088</v>
      </c>
      <c r="AC84" s="126">
        <f t="shared" si="8"/>
        <v>0.1643013505</v>
      </c>
      <c r="AD84" s="126">
        <f t="shared" si="8"/>
        <v>0.1657488979</v>
      </c>
      <c r="AE84" s="126">
        <f t="shared" si="8"/>
        <v>0.1649528033</v>
      </c>
      <c r="AF84" s="126">
        <f t="shared" si="8"/>
        <v>0.1665904747</v>
      </c>
      <c r="AG84" s="126">
        <f t="shared" si="8"/>
        <v>0.1653747013</v>
      </c>
      <c r="AH84" s="126">
        <f t="shared" si="8"/>
        <v>0.1649400074</v>
      </c>
      <c r="AI84" s="126">
        <f t="shared" si="8"/>
        <v>0.1622271552</v>
      </c>
      <c r="AJ84" s="126">
        <f t="shared" si="8"/>
        <v>0.1659088863</v>
      </c>
      <c r="AK84" s="126">
        <f t="shared" si="8"/>
        <v>0.1663443345</v>
      </c>
      <c r="AL84" s="126">
        <f t="shared" si="8"/>
        <v>0.166073222</v>
      </c>
      <c r="AM84" s="126">
        <f t="shared" si="8"/>
        <v>0.1657624201</v>
      </c>
      <c r="AN84" s="126">
        <f t="shared" si="8"/>
        <v>0.1669057215</v>
      </c>
      <c r="AO84" s="126">
        <f t="shared" si="8"/>
        <v>0.1657197628</v>
      </c>
      <c r="AP84" s="126">
        <f t="shared" si="8"/>
        <v>0.1641368196</v>
      </c>
      <c r="AQ84" s="126">
        <f t="shared" si="8"/>
        <v>0.1630332271</v>
      </c>
      <c r="AR84" s="126">
        <f t="shared" si="8"/>
        <v>0.1634114283</v>
      </c>
      <c r="AS84" s="126">
        <f t="shared" si="8"/>
        <v>0.1610369555</v>
      </c>
      <c r="AT84" s="126">
        <f t="shared" si="8"/>
        <v>0.1607611498</v>
      </c>
      <c r="AU84" s="126">
        <f t="shared" si="8"/>
        <v>0.1612190988</v>
      </c>
      <c r="AV84" s="126">
        <f t="shared" si="8"/>
        <v>0.1623655251</v>
      </c>
      <c r="AW84" s="126">
        <f t="shared" si="8"/>
        <v>0.1632436527</v>
      </c>
      <c r="AX84" s="126">
        <f t="shared" si="8"/>
        <v>0.1633036363</v>
      </c>
      <c r="AY84" s="126">
        <f t="shared" si="8"/>
        <v>0.16399816</v>
      </c>
      <c r="AZ84" s="126">
        <f t="shared" si="8"/>
        <v>0.1667782023</v>
      </c>
      <c r="BA84" s="126">
        <f t="shared" si="8"/>
        <v>0.1684287401</v>
      </c>
      <c r="BB84" s="126">
        <f t="shared" si="8"/>
        <v>0.1695476056</v>
      </c>
    </row>
    <row r="85" ht="15.75" customHeight="1">
      <c r="A85" s="119" t="s">
        <v>330</v>
      </c>
      <c r="B85" s="131" t="s">
        <v>306</v>
      </c>
      <c r="C85" s="134" t="s">
        <v>276</v>
      </c>
      <c r="D85" s="126">
        <f>D63*1000/'Inflation GDP Population'!B$23*100</f>
        <v>0.005928524598</v>
      </c>
      <c r="E85" s="126">
        <f>E63*1000/'Inflation GDP Population'!C$23*100</f>
        <v>0.005967378008</v>
      </c>
      <c r="F85" s="126">
        <f>F63*1000/'Inflation GDP Population'!D$23*100</f>
        <v>0.00632831875</v>
      </c>
      <c r="G85" s="126">
        <f>G63*1000/'Inflation GDP Population'!E$23*100</f>
        <v>0.005990179452</v>
      </c>
      <c r="H85" s="126">
        <f>H63*1000/'Inflation GDP Population'!F$23*100</f>
        <v>0.006635357655</v>
      </c>
      <c r="I85" s="126">
        <f>I63*1000/'Inflation GDP Population'!G$23*100</f>
        <v>0.008495700711</v>
      </c>
      <c r="J85" s="126">
        <f>J63*1000/'Inflation GDP Population'!H$23*100</f>
        <v>0.008503610192</v>
      </c>
      <c r="K85" s="126">
        <f>K63*1000/'Inflation GDP Population'!I$23*100</f>
        <v>0.007955574784</v>
      </c>
      <c r="L85" s="126">
        <f>L63*1000/'Inflation GDP Population'!J$23*100</f>
        <v>0.008898223731</v>
      </c>
      <c r="M85" s="126">
        <f>M63*1000/'Inflation GDP Population'!K$23*100</f>
        <v>0.008858524133</v>
      </c>
      <c r="N85" s="126">
        <f>N63*1000/'Inflation GDP Population'!L$23*100</f>
        <v>0.009819213057</v>
      </c>
      <c r="O85" s="126">
        <f>O63*1000/'Inflation GDP Population'!M$23*100</f>
        <v>0.01216863192</v>
      </c>
      <c r="P85" s="126">
        <f>P63*1000/'Inflation GDP Population'!N$23*100</f>
        <v>0.009519459598</v>
      </c>
      <c r="Q85" s="126">
        <f>Q63*1000/'Inflation GDP Population'!O$23*100</f>
        <v>0.00771963279</v>
      </c>
      <c r="R85" s="126">
        <f>R63*1000/'Inflation GDP Population'!P$23*100</f>
        <v>0.006288876262</v>
      </c>
      <c r="S85" s="126">
        <f>S63*1000/'Inflation GDP Population'!Q$23*100</f>
        <v>0.005045337594</v>
      </c>
      <c r="T85" s="126">
        <f>T63*1000/'Inflation GDP Population'!R$23*100</f>
        <v>0.004303130469</v>
      </c>
      <c r="U85" s="126">
        <f>U63*1000/'Inflation GDP Population'!S$23*100</f>
        <v>0.005160393431</v>
      </c>
      <c r="V85" s="126">
        <f>V63*1000/'Inflation GDP Population'!T$23*100</f>
        <v>0.005586032306</v>
      </c>
      <c r="W85" s="126">
        <f>W63*1000/'Inflation GDP Population'!U$23*100</f>
        <v>0.005103729974</v>
      </c>
      <c r="X85" s="126">
        <f>X63*1000/'Inflation GDP Population'!V$23*100</f>
        <v>0.0048882581</v>
      </c>
      <c r="Y85" s="126">
        <f>Y63*1000/'Inflation GDP Population'!W$23*100</f>
        <v>0.004599600806</v>
      </c>
      <c r="Z85" s="126">
        <f>Z63*1000/'Inflation GDP Population'!X$23*100</f>
        <v>0.004437935883</v>
      </c>
      <c r="AA85" s="126">
        <f>AA63*1000/'Inflation GDP Population'!Y$23*100</f>
        <v>0.004319239598</v>
      </c>
      <c r="AB85" s="126">
        <f>AB63*1000/'Inflation GDP Population'!Z$23*100</f>
        <v>0.004250442722</v>
      </c>
      <c r="AC85" s="126">
        <f>AC63*1000/'Inflation GDP Population'!AA$23*100</f>
        <v>0.004182656526</v>
      </c>
      <c r="AD85" s="126">
        <f>AD63*1000/'Inflation GDP Population'!AB$23*100</f>
        <v>0.004124874602</v>
      </c>
      <c r="AE85" s="126">
        <f>AE63*1000/'Inflation GDP Population'!AC$23*100</f>
        <v>0.004076536552</v>
      </c>
      <c r="AF85" s="126">
        <f>AF63*1000/'Inflation GDP Population'!AD$23*100</f>
        <v>0.00401116996</v>
      </c>
      <c r="AG85" s="126">
        <f>AG63*1000/'Inflation GDP Population'!AE$23*100</f>
        <v>0.003972183195</v>
      </c>
      <c r="AH85" s="126">
        <f>AH63*1000/'Inflation GDP Population'!AF$23*100</f>
        <v>0.003908231687</v>
      </c>
      <c r="AI85" s="126">
        <f>AI63*1000/'Inflation GDP Population'!AG$23*100</f>
        <v>0.003861496052</v>
      </c>
      <c r="AJ85" s="126">
        <f>AJ63*1000/'Inflation GDP Population'!AH$23*100</f>
        <v>0.003807080815</v>
      </c>
      <c r="AK85" s="126">
        <f>AK63*1000/'Inflation GDP Population'!AI$23*100</f>
        <v>0.003737675111</v>
      </c>
      <c r="AL85" s="126">
        <f>AL63*1000/'Inflation GDP Population'!AJ$23*100</f>
        <v>0.003669515528</v>
      </c>
      <c r="AM85" s="126">
        <f>AM63*1000/'Inflation GDP Population'!AK$23*100</f>
        <v>0.003617559652</v>
      </c>
      <c r="AN85" s="126">
        <f>AN63*1000/'Inflation GDP Population'!AL$23*100</f>
        <v>0.003558860844</v>
      </c>
      <c r="AO85" s="126">
        <f>AO63*1000/'Inflation GDP Population'!AM$23*100</f>
        <v>0.003493862864</v>
      </c>
      <c r="AP85" s="126">
        <f>AP63*1000/'Inflation GDP Population'!AN$23*100</f>
        <v>0.003437077645</v>
      </c>
      <c r="AQ85" s="126">
        <f>AQ63*1000/'Inflation GDP Population'!AO$23*100</f>
        <v>0.003367354944</v>
      </c>
      <c r="AR85" s="126">
        <f>AR63*1000/'Inflation GDP Population'!AP$23*100</f>
        <v>0.003305804027</v>
      </c>
      <c r="AS85" s="126">
        <f>AS63*1000/'Inflation GDP Population'!AQ$23*100</f>
        <v>0.00325198493</v>
      </c>
      <c r="AT85" s="126">
        <f>AT63*1000/'Inflation GDP Population'!AR$23*100</f>
        <v>0.003192497292</v>
      </c>
      <c r="AU85" s="126">
        <f>AU63*1000/'Inflation GDP Population'!AS$23*100</f>
        <v>0.003134082119</v>
      </c>
      <c r="AV85" s="126">
        <f>AV63*1000/'Inflation GDP Population'!AT$23*100</f>
        <v>0.003082948593</v>
      </c>
      <c r="AW85" s="126">
        <f>AW63*1000/'Inflation GDP Population'!AU$23*100</f>
        <v>0.003038698925</v>
      </c>
      <c r="AX85" s="126">
        <f>AX63*1000/'Inflation GDP Population'!AV$23*100</f>
        <v>0.002977039042</v>
      </c>
      <c r="AY85" s="126">
        <f>AY63*1000/'Inflation GDP Population'!AW$23*100</f>
        <v>0.002928341092</v>
      </c>
      <c r="AZ85" s="126">
        <f>AZ63*1000/'Inflation GDP Population'!AX$23*100</f>
        <v>0.00287465324</v>
      </c>
      <c r="BA85" s="126">
        <f>BA63*1000/'Inflation GDP Population'!AY$23*100</f>
        <v>0.002821935921</v>
      </c>
      <c r="BB85" s="126">
        <f>BB63*1000/'Inflation GDP Population'!AZ$23*100</f>
        <v>0.002770171886</v>
      </c>
    </row>
    <row r="86" ht="15.75" customHeight="1">
      <c r="A86" s="135" t="s">
        <v>331</v>
      </c>
      <c r="B86" s="93" t="s">
        <v>332</v>
      </c>
      <c r="C86" s="123" t="s">
        <v>273</v>
      </c>
      <c r="D86" s="136">
        <f>D24*1000/'Inflation GDP Population'!B$28</f>
        <v>340.4011122</v>
      </c>
      <c r="E86" s="136">
        <f>E24*1000/'Inflation GDP Population'!C$28</f>
        <v>363.2447808</v>
      </c>
      <c r="F86" s="136">
        <f>F24*1000/'Inflation GDP Population'!D$28</f>
        <v>254.8149947</v>
      </c>
      <c r="G86" s="136">
        <f>G24*1000/'Inflation GDP Population'!E$28</f>
        <v>320.5322896</v>
      </c>
      <c r="H86" s="136">
        <f>H24*1000/'Inflation GDP Population'!F$28</f>
        <v>357.4686403</v>
      </c>
      <c r="I86" s="136">
        <f>I24*1000/'Inflation GDP Population'!G$28</f>
        <v>399.6249597</v>
      </c>
      <c r="J86" s="136">
        <f>J24*1000/'Inflation GDP Population'!H$28</f>
        <v>357.6319101</v>
      </c>
      <c r="K86" s="136">
        <f>K24*1000/'Inflation GDP Population'!I$28</f>
        <v>384.236535</v>
      </c>
      <c r="L86" s="136">
        <f>L24*1000/'Inflation GDP Population'!J$28</f>
        <v>447.9707362</v>
      </c>
      <c r="M86" s="136">
        <f>M24*1000/'Inflation GDP Population'!K$28</f>
        <v>253.7575706</v>
      </c>
      <c r="N86" s="136">
        <f>N24*1000/'Inflation GDP Population'!L$28</f>
        <v>235.7210892</v>
      </c>
      <c r="O86" s="136">
        <f>O24*1000/'Inflation GDP Population'!M$28</f>
        <v>188.6753938</v>
      </c>
      <c r="P86" s="136">
        <f>P24*1000/'Inflation GDP Population'!N$28</f>
        <v>174.9091172</v>
      </c>
      <c r="Q86" s="136">
        <f>Q24*1000/'Inflation GDP Population'!O$28</f>
        <v>199.132004</v>
      </c>
      <c r="R86" s="136">
        <f>R24*1000/'Inflation GDP Population'!P$28</f>
        <v>216.7909768</v>
      </c>
      <c r="S86" s="136">
        <f>S24*1000/'Inflation GDP Population'!Q$28</f>
        <v>155.4799519</v>
      </c>
      <c r="T86" s="136">
        <f>T24*1000/'Inflation GDP Population'!R$28</f>
        <v>135.3710518</v>
      </c>
      <c r="U86" s="136">
        <f>U24*1000/'Inflation GDP Population'!S$28</f>
        <v>133.0160923</v>
      </c>
      <c r="V86" s="136">
        <f>V24*1000/'Inflation GDP Population'!T$28</f>
        <v>135.6206618</v>
      </c>
      <c r="W86" s="136">
        <f>W24*1000/'Inflation GDP Population'!U$28</f>
        <v>124.9426243</v>
      </c>
      <c r="X86" s="136">
        <f>X24*1000/'Inflation GDP Population'!V$28</f>
        <v>123.0401058</v>
      </c>
      <c r="Y86" s="136">
        <f>Y24*1000/'Inflation GDP Population'!W$28</f>
        <v>224.7641432</v>
      </c>
      <c r="Z86" s="136">
        <f>Z24*1000/'Inflation GDP Population'!X$28</f>
        <v>330.9212845</v>
      </c>
      <c r="AA86" s="136">
        <f>AA24*1000/'Inflation GDP Population'!Y$28</f>
        <v>405.083142</v>
      </c>
      <c r="AB86" s="136">
        <f>AB24*1000/'Inflation GDP Population'!Z$28</f>
        <v>467.1448619</v>
      </c>
      <c r="AC86" s="136">
        <f>AC24*1000/'Inflation GDP Population'!AA$28</f>
        <v>513.8002912</v>
      </c>
      <c r="AD86" s="136">
        <f>AD24*1000/'Inflation GDP Population'!AB$28</f>
        <v>566.0265764</v>
      </c>
      <c r="AE86" s="136">
        <f>AE24*1000/'Inflation GDP Population'!AC$28</f>
        <v>613.4791072</v>
      </c>
      <c r="AF86" s="136">
        <f>AF24*1000/'Inflation GDP Population'!AD$28</f>
        <v>655.4163846</v>
      </c>
      <c r="AG86" s="136">
        <f>AG24*1000/'Inflation GDP Population'!AE$28</f>
        <v>689.7443675</v>
      </c>
      <c r="AH86" s="136">
        <f>AH24*1000/'Inflation GDP Population'!AF$28</f>
        <v>722.2409703</v>
      </c>
      <c r="AI86" s="136">
        <f>AI24*1000/'Inflation GDP Population'!AG$28</f>
        <v>768.6598723</v>
      </c>
      <c r="AJ86" s="136">
        <f>AJ24*1000/'Inflation GDP Population'!AH$28</f>
        <v>815.6197218</v>
      </c>
      <c r="AK86" s="136">
        <f>AK24*1000/'Inflation GDP Population'!AI$28</f>
        <v>855.0993547</v>
      </c>
      <c r="AL86" s="136">
        <f>AL24*1000/'Inflation GDP Population'!AJ$28</f>
        <v>896.2927547</v>
      </c>
      <c r="AM86" s="136">
        <f>AM24*1000/'Inflation GDP Population'!AK$28</f>
        <v>935.4709236</v>
      </c>
      <c r="AN86" s="136">
        <f>AN24*1000/'Inflation GDP Population'!AL$28</f>
        <v>973.8759892</v>
      </c>
      <c r="AO86" s="136">
        <f>AO24*1000/'Inflation GDP Population'!AM$28</f>
        <v>1009.170968</v>
      </c>
      <c r="AP86" s="136">
        <f>AP24*1000/'Inflation GDP Population'!AN$28</f>
        <v>1042.736229</v>
      </c>
      <c r="AQ86" s="136">
        <f>AQ24*1000/'Inflation GDP Population'!AO$28</f>
        <v>1074.707074</v>
      </c>
      <c r="AR86" s="136">
        <f>AR24*1000/'Inflation GDP Population'!AP$28</f>
        <v>1106.087334</v>
      </c>
      <c r="AS86" s="136">
        <f>AS24*1000/'Inflation GDP Population'!AQ$28</f>
        <v>1133.940054</v>
      </c>
      <c r="AT86" s="136">
        <f>AT24*1000/'Inflation GDP Population'!AR$28</f>
        <v>1160.982851</v>
      </c>
      <c r="AU86" s="136">
        <f>AU24*1000/'Inflation GDP Population'!AS$28</f>
        <v>1186.872694</v>
      </c>
      <c r="AV86" s="136">
        <f>AV24*1000/'Inflation GDP Population'!AT$28</f>
        <v>1204.1886</v>
      </c>
      <c r="AW86" s="136">
        <f>AW24*1000/'Inflation GDP Population'!AU$28</f>
        <v>1226.894142</v>
      </c>
      <c r="AX86" s="136">
        <f>AX24*1000/'Inflation GDP Population'!AV$28</f>
        <v>1247.417919</v>
      </c>
      <c r="AY86" s="136">
        <f>AY24*1000/'Inflation GDP Population'!AW$28</f>
        <v>1267.149706</v>
      </c>
      <c r="AZ86" s="136">
        <f>AZ24*1000/'Inflation GDP Population'!AX$28</f>
        <v>1286.596571</v>
      </c>
      <c r="BA86" s="136">
        <f>BA24*1000/'Inflation GDP Population'!AY$28</f>
        <v>1303.283326</v>
      </c>
      <c r="BB86" s="136">
        <f>BB24*1000/'Inflation GDP Population'!AZ$28</f>
        <v>1318.82627</v>
      </c>
    </row>
    <row r="87" ht="15.75" customHeight="1">
      <c r="A87" s="135" t="s">
        <v>333</v>
      </c>
      <c r="B87" s="93" t="s">
        <v>334</v>
      </c>
      <c r="C87" s="123" t="s">
        <v>273</v>
      </c>
      <c r="D87" s="136">
        <f>D25*1000/'Inflation GDP Population'!B$28</f>
        <v>136.3379599</v>
      </c>
      <c r="E87" s="136">
        <f>E25*1000/'Inflation GDP Population'!C$28</f>
        <v>105.6325872</v>
      </c>
      <c r="F87" s="136">
        <f>F25*1000/'Inflation GDP Population'!D$28</f>
        <v>113.8183067</v>
      </c>
      <c r="G87" s="136">
        <f>G25*1000/'Inflation GDP Population'!E$28</f>
        <v>74.9536915</v>
      </c>
      <c r="H87" s="136">
        <f>H25*1000/'Inflation GDP Population'!F$28</f>
        <v>76.45977386</v>
      </c>
      <c r="I87" s="136">
        <f>I25*1000/'Inflation GDP Population'!G$28</f>
        <v>41.18968693</v>
      </c>
      <c r="J87" s="136">
        <f>J25*1000/'Inflation GDP Population'!H$28</f>
        <v>42.73071114</v>
      </c>
      <c r="K87" s="136">
        <f>K25*1000/'Inflation GDP Population'!I$28</f>
        <v>61.6484357</v>
      </c>
      <c r="L87" s="136">
        <f>L25*1000/'Inflation GDP Population'!J$28</f>
        <v>68.81075271</v>
      </c>
      <c r="M87" s="136">
        <f>M25*1000/'Inflation GDP Population'!K$28</f>
        <v>78.75403627</v>
      </c>
      <c r="N87" s="136">
        <f>N25*1000/'Inflation GDP Population'!L$28</f>
        <v>174.0509289</v>
      </c>
      <c r="O87" s="136">
        <f>O25*1000/'Inflation GDP Population'!M$28</f>
        <v>206.9402859</v>
      </c>
      <c r="P87" s="136">
        <f>P25*1000/'Inflation GDP Population'!N$28</f>
        <v>319.5947636</v>
      </c>
      <c r="Q87" s="136">
        <f>Q25*1000/'Inflation GDP Population'!O$28</f>
        <v>316.0391758</v>
      </c>
      <c r="R87" s="136">
        <f>R25*1000/'Inflation GDP Population'!P$28</f>
        <v>192.398943</v>
      </c>
      <c r="S87" s="136">
        <f>S25*1000/'Inflation GDP Population'!Q$28</f>
        <v>309.0065278</v>
      </c>
      <c r="T87" s="136">
        <f>T25*1000/'Inflation GDP Population'!R$28</f>
        <v>99.50890166</v>
      </c>
      <c r="U87" s="136">
        <f>U25*1000/'Inflation GDP Population'!S$28</f>
        <v>97.43514415</v>
      </c>
      <c r="V87" s="136">
        <f>V25*1000/'Inflation GDP Population'!T$28</f>
        <v>105.2729603</v>
      </c>
      <c r="W87" s="136">
        <f>W25*1000/'Inflation GDP Population'!U$28</f>
        <v>135.4843508</v>
      </c>
      <c r="X87" s="136">
        <f>X25*1000/'Inflation GDP Population'!V$28</f>
        <v>4608.274889</v>
      </c>
      <c r="Y87" s="136">
        <f>Y25*1000/'Inflation GDP Population'!W$28</f>
        <v>4174.33832</v>
      </c>
      <c r="Z87" s="136">
        <f>Z25*1000/'Inflation GDP Population'!X$28</f>
        <v>3886.630819</v>
      </c>
      <c r="AA87" s="136">
        <f>AA25*1000/'Inflation GDP Population'!Y$28</f>
        <v>3578.924605</v>
      </c>
      <c r="AB87" s="136">
        <f>AB25*1000/'Inflation GDP Population'!Z$28</f>
        <v>3289.569626</v>
      </c>
      <c r="AC87" s="136">
        <f>AC25*1000/'Inflation GDP Population'!AA$28</f>
        <v>2994.91489</v>
      </c>
      <c r="AD87" s="136">
        <f>AD25*1000/'Inflation GDP Population'!AB$28</f>
        <v>2857.898932</v>
      </c>
      <c r="AE87" s="136">
        <f>AE25*1000/'Inflation GDP Population'!AC$28</f>
        <v>2734.619897</v>
      </c>
      <c r="AF87" s="136">
        <f>AF25*1000/'Inflation GDP Population'!AD$28</f>
        <v>2608.492659</v>
      </c>
      <c r="AG87" s="136">
        <f>AG25*1000/'Inflation GDP Population'!AE$28</f>
        <v>2477.980896</v>
      </c>
      <c r="AH87" s="136">
        <f>AH25*1000/'Inflation GDP Population'!AF$28</f>
        <v>2362.801713</v>
      </c>
      <c r="AI87" s="136">
        <f>AI25*1000/'Inflation GDP Population'!AG$28</f>
        <v>2312.924367</v>
      </c>
      <c r="AJ87" s="136">
        <f>AJ25*1000/'Inflation GDP Population'!AH$28</f>
        <v>2272.894668</v>
      </c>
      <c r="AK87" s="136">
        <f>AK25*1000/'Inflation GDP Population'!AI$28</f>
        <v>2216.13632</v>
      </c>
      <c r="AL87" s="136">
        <f>AL25*1000/'Inflation GDP Population'!AJ$28</f>
        <v>2187.663073</v>
      </c>
      <c r="AM87" s="136">
        <f>AM25*1000/'Inflation GDP Population'!AK$28</f>
        <v>2169.565148</v>
      </c>
      <c r="AN87" s="136">
        <f>AN25*1000/'Inflation GDP Population'!AL$28</f>
        <v>2169.056206</v>
      </c>
      <c r="AO87" s="136">
        <f>AO25*1000/'Inflation GDP Population'!AM$28</f>
        <v>4101.660225</v>
      </c>
      <c r="AP87" s="136">
        <f>AP25*1000/'Inflation GDP Population'!AN$28</f>
        <v>4079.565246</v>
      </c>
      <c r="AQ87" s="136">
        <f>AQ25*1000/'Inflation GDP Population'!AO$28</f>
        <v>3972.35751</v>
      </c>
      <c r="AR87" s="136">
        <f>AR25*1000/'Inflation GDP Population'!AP$28</f>
        <v>3864.814714</v>
      </c>
      <c r="AS87" s="136">
        <f>AS25*1000/'Inflation GDP Population'!AQ$28</f>
        <v>3815.836342</v>
      </c>
      <c r="AT87" s="136">
        <f>AT25*1000/'Inflation GDP Population'!AR$28</f>
        <v>3734.731463</v>
      </c>
      <c r="AU87" s="136">
        <f>AU25*1000/'Inflation GDP Population'!AS$28</f>
        <v>3667.607163</v>
      </c>
      <c r="AV87" s="136">
        <f>AV25*1000/'Inflation GDP Population'!AT$28</f>
        <v>3557.18177</v>
      </c>
      <c r="AW87" s="136">
        <f>AW25*1000/'Inflation GDP Population'!AU$28</f>
        <v>3475.068201</v>
      </c>
      <c r="AX87" s="136">
        <f>AX25*1000/'Inflation GDP Population'!AV$28</f>
        <v>3435.551926</v>
      </c>
      <c r="AY87" s="136">
        <f>AY25*1000/'Inflation GDP Population'!AW$28</f>
        <v>3353.900591</v>
      </c>
      <c r="AZ87" s="136">
        <f>AZ25*1000/'Inflation GDP Population'!AX$28</f>
        <v>3252.189125</v>
      </c>
      <c r="BA87" s="136">
        <f>BA25*1000/'Inflation GDP Population'!AY$28</f>
        <v>3141.926404</v>
      </c>
      <c r="BB87" s="136">
        <f>BB25*1000/'Inflation GDP Population'!AZ$28</f>
        <v>1.531466555</v>
      </c>
    </row>
    <row r="88" ht="15.75" customHeight="1">
      <c r="A88" s="135" t="s">
        <v>335</v>
      </c>
      <c r="B88" s="123" t="s">
        <v>336</v>
      </c>
      <c r="C88" s="123" t="s">
        <v>273</v>
      </c>
      <c r="D88" s="136">
        <f>D26*1000/'Inflation GDP Population'!B$28</f>
        <v>176.3843057</v>
      </c>
      <c r="E88" s="136">
        <f>E26*1000/'Inflation GDP Population'!C$28</f>
        <v>167.9558309</v>
      </c>
      <c r="F88" s="136">
        <f>F26*1000/'Inflation GDP Population'!D$28</f>
        <v>179.2920462</v>
      </c>
      <c r="G88" s="136">
        <f>G26*1000/'Inflation GDP Population'!E$28</f>
        <v>196.2556398</v>
      </c>
      <c r="H88" s="136">
        <f>H26*1000/'Inflation GDP Population'!F$28</f>
        <v>199.6267776</v>
      </c>
      <c r="I88" s="136">
        <f>I26*1000/'Inflation GDP Population'!G$28</f>
        <v>205.1719584</v>
      </c>
      <c r="J88" s="136">
        <f>J26*1000/'Inflation GDP Population'!H$28</f>
        <v>218.2408511</v>
      </c>
      <c r="K88" s="136">
        <f>K26*1000/'Inflation GDP Population'!I$28</f>
        <v>220.8189257</v>
      </c>
      <c r="L88" s="136">
        <f>L26*1000/'Inflation GDP Population'!J$28</f>
        <v>229.5593557</v>
      </c>
      <c r="M88" s="136">
        <f>M26*1000/'Inflation GDP Population'!K$28</f>
        <v>222.013274</v>
      </c>
      <c r="N88" s="136">
        <f>N26*1000/'Inflation GDP Population'!L$28</f>
        <v>220.7370084</v>
      </c>
      <c r="O88" s="136">
        <f>O26*1000/'Inflation GDP Population'!M$28</f>
        <v>228.7603725</v>
      </c>
      <c r="P88" s="136">
        <f>P26*1000/'Inflation GDP Population'!N$28</f>
        <v>234.3407449</v>
      </c>
      <c r="Q88" s="136">
        <f>Q26*1000/'Inflation GDP Population'!O$28</f>
        <v>237.2673451</v>
      </c>
      <c r="R88" s="136">
        <f>R26*1000/'Inflation GDP Population'!P$28</f>
        <v>225.013824</v>
      </c>
      <c r="S88" s="136">
        <f>S26*1000/'Inflation GDP Population'!Q$28</f>
        <v>224.2273687</v>
      </c>
      <c r="T88" s="136">
        <f>T26*1000/'Inflation GDP Population'!R$28</f>
        <v>224.2923871</v>
      </c>
      <c r="U88" s="136">
        <f>U26*1000/'Inflation GDP Population'!S$28</f>
        <v>223.1407869</v>
      </c>
      <c r="V88" s="136">
        <f>V26*1000/'Inflation GDP Population'!T$28</f>
        <v>232.0029408</v>
      </c>
      <c r="W88" s="136">
        <f>W26*1000/'Inflation GDP Population'!U$28</f>
        <v>218.7098173</v>
      </c>
      <c r="X88" s="136">
        <f>X26*1000/'Inflation GDP Population'!V$28</f>
        <v>220.4624695</v>
      </c>
      <c r="Y88" s="136">
        <f>Y26*1000/'Inflation GDP Population'!W$28</f>
        <v>218.7225151</v>
      </c>
      <c r="Z88" s="136">
        <f>Z26*1000/'Inflation GDP Population'!X$28</f>
        <v>229.5975553</v>
      </c>
      <c r="AA88" s="136">
        <f>AA26*1000/'Inflation GDP Population'!Y$28</f>
        <v>240.3045719</v>
      </c>
      <c r="AB88" s="136">
        <f>AB26*1000/'Inflation GDP Population'!Z$28</f>
        <v>250.8475648</v>
      </c>
      <c r="AC88" s="136">
        <f>AC26*1000/'Inflation GDP Population'!AA$28</f>
        <v>261.2304083</v>
      </c>
      <c r="AD88" s="136">
        <f>AD26*1000/'Inflation GDP Population'!AB$28</f>
        <v>271.4568556</v>
      </c>
      <c r="AE88" s="136">
        <f>AE26*1000/'Inflation GDP Population'!AC$28</f>
        <v>281.5305435</v>
      </c>
      <c r="AF88" s="136">
        <f>AF26*1000/'Inflation GDP Population'!AD$28</f>
        <v>291.454997</v>
      </c>
      <c r="AG88" s="136">
        <f>AG26*1000/'Inflation GDP Population'!AE$28</f>
        <v>301.2336336</v>
      </c>
      <c r="AH88" s="136">
        <f>AH26*1000/'Inflation GDP Population'!AF$28</f>
        <v>310.8697674</v>
      </c>
      <c r="AI88" s="136">
        <f>AI26*1000/'Inflation GDP Population'!AG$28</f>
        <v>320.8007699</v>
      </c>
      <c r="AJ88" s="136">
        <f>AJ26*1000/'Inflation GDP Population'!AH$28</f>
        <v>330.6154937</v>
      </c>
      <c r="AK88" s="136">
        <f>AK26*1000/'Inflation GDP Population'!AI$28</f>
        <v>340.3160666</v>
      </c>
      <c r="AL88" s="136">
        <f>AL26*1000/'Inflation GDP Population'!AJ$28</f>
        <v>349.9045648</v>
      </c>
      <c r="AM88" s="136">
        <f>AM26*1000/'Inflation GDP Population'!AK$28</f>
        <v>359.3830145</v>
      </c>
      <c r="AN88" s="136">
        <f>AN26*1000/'Inflation GDP Population'!AL$28</f>
        <v>368.7533933</v>
      </c>
      <c r="AO88" s="136">
        <f>AO26*1000/'Inflation GDP Population'!AM$28</f>
        <v>378.017632</v>
      </c>
      <c r="AP88" s="136">
        <f>AP26*1000/'Inflation GDP Population'!AN$28</f>
        <v>387.1776155</v>
      </c>
      <c r="AQ88" s="136">
        <f>AQ26*1000/'Inflation GDP Population'!AO$28</f>
        <v>396.2351845</v>
      </c>
      <c r="AR88" s="136">
        <f>AR26*1000/'Inflation GDP Population'!AP$28</f>
        <v>405.1921365</v>
      </c>
      <c r="AS88" s="136">
        <f>AS26*1000/'Inflation GDP Population'!AQ$28</f>
        <v>413.9009292</v>
      </c>
      <c r="AT88" s="136">
        <f>AT26*1000/'Inflation GDP Population'!AR$28</f>
        <v>422.5081276</v>
      </c>
      <c r="AU88" s="136">
        <f>AU26*1000/'Inflation GDP Population'!AS$28</f>
        <v>431.0155908</v>
      </c>
      <c r="AV88" s="136">
        <f>AV26*1000/'Inflation GDP Population'!AT$28</f>
        <v>439.4251331</v>
      </c>
      <c r="AW88" s="136">
        <f>AW26*1000/'Inflation GDP Population'!AU$28</f>
        <v>447.7385249</v>
      </c>
      <c r="AX88" s="136">
        <f>AX26*1000/'Inflation GDP Population'!AV$28</f>
        <v>455.9574941</v>
      </c>
      <c r="AY88" s="136">
        <f>AY26*1000/'Inflation GDP Population'!AW$28</f>
        <v>464.0837279</v>
      </c>
      <c r="AZ88" s="136">
        <f>AZ26*1000/'Inflation GDP Population'!AX$28</f>
        <v>472.1188732</v>
      </c>
      <c r="BA88" s="136">
        <f>BA26*1000/'Inflation GDP Population'!AY$28</f>
        <v>480.0645384</v>
      </c>
      <c r="BB88" s="136">
        <f>BB26*1000/'Inflation GDP Population'!AZ$28</f>
        <v>487.9222942</v>
      </c>
    </row>
    <row r="89" ht="15.75" customHeight="1">
      <c r="A89" s="135" t="s">
        <v>337</v>
      </c>
      <c r="B89" s="123" t="s">
        <v>338</v>
      </c>
      <c r="C89" s="123" t="s">
        <v>273</v>
      </c>
      <c r="D89" s="136">
        <f>D27*1000/'Inflation GDP Population'!B$28</f>
        <v>106.2135227</v>
      </c>
      <c r="E89" s="136">
        <f>E27*1000/'Inflation GDP Population'!C$28</f>
        <v>87.08807163</v>
      </c>
      <c r="F89" s="136">
        <f>F27*1000/'Inflation GDP Population'!D$28</f>
        <v>103.2114255</v>
      </c>
      <c r="G89" s="136">
        <f>G27*1000/'Inflation GDP Population'!E$28</f>
        <v>122.376014</v>
      </c>
      <c r="H89" s="136">
        <f>H27*1000/'Inflation GDP Population'!F$28</f>
        <v>109.3137157</v>
      </c>
      <c r="I89" s="136">
        <f>I27*1000/'Inflation GDP Population'!G$28</f>
        <v>122.8140869</v>
      </c>
      <c r="J89" s="136">
        <f>J27*1000/'Inflation GDP Population'!H$28</f>
        <v>138.5190488</v>
      </c>
      <c r="K89" s="136">
        <f>K27*1000/'Inflation GDP Population'!I$28</f>
        <v>138.9107748</v>
      </c>
      <c r="L89" s="136">
        <f>L27*1000/'Inflation GDP Population'!J$28</f>
        <v>124.234495</v>
      </c>
      <c r="M89" s="136">
        <f>M27*1000/'Inflation GDP Population'!K$28</f>
        <v>189.4506567</v>
      </c>
      <c r="N89" s="136">
        <f>N27*1000/'Inflation GDP Population'!L$28</f>
        <v>203.8041666</v>
      </c>
      <c r="O89" s="136">
        <f>O27*1000/'Inflation GDP Population'!M$28</f>
        <v>168.4865606</v>
      </c>
      <c r="P89" s="136">
        <f>P27*1000/'Inflation GDP Population'!N$28</f>
        <v>262.1253283</v>
      </c>
      <c r="Q89" s="136">
        <f>Q27*1000/'Inflation GDP Population'!O$28</f>
        <v>238.2490673</v>
      </c>
      <c r="R89" s="136">
        <f>R27*1000/'Inflation GDP Population'!P$28</f>
        <v>218.0957934</v>
      </c>
      <c r="S89" s="136">
        <f>S27*1000/'Inflation GDP Population'!Q$28</f>
        <v>228.4840583</v>
      </c>
      <c r="T89" s="136">
        <f>T27*1000/'Inflation GDP Population'!R$28</f>
        <v>222.5693917</v>
      </c>
      <c r="U89" s="136">
        <f>U27*1000/'Inflation GDP Population'!S$28</f>
        <v>227.5892208</v>
      </c>
      <c r="V89" s="136">
        <f>V27*1000/'Inflation GDP Population'!T$28</f>
        <v>226.6819258</v>
      </c>
      <c r="W89" s="136">
        <f>W27*1000/'Inflation GDP Population'!U$28</f>
        <v>225.3119571</v>
      </c>
      <c r="X89" s="136">
        <f>X27*1000/'Inflation GDP Population'!V$28</f>
        <v>224.9439933</v>
      </c>
      <c r="Y89" s="136">
        <f>Y27*1000/'Inflation GDP Population'!W$28</f>
        <v>263.8434871</v>
      </c>
      <c r="Z89" s="136">
        <f>Z27*1000/'Inflation GDP Population'!X$28</f>
        <v>251.2314765</v>
      </c>
      <c r="AA89" s="136">
        <f>AA27*1000/'Inflation GDP Population'!Y$28</f>
        <v>253.8964288</v>
      </c>
      <c r="AB89" s="136">
        <f>AB27*1000/'Inflation GDP Population'!Z$28</f>
        <v>258.1186896</v>
      </c>
      <c r="AC89" s="136">
        <f>AC27*1000/'Inflation GDP Population'!AA$28</f>
        <v>262.5944316</v>
      </c>
      <c r="AD89" s="136">
        <f>AD27*1000/'Inflation GDP Population'!AB$28</f>
        <v>266.3740104</v>
      </c>
      <c r="AE89" s="136">
        <f>AE27*1000/'Inflation GDP Population'!AC$28</f>
        <v>272.9151221</v>
      </c>
      <c r="AF89" s="136">
        <f>AF27*1000/'Inflation GDP Population'!AD$28</f>
        <v>274.4209524</v>
      </c>
      <c r="AG89" s="136">
        <f>AG27*1000/'Inflation GDP Population'!AE$28</f>
        <v>279.8122756</v>
      </c>
      <c r="AH89" s="136">
        <f>AH27*1000/'Inflation GDP Population'!AF$28</f>
        <v>284.6561006</v>
      </c>
      <c r="AI89" s="136">
        <f>AI27*1000/'Inflation GDP Population'!AG$28</f>
        <v>290.4788719</v>
      </c>
      <c r="AJ89" s="136">
        <f>AJ27*1000/'Inflation GDP Population'!AH$28</f>
        <v>292.3170543</v>
      </c>
      <c r="AK89" s="136">
        <f>AK27*1000/'Inflation GDP Population'!AI$28</f>
        <v>295.9412892</v>
      </c>
      <c r="AL89" s="136">
        <f>AL27*1000/'Inflation GDP Population'!AJ$28</f>
        <v>303.3074592</v>
      </c>
      <c r="AM89" s="136">
        <f>AM27*1000/'Inflation GDP Population'!AK$28</f>
        <v>304.0366439</v>
      </c>
      <c r="AN89" s="136">
        <f>AN27*1000/'Inflation GDP Population'!AL$28</f>
        <v>308.0319603</v>
      </c>
      <c r="AO89" s="136">
        <f>AO27*1000/'Inflation GDP Population'!AM$28</f>
        <v>316.8217802</v>
      </c>
      <c r="AP89" s="136">
        <f>AP27*1000/'Inflation GDP Population'!AN$28</f>
        <v>317.3892155</v>
      </c>
      <c r="AQ89" s="136">
        <f>AQ27*1000/'Inflation GDP Population'!AO$28</f>
        <v>338.5859946</v>
      </c>
      <c r="AR89" s="136">
        <f>AR27*1000/'Inflation GDP Population'!AP$28</f>
        <v>363.7377087</v>
      </c>
      <c r="AS89" s="136">
        <f>AS27*1000/'Inflation GDP Population'!AQ$28</f>
        <v>325.6534671</v>
      </c>
      <c r="AT89" s="136">
        <f>AT27*1000/'Inflation GDP Population'!AR$28</f>
        <v>334.1485018</v>
      </c>
      <c r="AU89" s="136">
        <f>AU27*1000/'Inflation GDP Population'!AS$28</f>
        <v>338.7472616</v>
      </c>
      <c r="AV89" s="136">
        <f>AV27*1000/'Inflation GDP Population'!AT$28</f>
        <v>336.2888579</v>
      </c>
      <c r="AW89" s="136">
        <f>AW27*1000/'Inflation GDP Population'!AU$28</f>
        <v>343.7213803</v>
      </c>
      <c r="AX89" s="136">
        <f>AX27*1000/'Inflation GDP Population'!AV$28</f>
        <v>347.308636</v>
      </c>
      <c r="AY89" s="136">
        <f>AY27*1000/'Inflation GDP Population'!AW$28</f>
        <v>346.5673411</v>
      </c>
      <c r="AZ89" s="136">
        <f>AZ27*1000/'Inflation GDP Population'!AX$28</f>
        <v>349.9174768</v>
      </c>
      <c r="BA89" s="136">
        <f>BA27*1000/'Inflation GDP Population'!AY$28</f>
        <v>376.675007</v>
      </c>
      <c r="BB89" s="136">
        <f>BB27*1000/'Inflation GDP Population'!AZ$28</f>
        <v>358.7804885</v>
      </c>
    </row>
    <row r="90" ht="15.75" customHeight="1">
      <c r="A90" s="135" t="s">
        <v>339</v>
      </c>
      <c r="B90" s="93" t="s">
        <v>332</v>
      </c>
      <c r="C90" s="137" t="s">
        <v>276</v>
      </c>
      <c r="D90" s="138">
        <f>D24*1000/'Inflation GDP Population'!B$23*100</f>
        <v>0.6132232942</v>
      </c>
      <c r="E90" s="138">
        <f>E24*1000/'Inflation GDP Population'!C$23*100</f>
        <v>0.6697968893</v>
      </c>
      <c r="F90" s="138">
        <f>F24*1000/'Inflation GDP Population'!D$23*100</f>
        <v>0.4651415307</v>
      </c>
      <c r="G90" s="138">
        <f>G24*1000/'Inflation GDP Population'!E$23*100</f>
        <v>0.5666417423</v>
      </c>
      <c r="H90" s="138">
        <f>H24*1000/'Inflation GDP Population'!F$23*100</f>
        <v>0.6127716355</v>
      </c>
      <c r="I90" s="138">
        <f>I24*1000/'Inflation GDP Population'!G$23*100</f>
        <v>0.6620614947</v>
      </c>
      <c r="J90" s="138">
        <f>J24*1000/'Inflation GDP Population'!H$23*100</f>
        <v>0.5741456576</v>
      </c>
      <c r="K90" s="138">
        <f>K24*1000/'Inflation GDP Population'!I$23*100</f>
        <v>0.6110181229</v>
      </c>
      <c r="L90" s="138">
        <f>L24*1000/'Inflation GDP Population'!J$23*100</f>
        <v>0.7204903715</v>
      </c>
      <c r="M90" s="138">
        <f>M24*1000/'Inflation GDP Population'!K$23*100</f>
        <v>0.4305221358</v>
      </c>
      <c r="N90" s="138">
        <f>N24*1000/'Inflation GDP Population'!L$23*100</f>
        <v>0.3975355481</v>
      </c>
      <c r="O90" s="138">
        <f>O24*1000/'Inflation GDP Population'!M$23*100</f>
        <v>0.3153372378</v>
      </c>
      <c r="P90" s="138">
        <f>P24*1000/'Inflation GDP Population'!N$23*100</f>
        <v>0.2872285125</v>
      </c>
      <c r="Q90" s="138">
        <f>Q24*1000/'Inflation GDP Population'!O$23*100</f>
        <v>0.3180113418</v>
      </c>
      <c r="R90" s="138">
        <f>R24*1000/'Inflation GDP Population'!P$23*100</f>
        <v>0.3361242131</v>
      </c>
      <c r="S90" s="138">
        <f>S24*1000/'Inflation GDP Population'!Q$23*100</f>
        <v>0.2303866601</v>
      </c>
      <c r="T90" s="138">
        <f>T24*1000/'Inflation GDP Population'!R$23*100</f>
        <v>0.1960138252</v>
      </c>
      <c r="U90" s="138">
        <f>U24*1000/'Inflation GDP Population'!S$23*100</f>
        <v>0.1859007326</v>
      </c>
      <c r="V90" s="138">
        <f>V24*1000/'Inflation GDP Population'!T$23*100</f>
        <v>0.183319719</v>
      </c>
      <c r="W90" s="138">
        <f>W24*1000/'Inflation GDP Population'!U$23*100</f>
        <v>0.1663455553</v>
      </c>
      <c r="X90" s="138">
        <f>X24*1000/'Inflation GDP Population'!V$23*100</f>
        <v>0.1624106104</v>
      </c>
      <c r="Y90" s="138">
        <f>Y24*1000/'Inflation GDP Population'!W$23*100</f>
        <v>0.293322147</v>
      </c>
      <c r="Z90" s="138">
        <f>Z24*1000/'Inflation GDP Population'!X$23*100</f>
        <v>0.4269371841</v>
      </c>
      <c r="AA90" s="138">
        <f>AA24*1000/'Inflation GDP Population'!Y$23*100</f>
        <v>0.5166265174</v>
      </c>
      <c r="AB90" s="138">
        <f>AB24*1000/'Inflation GDP Population'!Z$23*100</f>
        <v>0.5889108885</v>
      </c>
      <c r="AC90" s="138">
        <f>AC24*1000/'Inflation GDP Population'!AA$23*100</f>
        <v>0.6402218852</v>
      </c>
      <c r="AD90" s="138">
        <f>AD24*1000/'Inflation GDP Population'!AB$23*100</f>
        <v>0.6970826307</v>
      </c>
      <c r="AE90" s="138">
        <f>AE24*1000/'Inflation GDP Population'!AC$23*100</f>
        <v>0.7466756854</v>
      </c>
      <c r="AF90" s="138">
        <f>AF24*1000/'Inflation GDP Population'!AD$23*100</f>
        <v>0.7883303626</v>
      </c>
      <c r="AG90" s="138">
        <f>AG24*1000/'Inflation GDP Population'!AE$23*100</f>
        <v>0.819808058</v>
      </c>
      <c r="AH90" s="138">
        <f>AH24*1000/'Inflation GDP Population'!AF$23*100</f>
        <v>0.8482305775</v>
      </c>
      <c r="AI90" s="138">
        <f>AI24*1000/'Inflation GDP Population'!AG$23*100</f>
        <v>0.890760084</v>
      </c>
      <c r="AJ90" s="138">
        <f>AJ24*1000/'Inflation GDP Population'!AH$23*100</f>
        <v>0.932593667</v>
      </c>
      <c r="AK90" s="138">
        <f>AK24*1000/'Inflation GDP Population'!AI$23*100</f>
        <v>0.9646798338</v>
      </c>
      <c r="AL90" s="138">
        <f>AL24*1000/'Inflation GDP Population'!AJ$23*100</f>
        <v>0.9976133579</v>
      </c>
      <c r="AM90" s="138">
        <f>AM24*1000/'Inflation GDP Population'!AK$23*100</f>
        <v>1.027241314</v>
      </c>
      <c r="AN90" s="138">
        <f>AN24*1000/'Inflation GDP Population'!AL$23*100</f>
        <v>1.055018109</v>
      </c>
      <c r="AO90" s="138">
        <f>AO24*1000/'Inflation GDP Population'!AM$23*100</f>
        <v>1.078498437</v>
      </c>
      <c r="AP90" s="138">
        <f>AP24*1000/'Inflation GDP Population'!AN$23*100</f>
        <v>1.099290262</v>
      </c>
      <c r="AQ90" s="138">
        <f>AQ24*1000/'Inflation GDP Population'!AO$23*100</f>
        <v>1.117624675</v>
      </c>
      <c r="AR90" s="138">
        <f>AR24*1000/'Inflation GDP Population'!AP$23*100</f>
        <v>1.134614262</v>
      </c>
      <c r="AS90" s="138">
        <f>AS24*1000/'Inflation GDP Population'!AQ$23*100</f>
        <v>1.14774035</v>
      </c>
      <c r="AT90" s="138">
        <f>AT24*1000/'Inflation GDP Population'!AR$23*100</f>
        <v>1.159464787</v>
      </c>
      <c r="AU90" s="138">
        <f>AU24*1000/'Inflation GDP Population'!AS$23*100</f>
        <v>1.1694934</v>
      </c>
      <c r="AV90" s="138">
        <f>AV24*1000/'Inflation GDP Population'!AT$23*100</f>
        <v>1.170668404</v>
      </c>
      <c r="AW90" s="138">
        <f>AW24*1000/'Inflation GDP Population'!AU$23*100</f>
        <v>1.176728556</v>
      </c>
      <c r="AX90" s="138">
        <f>AX24*1000/'Inflation GDP Population'!AV$23*100</f>
        <v>1.180307725</v>
      </c>
      <c r="AY90" s="138">
        <f>AY24*1000/'Inflation GDP Population'!AW$23*100</f>
        <v>1.182795639</v>
      </c>
      <c r="AZ90" s="138">
        <f>AZ24*1000/'Inflation GDP Population'!AX$23*100</f>
        <v>1.184697094</v>
      </c>
      <c r="BA90" s="138">
        <f>BA24*1000/'Inflation GDP Population'!AY$23*100</f>
        <v>1.18378199</v>
      </c>
      <c r="BB90" s="138">
        <f>BB24*1000/'Inflation GDP Population'!AZ$23*100</f>
        <v>1.181608004</v>
      </c>
    </row>
    <row r="91" ht="15.75" customHeight="1">
      <c r="A91" s="135" t="s">
        <v>340</v>
      </c>
      <c r="B91" s="93" t="s">
        <v>334</v>
      </c>
      <c r="C91" s="137" t="s">
        <v>276</v>
      </c>
      <c r="D91" s="138">
        <f>D25*1000/'Inflation GDP Population'!B$23*100</f>
        <v>0.2456091062</v>
      </c>
      <c r="E91" s="138">
        <f>E25*1000/'Inflation GDP Population'!C$23*100</f>
        <v>0.1947787884</v>
      </c>
      <c r="F91" s="138">
        <f>F25*1000/'Inflation GDP Population'!D$23*100</f>
        <v>0.2077649373</v>
      </c>
      <c r="G91" s="138">
        <f>G25*1000/'Inflation GDP Population'!E$23*100</f>
        <v>0.1325042491</v>
      </c>
      <c r="H91" s="138">
        <f>H25*1000/'Inflation GDP Population'!F$23*100</f>
        <v>0.1310671074</v>
      </c>
      <c r="I91" s="138">
        <f>I25*1000/'Inflation GDP Population'!G$23*100</f>
        <v>0.06823924542</v>
      </c>
      <c r="J91" s="138">
        <f>J25*1000/'Inflation GDP Population'!H$23*100</f>
        <v>0.06860028861</v>
      </c>
      <c r="K91" s="138">
        <f>K25*1000/'Inflation GDP Population'!I$23*100</f>
        <v>0.09803417436</v>
      </c>
      <c r="L91" s="138">
        <f>L25*1000/'Inflation GDP Population'!J$23*100</f>
        <v>0.1106712577</v>
      </c>
      <c r="M91" s="138">
        <f>M25*1000/'Inflation GDP Population'!K$23*100</f>
        <v>0.1336131798</v>
      </c>
      <c r="N91" s="138">
        <f>N25*1000/'Inflation GDP Population'!L$23*100</f>
        <v>0.2935309337</v>
      </c>
      <c r="O91" s="138">
        <f>O25*1000/'Inflation GDP Population'!M$23*100</f>
        <v>0.3458637442</v>
      </c>
      <c r="P91" s="138">
        <f>P25*1000/'Inflation GDP Population'!N$23*100</f>
        <v>0.5248252922</v>
      </c>
      <c r="Q91" s="138">
        <f>Q25*1000/'Inflation GDP Population'!O$23*100</f>
        <v>0.5047106458</v>
      </c>
      <c r="R91" s="138">
        <f>R25*1000/'Inflation GDP Population'!P$23*100</f>
        <v>0.298305512</v>
      </c>
      <c r="S91" s="138">
        <f>S25*1000/'Inflation GDP Population'!Q$23*100</f>
        <v>0.457878852</v>
      </c>
      <c r="T91" s="138">
        <f>T25*1000/'Inflation GDP Population'!R$23*100</f>
        <v>0.1440863479</v>
      </c>
      <c r="U91" s="138">
        <f>U25*1000/'Inflation GDP Population'!S$23*100</f>
        <v>0.1361734837</v>
      </c>
      <c r="V91" s="138">
        <f>V25*1000/'Inflation GDP Population'!T$23*100</f>
        <v>0.1422984466</v>
      </c>
      <c r="W91" s="138">
        <f>W25*1000/'Inflation GDP Population'!U$23*100</f>
        <v>0.1803805521</v>
      </c>
      <c r="X91" s="138">
        <f>X25*1000/'Inflation GDP Population'!V$23*100</f>
        <v>6.082835615</v>
      </c>
      <c r="Y91" s="138">
        <f>Y25*1000/'Inflation GDP Population'!W$23*100</f>
        <v>5.447603257</v>
      </c>
      <c r="Z91" s="138">
        <f>Z25*1000/'Inflation GDP Population'!X$23*100</f>
        <v>5.014326049</v>
      </c>
      <c r="AA91" s="138">
        <f>AA25*1000/'Inflation GDP Population'!Y$23*100</f>
        <v>4.564414469</v>
      </c>
      <c r="AB91" s="138">
        <f>AB25*1000/'Inflation GDP Population'!Z$23*100</f>
        <v>4.147029175</v>
      </c>
      <c r="AC91" s="138">
        <f>AC25*1000/'Inflation GDP Population'!AA$23*100</f>
        <v>3.731819716</v>
      </c>
      <c r="AD91" s="138">
        <f>AD25*1000/'Inflation GDP Population'!AB$23*100</f>
        <v>3.51960807</v>
      </c>
      <c r="AE91" s="138">
        <f>AE25*1000/'Inflation GDP Population'!AC$23*100</f>
        <v>3.328351629</v>
      </c>
      <c r="AF91" s="138">
        <f>AF25*1000/'Inflation GDP Population'!AD$23*100</f>
        <v>3.137477201</v>
      </c>
      <c r="AG91" s="138">
        <f>AG25*1000/'Inflation GDP Population'!AE$23*100</f>
        <v>2.945248706</v>
      </c>
      <c r="AH91" s="138">
        <f>AH25*1000/'Inflation GDP Population'!AF$23*100</f>
        <v>2.774975035</v>
      </c>
      <c r="AI91" s="138">
        <f>AI25*1000/'Inflation GDP Population'!AG$23*100</f>
        <v>2.680328163</v>
      </c>
      <c r="AJ91" s="138">
        <f>AJ25*1000/'Inflation GDP Population'!AH$23*100</f>
        <v>2.598866992</v>
      </c>
      <c r="AK91" s="138">
        <f>AK25*1000/'Inflation GDP Population'!AI$23*100</f>
        <v>2.500132886</v>
      </c>
      <c r="AL91" s="138">
        <f>AL25*1000/'Inflation GDP Population'!AJ$23*100</f>
        <v>2.434965465</v>
      </c>
      <c r="AM91" s="138">
        <f>AM25*1000/'Inflation GDP Population'!AK$23*100</f>
        <v>2.382401094</v>
      </c>
      <c r="AN91" s="138">
        <f>AN25*1000/'Inflation GDP Population'!AL$23*100</f>
        <v>2.349779234</v>
      </c>
      <c r="AO91" s="138">
        <f>AO25*1000/'Inflation GDP Population'!AM$23*100</f>
        <v>4.383433811</v>
      </c>
      <c r="AP91" s="138">
        <f>AP25*1000/'Inflation GDP Population'!AN$23*100</f>
        <v>4.300825291</v>
      </c>
      <c r="AQ91" s="138">
        <f>AQ25*1000/'Inflation GDP Population'!AO$23*100</f>
        <v>4.130990552</v>
      </c>
      <c r="AR91" s="138">
        <f>AR25*1000/'Inflation GDP Population'!AP$23*100</f>
        <v>3.964491553</v>
      </c>
      <c r="AS91" s="138">
        <f>AS25*1000/'Inflation GDP Population'!AQ$23*100</f>
        <v>3.862275896</v>
      </c>
      <c r="AT91" s="138">
        <f>AT25*1000/'Inflation GDP Population'!AR$23*100</f>
        <v>3.72984805</v>
      </c>
      <c r="AU91" s="138">
        <f>AU25*1000/'Inflation GDP Population'!AS$23*100</f>
        <v>3.613902648</v>
      </c>
      <c r="AV91" s="138">
        <f>AV25*1000/'Inflation GDP Population'!AT$23*100</f>
        <v>3.458162871</v>
      </c>
      <c r="AW91" s="138">
        <f>AW25*1000/'Inflation GDP Population'!AU$23*100</f>
        <v>3.332978655</v>
      </c>
      <c r="AX91" s="138">
        <f>AX25*1000/'Inflation GDP Population'!AV$23*100</f>
        <v>3.250721685</v>
      </c>
      <c r="AY91" s="138">
        <f>AY25*1000/'Inflation GDP Population'!AW$23*100</f>
        <v>3.130631666</v>
      </c>
      <c r="AZ91" s="138">
        <f>AZ25*1000/'Inflation GDP Population'!AX$23*100</f>
        <v>2.994613145</v>
      </c>
      <c r="BA91" s="138">
        <f>BA25*1000/'Inflation GDP Population'!AY$23*100</f>
        <v>2.853835248</v>
      </c>
      <c r="BB91" s="138">
        <f>BB25*1000/'Inflation GDP Population'!AZ$23*100</f>
        <v>0.001372123972</v>
      </c>
    </row>
    <row r="92" ht="15.75" customHeight="1">
      <c r="A92" s="135" t="s">
        <v>341</v>
      </c>
      <c r="B92" s="123" t="s">
        <v>336</v>
      </c>
      <c r="C92" s="137" t="s">
        <v>276</v>
      </c>
      <c r="D92" s="138">
        <f>D26*1000/'Inflation GDP Population'!B$23*100</f>
        <v>0.317751503</v>
      </c>
      <c r="E92" s="138">
        <f>E26*1000/'Inflation GDP Population'!C$23*100</f>
        <v>0.3096983054</v>
      </c>
      <c r="F92" s="138">
        <f>F26*1000/'Inflation GDP Population'!D$23*100</f>
        <v>0.3272812768</v>
      </c>
      <c r="G92" s="138">
        <f>G26*1000/'Inflation GDP Population'!E$23*100</f>
        <v>0.3469436348</v>
      </c>
      <c r="H92" s="138">
        <f>H26*1000/'Inflation GDP Population'!F$23*100</f>
        <v>0.3421996037</v>
      </c>
      <c r="I92" s="138">
        <f>I26*1000/'Inflation GDP Population'!G$23*100</f>
        <v>0.3399098335</v>
      </c>
      <c r="J92" s="138">
        <f>J26*1000/'Inflation GDP Population'!H$23*100</f>
        <v>0.3503659305</v>
      </c>
      <c r="K92" s="138">
        <f>K26*1000/'Inflation GDP Population'!I$23*100</f>
        <v>0.3511492355</v>
      </c>
      <c r="L92" s="138">
        <f>L26*1000/'Inflation GDP Population'!J$23*100</f>
        <v>0.3692100668</v>
      </c>
      <c r="M92" s="138">
        <f>M26*1000/'Inflation GDP Population'!K$23*100</f>
        <v>0.3766651323</v>
      </c>
      <c r="N92" s="138">
        <f>N26*1000/'Inflation GDP Population'!L$23*100</f>
        <v>0.3722654087</v>
      </c>
      <c r="O92" s="138">
        <f>O26*1000/'Inflation GDP Population'!M$23*100</f>
        <v>0.3823321236</v>
      </c>
      <c r="P92" s="138">
        <f>P26*1000/'Inflation GDP Population'!N$23*100</f>
        <v>0.3848246715</v>
      </c>
      <c r="Q92" s="138">
        <f>Q26*1000/'Inflation GDP Population'!O$23*100</f>
        <v>0.3789130086</v>
      </c>
      <c r="R92" s="138">
        <f>R26*1000/'Inflation GDP Population'!P$23*100</f>
        <v>0.348873351</v>
      </c>
      <c r="S92" s="138">
        <f>S26*1000/'Inflation GDP Population'!Q$23*100</f>
        <v>0.3322550202</v>
      </c>
      <c r="T92" s="138">
        <f>T26*1000/'Inflation GDP Population'!R$23*100</f>
        <v>0.3247696474</v>
      </c>
      <c r="U92" s="138">
        <f>U26*1000/'Inflation GDP Population'!S$23*100</f>
        <v>0.3118572725</v>
      </c>
      <c r="V92" s="138">
        <f>V26*1000/'Inflation GDP Population'!T$23*100</f>
        <v>0.3136005484</v>
      </c>
      <c r="W92" s="138">
        <f>W26*1000/'Inflation GDP Population'!U$23*100</f>
        <v>0.2911849035</v>
      </c>
      <c r="X92" s="138">
        <f>X26*1000/'Inflation GDP Population'!V$23*100</f>
        <v>0.2910062863</v>
      </c>
      <c r="Y92" s="138">
        <f>Y26*1000/'Inflation GDP Population'!W$23*100</f>
        <v>0.2854376896</v>
      </c>
      <c r="Z92" s="138">
        <f>Z26*1000/'Inflation GDP Population'!X$23*100</f>
        <v>0.2962146538</v>
      </c>
      <c r="AA92" s="138">
        <f>AA26*1000/'Inflation GDP Population'!Y$23*100</f>
        <v>0.3064746498</v>
      </c>
      <c r="AB92" s="138">
        <f>AB26*1000/'Inflation GDP Population'!Z$23*100</f>
        <v>0.3162335162</v>
      </c>
      <c r="AC92" s="138">
        <f>AC26*1000/'Inflation GDP Population'!AA$23*100</f>
        <v>0.3255066752</v>
      </c>
      <c r="AD92" s="138">
        <f>AD26*1000/'Inflation GDP Population'!AB$23*100</f>
        <v>0.3343091419</v>
      </c>
      <c r="AE92" s="138">
        <f>AE26*1000/'Inflation GDP Population'!AC$23*100</f>
        <v>0.3426555347</v>
      </c>
      <c r="AF92" s="138">
        <f>AF26*1000/'Inflation GDP Population'!AD$23*100</f>
        <v>0.3505600849</v>
      </c>
      <c r="AG92" s="138">
        <f>AG26*1000/'Inflation GDP Population'!AE$23*100</f>
        <v>0.3580366463</v>
      </c>
      <c r="AH92" s="138">
        <f>AH26*1000/'Inflation GDP Population'!AF$23*100</f>
        <v>0.3650987041</v>
      </c>
      <c r="AI92" s="138">
        <f>AI26*1000/'Inflation GDP Population'!AG$23*100</f>
        <v>0.3717593841</v>
      </c>
      <c r="AJ92" s="138">
        <f>AJ26*1000/'Inflation GDP Population'!AH$23*100</f>
        <v>0.3780314617</v>
      </c>
      <c r="AK92" s="138">
        <f>AK26*1000/'Inflation GDP Population'!AI$23*100</f>
        <v>0.3839273703</v>
      </c>
      <c r="AL92" s="138">
        <f>AL26*1000/'Inflation GDP Population'!AJ$23*100</f>
        <v>0.3894592096</v>
      </c>
      <c r="AM92" s="138">
        <f>AM26*1000/'Inflation GDP Population'!AK$23*100</f>
        <v>0.3946387542</v>
      </c>
      <c r="AN92" s="138">
        <f>AN26*1000/'Inflation GDP Population'!AL$23*100</f>
        <v>0.3994774612</v>
      </c>
      <c r="AO92" s="138">
        <f>AO26*1000/'Inflation GDP Population'!AM$23*100</f>
        <v>0.4039864783</v>
      </c>
      <c r="AP92" s="138">
        <f>AP26*1000/'Inflation GDP Population'!AN$23*100</f>
        <v>0.4081766513</v>
      </c>
      <c r="AQ92" s="138">
        <f>AQ26*1000/'Inflation GDP Population'!AO$23*100</f>
        <v>0.4120585319</v>
      </c>
      <c r="AR92" s="138">
        <f>AR26*1000/'Inflation GDP Population'!AP$23*100</f>
        <v>0.4156423843</v>
      </c>
      <c r="AS92" s="138">
        <f>AS26*1000/'Inflation GDP Population'!AQ$23*100</f>
        <v>0.4189381931</v>
      </c>
      <c r="AT92" s="138">
        <f>AT26*1000/'Inflation GDP Population'!AR$23*100</f>
        <v>0.4219556698</v>
      </c>
      <c r="AU92" s="138">
        <f>AU26*1000/'Inflation GDP Population'!AS$23*100</f>
        <v>0.4247042596</v>
      </c>
      <c r="AV92" s="138">
        <f>AV26*1000/'Inflation GDP Population'!AT$23*100</f>
        <v>0.4271931484</v>
      </c>
      <c r="AW92" s="138">
        <f>AW26*1000/'Inflation GDP Population'!AU$23*100</f>
        <v>0.4294312687</v>
      </c>
      <c r="AX92" s="138">
        <f>AX26*1000/'Inflation GDP Population'!AV$23*100</f>
        <v>0.4314273065</v>
      </c>
      <c r="AY92" s="138">
        <f>AY26*1000/'Inflation GDP Population'!AW$23*100</f>
        <v>0.4331897069</v>
      </c>
      <c r="AZ92" s="138">
        <f>AZ26*1000/'Inflation GDP Population'!AX$23*100</f>
        <v>0.4347266808</v>
      </c>
      <c r="BA92" s="138">
        <f>BA26*1000/'Inflation GDP Population'!AY$23*100</f>
        <v>0.4360462101</v>
      </c>
      <c r="BB92" s="138">
        <f>BB26*1000/'Inflation GDP Population'!AZ$23*100</f>
        <v>0.437156054</v>
      </c>
    </row>
    <row r="93" ht="15.75" customHeight="1">
      <c r="A93" s="135" t="s">
        <v>342</v>
      </c>
      <c r="B93" s="123" t="s">
        <v>338</v>
      </c>
      <c r="C93" s="137" t="s">
        <v>276</v>
      </c>
      <c r="D93" s="138">
        <f>D27*1000/'Inflation GDP Population'!B$23*100</f>
        <v>0.1913407563</v>
      </c>
      <c r="E93" s="138">
        <f>E27*1000/'Inflation GDP Population'!C$23*100</f>
        <v>0.1605840539</v>
      </c>
      <c r="F93" s="138">
        <f>F27*1000/'Inflation GDP Population'!D$23*100</f>
        <v>0.1884030431</v>
      </c>
      <c r="G93" s="138">
        <f>G27*1000/'Inflation GDP Population'!E$23*100</f>
        <v>0.2163381351</v>
      </c>
      <c r="H93" s="138">
        <f>H27*1000/'Inflation GDP Population'!F$23*100</f>
        <v>0.1873852327</v>
      </c>
      <c r="I93" s="138">
        <f>I27*1000/'Inflation GDP Population'!G$23*100</f>
        <v>0.2034669656</v>
      </c>
      <c r="J93" s="138">
        <f>J27*1000/'Inflation GDP Population'!H$23*100</f>
        <v>0.2223797936</v>
      </c>
      <c r="K93" s="138">
        <f>K27*1000/'Inflation GDP Population'!I$23*100</f>
        <v>0.2208977886</v>
      </c>
      <c r="L93" s="138">
        <f>L27*1000/'Inflation GDP Population'!J$23*100</f>
        <v>0.1998116176</v>
      </c>
      <c r="M93" s="138">
        <f>M27*1000/'Inflation GDP Population'!K$23*100</f>
        <v>0.3214197754</v>
      </c>
      <c r="N93" s="138">
        <f>N27*1000/'Inflation GDP Population'!L$23*100</f>
        <v>0.3437087507</v>
      </c>
      <c r="O93" s="138">
        <f>O27*1000/'Inflation GDP Population'!M$23*100</f>
        <v>0.2815952072</v>
      </c>
      <c r="P93" s="138">
        <f>P27*1000/'Inflation GDP Population'!N$23*100</f>
        <v>0.4304513642</v>
      </c>
      <c r="Q93" s="138">
        <f>Q27*1000/'Inflation GDP Population'!O$23*100</f>
        <v>0.3804808068</v>
      </c>
      <c r="R93" s="138">
        <f>R27*1000/'Inflation GDP Population'!P$23*100</f>
        <v>0.33814727</v>
      </c>
      <c r="S93" s="138">
        <f>S27*1000/'Inflation GDP Population'!Q$23*100</f>
        <v>0.3385624862</v>
      </c>
      <c r="T93" s="138">
        <f>T27*1000/'Inflation GDP Population'!R$23*100</f>
        <v>0.3222747941</v>
      </c>
      <c r="U93" s="138">
        <f>U27*1000/'Inflation GDP Population'!S$23*100</f>
        <v>0.3180743182</v>
      </c>
      <c r="V93" s="138">
        <f>V27*1000/'Inflation GDP Population'!T$23*100</f>
        <v>0.3064080825</v>
      </c>
      <c r="W93" s="138">
        <f>W27*1000/'Inflation GDP Population'!U$23*100</f>
        <v>0.299974831</v>
      </c>
      <c r="X93" s="138">
        <f>X27*1000/'Inflation GDP Population'!V$23*100</f>
        <v>0.2969218127</v>
      </c>
      <c r="Y93" s="138">
        <f>Y27*1000/'Inflation GDP Population'!W$23*100</f>
        <v>0.3443215498</v>
      </c>
      <c r="Z93" s="138">
        <f>Z27*1000/'Inflation GDP Population'!X$23*100</f>
        <v>0.3241255977</v>
      </c>
      <c r="AA93" s="138">
        <f>AA27*1000/'Inflation GDP Population'!Y$23*100</f>
        <v>0.3238091497</v>
      </c>
      <c r="AB93" s="138">
        <f>AB27*1000/'Inflation GDP Population'!Z$23*100</f>
        <v>0.3253999331</v>
      </c>
      <c r="AC93" s="138">
        <f>AC27*1000/'Inflation GDP Population'!AA$23*100</f>
        <v>0.3272063191</v>
      </c>
      <c r="AD93" s="138">
        <f>AD27*1000/'Inflation GDP Population'!AB$23*100</f>
        <v>0.3280494303</v>
      </c>
      <c r="AE93" s="138">
        <f>AE27*1000/'Inflation GDP Population'!AC$23*100</f>
        <v>0.3321695612</v>
      </c>
      <c r="AF93" s="138">
        <f>AF27*1000/'Inflation GDP Population'!AD$23*100</f>
        <v>0.3300716522</v>
      </c>
      <c r="AG93" s="138">
        <f>AG27*1000/'Inflation GDP Population'!AE$23*100</f>
        <v>0.3325759064</v>
      </c>
      <c r="AH93" s="138">
        <f>AH27*1000/'Inflation GDP Population'!AF$23*100</f>
        <v>0.3343122566</v>
      </c>
      <c r="AI93" s="138">
        <f>AI27*1000/'Inflation GDP Population'!AG$23*100</f>
        <v>0.3366209083</v>
      </c>
      <c r="AJ93" s="138">
        <f>AJ27*1000/'Inflation GDP Population'!AH$23*100</f>
        <v>0.3342403651</v>
      </c>
      <c r="AK93" s="138">
        <f>AK27*1000/'Inflation GDP Population'!AI$23*100</f>
        <v>0.3338659912</v>
      </c>
      <c r="AL93" s="138">
        <f>AL27*1000/'Inflation GDP Population'!AJ$23*100</f>
        <v>0.3375945764</v>
      </c>
      <c r="AM93" s="138">
        <f>AM27*1000/'Inflation GDP Population'!AK$23*100</f>
        <v>0.3338628637</v>
      </c>
      <c r="AN93" s="138">
        <f>AN27*1000/'Inflation GDP Population'!AL$23*100</f>
        <v>0.3336967949</v>
      </c>
      <c r="AO93" s="138">
        <f>AO27*1000/'Inflation GDP Population'!AM$23*100</f>
        <v>0.3385866277</v>
      </c>
      <c r="AP93" s="138">
        <f>AP27*1000/'Inflation GDP Population'!AN$23*100</f>
        <v>0.3346031949</v>
      </c>
      <c r="AQ93" s="138">
        <f>AQ27*1000/'Inflation GDP Population'!AO$23*100</f>
        <v>0.352107166</v>
      </c>
      <c r="AR93" s="138">
        <f>AR27*1000/'Inflation GDP Population'!AP$23*100</f>
        <v>0.3731188118</v>
      </c>
      <c r="AS93" s="138">
        <f>AS27*1000/'Inflation GDP Population'!AQ$23*100</f>
        <v>0.3296167403</v>
      </c>
      <c r="AT93" s="138">
        <f>AT27*1000/'Inflation GDP Population'!AR$23*100</f>
        <v>0.3337115802</v>
      </c>
      <c r="AU93" s="138">
        <f>AU27*1000/'Inflation GDP Population'!AS$23*100</f>
        <v>0.3337870091</v>
      </c>
      <c r="AV93" s="138">
        <f>AV27*1000/'Inflation GDP Population'!AT$23*100</f>
        <v>0.326927809</v>
      </c>
      <c r="AW93" s="138">
        <f>AW27*1000/'Inflation GDP Population'!AU$23*100</f>
        <v>0.3296672058</v>
      </c>
      <c r="AX93" s="138">
        <f>AX27*1000/'Inflation GDP Population'!AV$23*100</f>
        <v>0.3286236793</v>
      </c>
      <c r="AY93" s="138">
        <f>AY27*1000/'Inflation GDP Population'!AW$23*100</f>
        <v>0.3234963777</v>
      </c>
      <c r="AZ93" s="138">
        <f>AZ27*1000/'Inflation GDP Population'!AX$23*100</f>
        <v>0.3222037328</v>
      </c>
      <c r="BA93" s="138">
        <f>BA27*1000/'Inflation GDP Population'!AY$23*100</f>
        <v>0.3421367256</v>
      </c>
      <c r="BB93" s="138">
        <f>BB27*1000/'Inflation GDP Population'!AZ$23*100</f>
        <v>0.3214509041</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7.5</v>
      </c>
      <c r="Y6" s="145">
        <f>'Assumptions (Coal)'!X53</f>
        <v>0</v>
      </c>
      <c r="Z6" s="145">
        <f>'Assumptions (Coal)'!Y53</f>
        <v>0</v>
      </c>
      <c r="AA6" s="145">
        <f>'Assumptions (Coal)'!Z53</f>
        <v>0</v>
      </c>
      <c r="AB6" s="145">
        <f>'Assumptions (Coal)'!AA53</f>
        <v>0</v>
      </c>
      <c r="AC6" s="145">
        <f>'Assumptions (Coal)'!AB53</f>
        <v>0</v>
      </c>
      <c r="AD6" s="145">
        <f>'Assumptions (Coal)'!AC53</f>
        <v>0</v>
      </c>
      <c r="AE6" s="145">
        <f>'Assumptions (Coal)'!AD53</f>
        <v>0</v>
      </c>
      <c r="AF6" s="145">
        <f>'Assumptions (Coal)'!AE53</f>
        <v>0</v>
      </c>
      <c r="AG6" s="145">
        <f>'Assumptions (Coal)'!AF53</f>
        <v>55</v>
      </c>
      <c r="AH6" s="145">
        <f>'Assumptions (Coal)'!AG53</f>
        <v>0</v>
      </c>
      <c r="AI6" s="145">
        <f>'Assumptions (Coal)'!AH53</f>
        <v>0</v>
      </c>
      <c r="AJ6" s="145">
        <f>'Assumptions (Coal)'!AI53</f>
        <v>0</v>
      </c>
      <c r="AK6" s="145">
        <f>'Assumptions (Coal)'!AJ53</f>
        <v>0</v>
      </c>
      <c r="AL6" s="145">
        <f>'Assumptions (Coal)'!AK53</f>
        <v>0</v>
      </c>
      <c r="AM6" s="145">
        <f>'Assumptions (Coal)'!AL53</f>
        <v>0</v>
      </c>
      <c r="AN6" s="145">
        <f>'Assumptions (Coal)'!AM53</f>
        <v>0</v>
      </c>
      <c r="AO6" s="145">
        <f>'Assumptions (Coal)'!AN53</f>
        <v>0</v>
      </c>
      <c r="AP6" s="145">
        <f>'Assumptions (Coal)'!AO53</f>
        <v>0</v>
      </c>
      <c r="AQ6" s="145">
        <f>'Assumptions (Coal)'!AP53</f>
        <v>0</v>
      </c>
      <c r="AR6" s="145">
        <f>'Assumptions (Coal)'!AQ53</f>
        <v>0</v>
      </c>
      <c r="AS6" s="145">
        <f>'Assumptions (Coal)'!AR53</f>
        <v>0</v>
      </c>
      <c r="AT6" s="145">
        <f>'Assumptions (Coal)'!AS53</f>
        <v>0</v>
      </c>
      <c r="AU6" s="145">
        <f>'Assumptions (Coal)'!AT53</f>
        <v>0</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55</v>
      </c>
      <c r="Y7" s="148">
        <f>X7-'Assumptions (Coal)'!X53+X18</f>
        <v>60.41666667</v>
      </c>
      <c r="Z7" s="148">
        <f>Y7-'Assumptions (Coal)'!Y53+Y18</f>
        <v>60.41666667</v>
      </c>
      <c r="AA7" s="148">
        <f>Z7-'Assumptions (Coal)'!Z53+Z18</f>
        <v>60.41666667</v>
      </c>
      <c r="AB7" s="148">
        <f>AA7-'Assumptions (Coal)'!AA53+AA18</f>
        <v>60.41666667</v>
      </c>
      <c r="AC7" s="148">
        <f>AB7-'Assumptions (Coal)'!AB53+AB18</f>
        <v>60.41666667</v>
      </c>
      <c r="AD7" s="148">
        <f>AC7-'Assumptions (Coal)'!AC53+AC18</f>
        <v>60.41666667</v>
      </c>
      <c r="AE7" s="148">
        <f>AD7-'Assumptions (Coal)'!AD53+AD18</f>
        <v>60.41666667</v>
      </c>
      <c r="AF7" s="148">
        <f>AE7-'Assumptions (Coal)'!AE53+AE18</f>
        <v>60.41666667</v>
      </c>
      <c r="AG7" s="148">
        <f>AF7-'Assumptions (Coal)'!AF53+AF18</f>
        <v>5.416666667</v>
      </c>
      <c r="AH7" s="148">
        <f>AG7-'Assumptions (Coal)'!AG53+AG18</f>
        <v>41.66666667</v>
      </c>
      <c r="AI7" s="148">
        <f>AH7-'Assumptions (Coal)'!AH53+AH18</f>
        <v>41.66666667</v>
      </c>
      <c r="AJ7" s="148">
        <f>AI7-'Assumptions (Coal)'!AI53+AI18</f>
        <v>41.66666667</v>
      </c>
      <c r="AK7" s="148">
        <f>AJ7-'Assumptions (Coal)'!AJ53+AJ18</f>
        <v>41.66666667</v>
      </c>
      <c r="AL7" s="148">
        <f>AK7-'Assumptions (Coal)'!AK53+AK18</f>
        <v>41.66666667</v>
      </c>
      <c r="AM7" s="148">
        <f>AL7-'Assumptions (Coal)'!AL53+AL18</f>
        <v>41.66666667</v>
      </c>
      <c r="AN7" s="148">
        <f>AM7-'Assumptions (Coal)'!AM53+AM18</f>
        <v>41.66666667</v>
      </c>
      <c r="AO7" s="148">
        <f>AN7-'Assumptions (Coal)'!AN53+AN18</f>
        <v>41.66666667</v>
      </c>
      <c r="AP7" s="148">
        <f>AO7-'Assumptions (Coal)'!AO53+AO18</f>
        <v>41.66666667</v>
      </c>
      <c r="AQ7" s="148">
        <f>AP7-'Assumptions (Coal)'!AP53+AP18</f>
        <v>41.66666667</v>
      </c>
      <c r="AR7" s="148">
        <f>AQ7-'Assumptions (Coal)'!AQ53+AQ18</f>
        <v>41.66666667</v>
      </c>
      <c r="AS7" s="148">
        <f>AR7-'Assumptions (Coal)'!AR53+AR18</f>
        <v>41.66666667</v>
      </c>
      <c r="AT7" s="148">
        <f>AS7-'Assumptions (Coal)'!AS53+AS18</f>
        <v>41.66666667</v>
      </c>
      <c r="AU7" s="148">
        <f>AT7-'Assumptions (Coal)'!AT53+AT18</f>
        <v>41.66666667</v>
      </c>
      <c r="AV7" s="148">
        <f>AU7-'Assumptions (Coal)'!AU53+AU18</f>
        <v>41.66666667</v>
      </c>
      <c r="AW7" s="148">
        <f>AV7-'Assumptions (Coal)'!AV53+AV18</f>
        <v>41.66666667</v>
      </c>
      <c r="AX7" s="148">
        <f>AW7-'Assumptions (Coal)'!AW53+AW18</f>
        <v>41.66666667</v>
      </c>
      <c r="AY7" s="148">
        <f>AX7-'Assumptions (Coal)'!AX53+AX18</f>
        <v>41.66666667</v>
      </c>
      <c r="AZ7" s="148">
        <f>AY7-'Assumptions (Coal)'!AY53+AY18</f>
        <v>41.66666667</v>
      </c>
      <c r="BA7" s="148">
        <f>AZ7-'Assumptions (Coal)'!AZ53+AZ18</f>
        <v>41.66666667</v>
      </c>
      <c r="BB7" s="148"/>
    </row>
    <row r="8" ht="15.0" customHeight="1">
      <c r="A8" s="149" t="s">
        <v>350</v>
      </c>
      <c r="B8" s="150" t="s">
        <v>149</v>
      </c>
      <c r="C8" s="151">
        <v>62.5</v>
      </c>
      <c r="D8" s="152">
        <v>62.5</v>
      </c>
      <c r="E8" s="152">
        <v>62.5</v>
      </c>
      <c r="F8" s="152">
        <v>62.5</v>
      </c>
      <c r="G8" s="152">
        <v>62.5</v>
      </c>
      <c r="H8" s="152">
        <v>62.5</v>
      </c>
      <c r="I8" s="152">
        <v>62.5</v>
      </c>
      <c r="J8" s="152">
        <v>62.5</v>
      </c>
      <c r="K8" s="152">
        <v>62.5</v>
      </c>
      <c r="L8" s="152">
        <v>62.5</v>
      </c>
      <c r="M8" s="152">
        <v>62.5</v>
      </c>
      <c r="N8" s="152">
        <v>62.5</v>
      </c>
      <c r="O8" s="152">
        <v>62.5</v>
      </c>
      <c r="P8" s="152">
        <v>62.5</v>
      </c>
      <c r="Q8" s="152">
        <v>62.5</v>
      </c>
      <c r="R8" s="152">
        <v>62.5</v>
      </c>
      <c r="S8" s="152">
        <v>62.5</v>
      </c>
      <c r="T8" s="152">
        <v>62.5</v>
      </c>
      <c r="U8" s="152">
        <v>62.5</v>
      </c>
      <c r="V8" s="153">
        <f t="shared" ref="V8:W8" si="1">U8+V18</f>
        <v>62.5</v>
      </c>
      <c r="W8" s="153">
        <f t="shared" si="1"/>
        <v>62.5</v>
      </c>
      <c r="X8" s="154">
        <f t="shared" ref="X8:AZ8" si="2">W8+($BA$8-$W$8)/($BA$2-$W$2)</f>
        <v>60.41666667</v>
      </c>
      <c r="Y8" s="154">
        <f t="shared" si="2"/>
        <v>58.33333333</v>
      </c>
      <c r="Z8" s="154">
        <f t="shared" si="2"/>
        <v>56.25</v>
      </c>
      <c r="AA8" s="154">
        <f t="shared" si="2"/>
        <v>54.16666667</v>
      </c>
      <c r="AB8" s="154">
        <f t="shared" si="2"/>
        <v>52.08333333</v>
      </c>
      <c r="AC8" s="154">
        <f t="shared" si="2"/>
        <v>50</v>
      </c>
      <c r="AD8" s="154">
        <f t="shared" si="2"/>
        <v>47.91666667</v>
      </c>
      <c r="AE8" s="154">
        <f t="shared" si="2"/>
        <v>45.83333333</v>
      </c>
      <c r="AF8" s="154">
        <f t="shared" si="2"/>
        <v>43.75</v>
      </c>
      <c r="AG8" s="154">
        <f t="shared" si="2"/>
        <v>41.66666667</v>
      </c>
      <c r="AH8" s="154">
        <f t="shared" si="2"/>
        <v>39.58333333</v>
      </c>
      <c r="AI8" s="154">
        <f t="shared" si="2"/>
        <v>37.5</v>
      </c>
      <c r="AJ8" s="154">
        <f t="shared" si="2"/>
        <v>35.41666667</v>
      </c>
      <c r="AK8" s="154">
        <f t="shared" si="2"/>
        <v>33.33333333</v>
      </c>
      <c r="AL8" s="154">
        <f t="shared" si="2"/>
        <v>31.25</v>
      </c>
      <c r="AM8" s="154">
        <f t="shared" si="2"/>
        <v>29.16666667</v>
      </c>
      <c r="AN8" s="154">
        <f t="shared" si="2"/>
        <v>27.08333333</v>
      </c>
      <c r="AO8" s="154">
        <f t="shared" si="2"/>
        <v>25</v>
      </c>
      <c r="AP8" s="154">
        <f t="shared" si="2"/>
        <v>22.91666667</v>
      </c>
      <c r="AQ8" s="154">
        <f t="shared" si="2"/>
        <v>20.83333333</v>
      </c>
      <c r="AR8" s="154">
        <f t="shared" si="2"/>
        <v>18.75</v>
      </c>
      <c r="AS8" s="154">
        <f t="shared" si="2"/>
        <v>16.66666667</v>
      </c>
      <c r="AT8" s="154">
        <f t="shared" si="2"/>
        <v>14.58333333</v>
      </c>
      <c r="AU8" s="154">
        <f t="shared" si="2"/>
        <v>12.5</v>
      </c>
      <c r="AV8" s="154">
        <f t="shared" si="2"/>
        <v>10.41666667</v>
      </c>
      <c r="AW8" s="154">
        <f t="shared" si="2"/>
        <v>8.333333333</v>
      </c>
      <c r="AX8" s="154">
        <f t="shared" si="2"/>
        <v>6.25</v>
      </c>
      <c r="AY8" s="154">
        <f t="shared" si="2"/>
        <v>4.166666667</v>
      </c>
      <c r="AZ8" s="154">
        <f t="shared" si="2"/>
        <v>2.083333333</v>
      </c>
      <c r="BA8" s="155">
        <f>Inputs!H3</f>
        <v>0</v>
      </c>
    </row>
    <row r="9">
      <c r="A9" s="149" t="s">
        <v>28</v>
      </c>
      <c r="B9" s="150" t="s">
        <v>150</v>
      </c>
      <c r="C9" s="156">
        <v>2.363607</v>
      </c>
      <c r="D9" s="156">
        <v>2.232851</v>
      </c>
      <c r="E9" s="156">
        <v>2.327809</v>
      </c>
      <c r="F9" s="156">
        <v>2.326305</v>
      </c>
      <c r="G9" s="156">
        <v>2.237808</v>
      </c>
      <c r="H9" s="156">
        <v>2.135375</v>
      </c>
      <c r="I9" s="156">
        <v>2.235342</v>
      </c>
      <c r="J9" s="156">
        <v>2.298306</v>
      </c>
      <c r="K9" s="156">
        <v>2.280401</v>
      </c>
      <c r="L9" s="156">
        <v>2.049947</v>
      </c>
      <c r="M9" s="156">
        <v>2.100221</v>
      </c>
      <c r="N9" s="156">
        <v>1.982182</v>
      </c>
      <c r="O9" s="156">
        <v>1.375083</v>
      </c>
      <c r="P9" s="156">
        <v>0.823171</v>
      </c>
      <c r="Q9" s="156">
        <v>0.80476</v>
      </c>
      <c r="R9" s="156">
        <v>0.297874</v>
      </c>
      <c r="S9" s="156">
        <v>0.318876</v>
      </c>
      <c r="T9" s="156">
        <v>0.291092</v>
      </c>
      <c r="U9" s="156">
        <v>0.281328</v>
      </c>
      <c r="V9" s="157">
        <f t="shared" ref="V9:W9" si="3">U9</f>
        <v>0.281328</v>
      </c>
      <c r="W9" s="157">
        <f t="shared" si="3"/>
        <v>0.281328</v>
      </c>
      <c r="X9" s="154">
        <f t="shared" ref="X9:AZ9" si="4">W9+($BA$9-$W$9)/($BA$2-$W$2)</f>
        <v>0.2719504</v>
      </c>
      <c r="Y9" s="154">
        <f t="shared" si="4"/>
        <v>0.2625728</v>
      </c>
      <c r="Z9" s="154">
        <f t="shared" si="4"/>
        <v>0.2531952</v>
      </c>
      <c r="AA9" s="154">
        <f t="shared" si="4"/>
        <v>0.2438176</v>
      </c>
      <c r="AB9" s="154">
        <f t="shared" si="4"/>
        <v>0.23444</v>
      </c>
      <c r="AC9" s="154">
        <f t="shared" si="4"/>
        <v>0.2250624</v>
      </c>
      <c r="AD9" s="154">
        <f t="shared" si="4"/>
        <v>0.2156848</v>
      </c>
      <c r="AE9" s="154">
        <f t="shared" si="4"/>
        <v>0.2063072</v>
      </c>
      <c r="AF9" s="154">
        <f t="shared" si="4"/>
        <v>0.1969296</v>
      </c>
      <c r="AG9" s="154">
        <f t="shared" si="4"/>
        <v>0.187552</v>
      </c>
      <c r="AH9" s="154">
        <f t="shared" si="4"/>
        <v>0.1781744</v>
      </c>
      <c r="AI9" s="154">
        <f t="shared" si="4"/>
        <v>0.1687968</v>
      </c>
      <c r="AJ9" s="154">
        <f t="shared" si="4"/>
        <v>0.1594192</v>
      </c>
      <c r="AK9" s="154">
        <f t="shared" si="4"/>
        <v>0.1500416</v>
      </c>
      <c r="AL9" s="154">
        <f t="shared" si="4"/>
        <v>0.140664</v>
      </c>
      <c r="AM9" s="154">
        <f t="shared" si="4"/>
        <v>0.1312864</v>
      </c>
      <c r="AN9" s="154">
        <f t="shared" si="4"/>
        <v>0.1219088</v>
      </c>
      <c r="AO9" s="154">
        <f t="shared" si="4"/>
        <v>0.1125312</v>
      </c>
      <c r="AP9" s="154">
        <f t="shared" si="4"/>
        <v>0.1031536</v>
      </c>
      <c r="AQ9" s="154">
        <f t="shared" si="4"/>
        <v>0.093776</v>
      </c>
      <c r="AR9" s="154">
        <f t="shared" si="4"/>
        <v>0.0843984</v>
      </c>
      <c r="AS9" s="154">
        <f t="shared" si="4"/>
        <v>0.0750208</v>
      </c>
      <c r="AT9" s="154">
        <f t="shared" si="4"/>
        <v>0.0656432</v>
      </c>
      <c r="AU9" s="154">
        <f t="shared" si="4"/>
        <v>0.0562656</v>
      </c>
      <c r="AV9" s="154">
        <f t="shared" si="4"/>
        <v>0.046888</v>
      </c>
      <c r="AW9" s="154">
        <f t="shared" si="4"/>
        <v>0.0375104</v>
      </c>
      <c r="AX9" s="154">
        <f t="shared" si="4"/>
        <v>0.0281328</v>
      </c>
      <c r="AY9" s="154">
        <f t="shared" si="4"/>
        <v>0.0187552</v>
      </c>
      <c r="AZ9" s="154">
        <f t="shared" si="4"/>
        <v>0.0093776</v>
      </c>
      <c r="BA9" s="155">
        <f>Inputs!I3</f>
        <v>0</v>
      </c>
    </row>
    <row r="10" ht="15.0" customHeight="1">
      <c r="A10" s="158" t="s">
        <v>31</v>
      </c>
      <c r="B10" s="159" t="s">
        <v>351</v>
      </c>
      <c r="C10" s="160">
        <f>'Assumptions (Coal)'!B25*Model!C8/10^9+'Assumptions (Coal)'!B26*Model!C9/10^3</f>
        <v>0.01029852549</v>
      </c>
      <c r="D10" s="160">
        <f>'Assumptions (Coal)'!C25*Model!D8/10^9+'Assumptions (Coal)'!C26*Model!D9/10^3</f>
        <v>0.00977525009</v>
      </c>
      <c r="E10" s="160">
        <f>'Assumptions (Coal)'!D25*Model!E8/10^9+'Assumptions (Coal)'!D26*Model!E9/10^3</f>
        <v>0.01012883006</v>
      </c>
      <c r="F10" s="160">
        <f>'Assumptions (Coal)'!E25*Model!F8/10^9+'Assumptions (Coal)'!E26*Model!F9/10^3</f>
        <v>0.01010781312</v>
      </c>
      <c r="G10" s="160">
        <f>'Assumptions (Coal)'!F25*Model!G8/10^9+'Assumptions (Coal)'!F26*Model!G9/10^3</f>
        <v>0.009916410692</v>
      </c>
      <c r="H10" s="160">
        <f>'Assumptions (Coal)'!G25*Model!H8/10^9+'Assumptions (Coal)'!G26*Model!H9/10^3</f>
        <v>0.00979074688</v>
      </c>
      <c r="I10" s="160">
        <f>'Assumptions (Coal)'!H25*Model!I8/10^9+'Assumptions (Coal)'!H26*Model!I9/10^3</f>
        <v>0.01072758627</v>
      </c>
      <c r="J10" s="160">
        <f>'Assumptions (Coal)'!I25*Model!J8/10^9+'Assumptions (Coal)'!I26*Model!J9/10^3</f>
        <v>0.01125635542</v>
      </c>
      <c r="K10" s="160">
        <f>'Assumptions (Coal)'!J25*Model!K8/10^9+'Assumptions (Coal)'!J26*Model!K9/10^3</f>
        <v>0.01160824978</v>
      </c>
      <c r="L10" s="160">
        <f>'Assumptions (Coal)'!K25*Model!L8/10^9+'Assumptions (Coal)'!K26*Model!L9/10^3</f>
        <v>0.01075414609</v>
      </c>
      <c r="M10" s="160">
        <f>'Assumptions (Coal)'!L25*Model!M8/10^9+'Assumptions (Coal)'!L26*Model!M9/10^3</f>
        <v>0.01118113817</v>
      </c>
      <c r="N10" s="160">
        <f>'Assumptions (Coal)'!M25*Model!N8/10^9+'Assumptions (Coal)'!M26*Model!N9/10^3</f>
        <v>0.01084984588</v>
      </c>
      <c r="O10" s="160">
        <f>'Assumptions (Coal)'!N25*Model!O8/10^9+'Assumptions (Coal)'!N26*Model!O9/10^3</f>
        <v>0.008006456502</v>
      </c>
      <c r="P10" s="160">
        <f>'Assumptions (Coal)'!O25*Model!P8/10^9+'Assumptions (Coal)'!O26*Model!P9/10^3</f>
        <v>0.005402644258</v>
      </c>
      <c r="Q10" s="160">
        <f>'Assumptions (Coal)'!P25*Model!Q8/10^9+'Assumptions (Coal)'!P26*Model!Q9/10^3</f>
        <v>0.005489834832</v>
      </c>
      <c r="R10" s="160">
        <f>'Assumptions (Coal)'!Q25*Model!R8/10^9+'Assumptions (Coal)'!Q26*Model!R9/10^3</f>
        <v>0.002977343194</v>
      </c>
      <c r="S10" s="160">
        <f>'Assumptions (Coal)'!R25*Model!S8/10^9+'Assumptions (Coal)'!R26*Model!S9/10^3</f>
        <v>0.003047404409</v>
      </c>
      <c r="T10" s="160">
        <f>'Assumptions (Coal)'!S25*Model!T8/10^9+'Assumptions (Coal)'!S26*Model!T9/10^3</f>
        <v>0.003016679854</v>
      </c>
      <c r="U10" s="160">
        <f>'Assumptions (Coal)'!T25*Model!U8/10^9+'Assumptions (Coal)'!T26*Model!U9/10^3</f>
        <v>0.002998479966</v>
      </c>
      <c r="V10" s="160">
        <f>'Assumptions (Coal)'!U25*Model!V8/10^9+'Assumptions (Coal)'!U26*Model!V9/10^3</f>
        <v>0.003053634718</v>
      </c>
      <c r="W10" s="160">
        <f>'Assumptions (Coal)'!V25*Model!W8/10^9+'Assumptions (Coal)'!V26*Model!W9/10^3</f>
        <v>0.003109804</v>
      </c>
      <c r="X10" s="160">
        <f>IF(W18&gt;0,'Assumptions (Coal)'!W18*Model!W18/10^9+'Assumptions (Coal)'!W19*Model!X9*(Model!W18/Model!X8)/10^3+'Assumptions (Coal)'!W25*(Model!X8-W18)/10^9+'Assumptions (Coal)'!W26*Model!X9*((X8-Model!W18)/Model!X8)/10^3,'Assumptions (Coal)'!W25*Model!X8/10^9+'Assumptions (Coal)'!W26*Model!X9/10^3)</f>
        <v>0.003061439591</v>
      </c>
      <c r="Y10" s="160">
        <f>IF(X18&gt;0,'Assumptions (Coal)'!X18*Model!X18/10^9+'Assumptions (Coal)'!X19*Model!Y9*(Model!X18/Model!Y8)/10^3+'Assumptions (Coal)'!X25*(Model!Y8-X18)/10^9+'Assumptions (Coal)'!X26*Model!Y9*((Y8-Model!X18)/Model!Y8)/10^3,'Assumptions (Coal)'!X25*Model!Y8/10^9+'Assumptions (Coal)'!X26*Model!Y9/10^3)</f>
        <v>0.003307502235</v>
      </c>
      <c r="Z10" s="160">
        <f>IF(Y18&gt;0,'Assumptions (Coal)'!Y18*Model!Y18/10^9+'Assumptions (Coal)'!Y19*Model!Z9*(Model!Y18/Model!Z8)/10^3+'Assumptions (Coal)'!Y25*(Model!Z8-Y18)/10^9+'Assumptions (Coal)'!Y26*Model!Z9*((Z8-Model!Y18)/Model!Z8)/10^3,'Assumptions (Coal)'!Y25*Model!Z8/10^9+'Assumptions (Coal)'!Y26*Model!Z9/10^3)</f>
        <v>0.002956128625</v>
      </c>
      <c r="AA10" s="160">
        <f>IF(Z18&gt;0,'Assumptions (Coal)'!Z18*Model!Z18/10^9+'Assumptions (Coal)'!Z19*Model!AA9*(Model!Z18/Model!AA8)/10^3+'Assumptions (Coal)'!Z25*(Model!AA8-Z18)/10^9+'Assumptions (Coal)'!Z26*Model!AA9*((AA8-Model!Z18)/Model!AA8)/10^3,'Assumptions (Coal)'!Z25*Model!AA8/10^9+'Assumptions (Coal)'!Z26*Model!AA9/10^3)</f>
        <v>0.002899004195</v>
      </c>
      <c r="AB10" s="160">
        <f>IF(AA18&gt;0,'Assumptions (Coal)'!AA18*Model!AA18/10^9+'Assumptions (Coal)'!AA19*Model!AB9*(Model!AA18/Model!AB8)/10^3+'Assumptions (Coal)'!AA25*(Model!AB8-AA18)/10^9+'Assumptions (Coal)'!AA26*Model!AB9*((AB8-Model!AA18)/Model!AB8)/10^3,'Assumptions (Coal)'!AA25*Model!AB8/10^9+'Assumptions (Coal)'!AA26*Model!AB9/10^3)</f>
        <v>0.002838778045</v>
      </c>
      <c r="AC10" s="160">
        <f>IF(AB18&gt;0,'Assumptions (Coal)'!AB18*Model!AB18/10^9+'Assumptions (Coal)'!AB19*Model!AC9*(Model!AB18/Model!AC8)/10^3+'Assumptions (Coal)'!AB25*(Model!AC8-AB18)/10^9+'Assumptions (Coal)'!AB26*Model!AC9*((AC8-Model!AB18)/Model!AC8)/10^3,'Assumptions (Coal)'!AB25*Model!AC8/10^9+'Assumptions (Coal)'!AB26*Model!AC9/10^3)</f>
        <v>0.002775355394</v>
      </c>
      <c r="AD10" s="160">
        <f>IF(AC18&gt;0,'Assumptions (Coal)'!AC18*Model!AC18/10^9+'Assumptions (Coal)'!AC19*Model!AD9*(Model!AC18/Model!AD8)/10^3+'Assumptions (Coal)'!AC25*(Model!AD8-AC18)/10^9+'Assumptions (Coal)'!AC26*Model!AD9*((AD8-Model!AC18)/Model!AD8)/10^3,'Assumptions (Coal)'!AC25*Model!AD8/10^9+'Assumptions (Coal)'!AC26*Model!AD9/10^3)</f>
        <v>0.002708639026</v>
      </c>
      <c r="AE10" s="160">
        <f>IF(AD18&gt;0,'Assumptions (Coal)'!AD18*Model!AD18/10^9+'Assumptions (Coal)'!AD19*Model!AE9*(Model!AD18/Model!AE8)/10^3+'Assumptions (Coal)'!AD25*(Model!AE8-AD18)/10^9+'Assumptions (Coal)'!AD26*Model!AE9*((AE8-Model!AD18)/Model!AE8)/10^3,'Assumptions (Coal)'!AD25*Model!AE8/10^9+'Assumptions (Coal)'!AD26*Model!AE9/10^3)</f>
        <v>0.002638529228</v>
      </c>
      <c r="AF10" s="160">
        <f>IF(AE18&gt;0,'Assumptions (Coal)'!AE18*Model!AE18/10^9+'Assumptions (Coal)'!AE19*Model!AF9*(Model!AE18/Model!AF8)/10^3+'Assumptions (Coal)'!AE25*(Model!AF8-AE18)/10^9+'Assumptions (Coal)'!AE26*Model!AF9*((AF8-Model!AE18)/Model!AF8)/10^3,'Assumptions (Coal)'!AE25*Model!AF8/10^9+'Assumptions (Coal)'!AE26*Model!AF9/10^3)</f>
        <v>0.002564923736</v>
      </c>
      <c r="AG10" s="160">
        <f>IF(AF18&gt;0,'Assumptions (Coal)'!AF18*Model!AF18/10^9+'Assumptions (Coal)'!AF19*Model!AG9*(Model!AF18/Model!AG8)/10^3+'Assumptions (Coal)'!AF25*(Model!AG8-AF18)/10^9+'Assumptions (Coal)'!AF26*Model!AG9*((AG8-Model!AF18)/Model!AG8)/10^3,'Assumptions (Coal)'!AF25*Model!AG8/10^9+'Assumptions (Coal)'!AF26*Model!AG9/10^3)</f>
        <v>0.002487717668</v>
      </c>
      <c r="AH10" s="160">
        <f>IF(AG18&gt;0,'Assumptions (Coal)'!AG18*Model!AG18/10^9+'Assumptions (Coal)'!AG19*Model!AH9*(Model!AG18/Model!AH8)/10^3+'Assumptions (Coal)'!AG25*(Model!AH8-AG18)/10^9+'Assumptions (Coal)'!AG26*Model!AH9*((AH8-Model!AG18)/Model!AH8)/10^3,'Assumptions (Coal)'!AG25*Model!AH8/10^9+'Assumptions (Coal)'!AG26*Model!AH9/10^3)</f>
        <v>0.004690845352</v>
      </c>
      <c r="AI10" s="160">
        <f>IF(AH18&gt;0,'Assumptions (Coal)'!AH18*Model!AH18/10^9+'Assumptions (Coal)'!AH19*Model!AI9*(Model!AH18/Model!AI8)/10^3+'Assumptions (Coal)'!AH25*(Model!AI8-AH18)/10^9+'Assumptions (Coal)'!AH26*Model!AI9*((AI8-Model!AH18)/Model!AI8)/10^3,'Assumptions (Coal)'!AH25*Model!AI8/10^9+'Assumptions (Coal)'!AH26*Model!AI9/10^3)</f>
        <v>0.002322070849</v>
      </c>
      <c r="AJ10" s="160">
        <f>IF(AI18&gt;0,'Assumptions (Coal)'!AI18*Model!AI18/10^9+'Assumptions (Coal)'!AI19*Model!AJ9*(Model!AI18/Model!AJ8)/10^3+'Assumptions (Coal)'!AI25*(Model!AJ8-AI18)/10^9+'Assumptions (Coal)'!AI26*Model!AJ9*((AJ8-Model!AI18)/Model!AJ8)/10^3,'Assumptions (Coal)'!AI25*Model!AJ8/10^9+'Assumptions (Coal)'!AI26*Model!AJ9/10^3)</f>
        <v>0.002233406706</v>
      </c>
      <c r="AK10" s="160">
        <f>IF(AJ18&gt;0,'Assumptions (Coal)'!AJ18*Model!AJ18/10^9+'Assumptions (Coal)'!AJ19*Model!AK9*(Model!AJ18/Model!AK8)/10^3+'Assumptions (Coal)'!AJ25*(Model!AK8-AJ18)/10^9+'Assumptions (Coal)'!AJ26*Model!AK9*((AK8-Model!AJ18)/Model!AK8)/10^3,'Assumptions (Coal)'!AJ25*Model!AK8/10^9+'Assumptions (Coal)'!AJ26*Model!AK9/10^3)</f>
        <v>0.002140695077</v>
      </c>
      <c r="AL10" s="160">
        <f>IF(AK18&gt;0,'Assumptions (Coal)'!AK18*Model!AK18/10^9+'Assumptions (Coal)'!AK19*Model!AL9*(Model!AK18/Model!AL8)/10^3+'Assumptions (Coal)'!AK25*(Model!AL8-AK18)/10^9+'Assumptions (Coal)'!AK26*Model!AL9*((AL8-Model!AK18)/Model!AL8)/10^3,'Assumptions (Coal)'!AK25*Model!AL8/10^9+'Assumptions (Coal)'!AK26*Model!AL9/10^3)</f>
        <v>0.00204381706</v>
      </c>
      <c r="AM10" s="160">
        <f>IF(AL18&gt;0,'Assumptions (Coal)'!AL18*Model!AL18/10^9+'Assumptions (Coal)'!AL19*Model!AM9*(Model!AL18/Model!AM8)/10^3+'Assumptions (Coal)'!AL25*(Model!AM8-AL18)/10^9+'Assumptions (Coal)'!AL26*Model!AM9*((AM8-Model!AL18)/Model!AM8)/10^3,'Assumptions (Coal)'!AL25*Model!AM8/10^9+'Assumptions (Coal)'!AL26*Model!AM9/10^3)</f>
        <v>0.001942650748</v>
      </c>
      <c r="AN10" s="160">
        <f>IF(AM18&gt;0,'Assumptions (Coal)'!AM18*Model!AM18/10^9+'Assumptions (Coal)'!AM19*Model!AN9*(Model!AM18/Model!AN8)/10^3+'Assumptions (Coal)'!AM25*(Model!AN8-AM18)/10^9+'Assumptions (Coal)'!AM26*Model!AN9*((AN8-Model!AM18)/Model!AN8)/10^3,'Assumptions (Coal)'!AM25*Model!AN8/10^9+'Assumptions (Coal)'!AM26*Model!AN9/10^3)</f>
        <v>0.001837071161</v>
      </c>
      <c r="AO10" s="160">
        <f>IF(AN18&gt;0,'Assumptions (Coal)'!AN18*Model!AN18/10^9+'Assumptions (Coal)'!AN19*Model!AO9*(Model!AN18/Model!AO8)/10^3+'Assumptions (Coal)'!AN25*(Model!AO8-AN18)/10^9+'Assumptions (Coal)'!AN26*Model!AO9*((AO8-Model!AN18)/Model!AO8)/10^3,'Assumptions (Coal)'!AN25*Model!AO8/10^9+'Assumptions (Coal)'!AN26*Model!AO9/10^3)</f>
        <v>0.00172695017</v>
      </c>
      <c r="AP10" s="160">
        <f>IF(AO18&gt;0,'Assumptions (Coal)'!AO18*Model!AO18/10^9+'Assumptions (Coal)'!AO19*Model!AP9*(Model!AO18/Model!AP8)/10^3+'Assumptions (Coal)'!AO25*(Model!AP8-AO18)/10^9+'Assumptions (Coal)'!AO26*Model!AP9*((AP8-Model!AO18)/Model!AP8)/10^3,'Assumptions (Coal)'!AO25*Model!AP8/10^9+'Assumptions (Coal)'!AO26*Model!AP9/10^3)</f>
        <v>0.001612156426</v>
      </c>
      <c r="AQ10" s="160">
        <f>IF(AP18&gt;0,'Assumptions (Coal)'!AP18*Model!AP18/10^9+'Assumptions (Coal)'!AP19*Model!AQ9*(Model!AP18/Model!AQ8)/10^3+'Assumptions (Coal)'!AP25*(Model!AQ8-AP18)/10^9+'Assumptions (Coal)'!AP26*Model!AQ9*((AQ8-Model!AP18)/Model!AQ8)/10^3,'Assumptions (Coal)'!AP25*Model!AQ8/10^9+'Assumptions (Coal)'!AP26*Model!AQ9/10^3)</f>
        <v>0.001492555286</v>
      </c>
      <c r="AR10" s="160">
        <f>IF(AQ18&gt;0,'Assumptions (Coal)'!AQ18*Model!AQ18/10^9+'Assumptions (Coal)'!AQ19*Model!AR9*(Model!AQ18/Model!AR8)/10^3+'Assumptions (Coal)'!AQ25*(Model!AR8-AQ18)/10^9+'Assumptions (Coal)'!AQ26*Model!AR9*((AR8-Model!AQ18)/Model!AR8)/10^3,'Assumptions (Coal)'!AQ25*Model!AR8/10^9+'Assumptions (Coal)'!AQ26*Model!AR9/10^3)</f>
        <v>0.001368008732</v>
      </c>
      <c r="AS10" s="160">
        <f>IF(AR18&gt;0,'Assumptions (Coal)'!AR18*Model!AR18/10^9+'Assumptions (Coal)'!AR19*Model!AS9*(Model!AR18/Model!AS8)/10^3+'Assumptions (Coal)'!AR25*(Model!AS8-AR18)/10^9+'Assumptions (Coal)'!AR26*Model!AS9*((AS8-Model!AR18)/Model!AS8)/10^3,'Assumptions (Coal)'!AR25*Model!AS8/10^9+'Assumptions (Coal)'!AR26*Model!AS9/10^3)</f>
        <v>0.001238375297</v>
      </c>
      <c r="AT10" s="160">
        <f>IF(AS18&gt;0,'Assumptions (Coal)'!AS18*Model!AS18/10^9+'Assumptions (Coal)'!AS19*Model!AT9*(Model!AS18/Model!AT8)/10^3+'Assumptions (Coal)'!AS25*(Model!AT8-AS18)/10^9+'Assumptions (Coal)'!AS26*Model!AT9*((AT8-Model!AS18)/Model!AT8)/10^3,'Assumptions (Coal)'!AS25*Model!AT8/10^9+'Assumptions (Coal)'!AS26*Model!AT9/10^3)</f>
        <v>0.001103509983</v>
      </c>
      <c r="AU10" s="160">
        <f>IF(AT18&gt;0,'Assumptions (Coal)'!AT18*Model!AT18/10^9+'Assumptions (Coal)'!AT19*Model!AU9*(Model!AT18/Model!AU8)/10^3+'Assumptions (Coal)'!AT25*(Model!AU8-AT18)/10^9+'Assumptions (Coal)'!AT26*Model!AU9*((AU8-Model!AT18)/Model!AU8)/10^3,'Assumptions (Coal)'!AT25*Model!AU8/10^9+'Assumptions (Coal)'!AT26*Model!AU9/10^3)</f>
        <v>0.0009632641778</v>
      </c>
      <c r="AV10" s="160">
        <f>IF(AU18&gt;0,'Assumptions (Coal)'!AU18*Model!AU18/10^9+'Assumptions (Coal)'!AU19*Model!AV9*(Model!AU18/Model!AV8)/10^3+'Assumptions (Coal)'!AU25*(Model!AV8-AU18)/10^9+'Assumptions (Coal)'!AU26*Model!AV9*((AV8-Model!AU18)/Model!AV8)/10^3,'Assumptions (Coal)'!AU25*Model!AV8/10^9+'Assumptions (Coal)'!AU26*Model!AV9/10^3)</f>
        <v>0.0008174855731</v>
      </c>
      <c r="AW10" s="160">
        <f>IF(AV18&gt;0,'Assumptions (Coal)'!AV18*Model!AV18/10^9+'Assumptions (Coal)'!AV19*Model!AW9*(Model!AV18/Model!AW8)/10^3+'Assumptions (Coal)'!AV25*(Model!AW8-AV18)/10^9+'Assumptions (Coal)'!AV26*Model!AW9*((AW8-Model!AV18)/Model!AW8)/10^3,'Assumptions (Coal)'!AV25*Model!AW8/10^9+'Assumptions (Coal)'!AV26*Model!AW9/10^3)</f>
        <v>0.0006660180774</v>
      </c>
      <c r="AX10" s="160">
        <f>IF(AW18&gt;0,'Assumptions (Coal)'!AW18*Model!AW18/10^9+'Assumptions (Coal)'!AW19*Model!AX9*(Model!AW18/Model!AX8)/10^3+'Assumptions (Coal)'!AW25*(Model!AX8-AW18)/10^9+'Assumptions (Coal)'!AW26*Model!AX9*((AX8-Model!AW18)/Model!AX8)/10^3,'Assumptions (Coal)'!AW25*Model!AX8/10^9+'Assumptions (Coal)'!AW26*Model!AX9/10^3)</f>
        <v>0.000508701729</v>
      </c>
      <c r="AY10" s="160">
        <f>IF(AX18&gt;0,'Assumptions (Coal)'!AX18*Model!AX18/10^9+'Assumptions (Coal)'!AX19*Model!AY9*(Model!AX18/Model!AY8)/10^3+'Assumptions (Coal)'!AX25*(Model!AY8-AX18)/10^9+'Assumptions (Coal)'!AX26*Model!AY9*((AY8-Model!AX18)/Model!AY8)/10^3,'Assumptions (Coal)'!AX25*Model!AY8/10^9+'Assumptions (Coal)'!AX26*Model!AY9/10^3)</f>
        <v>0.0003453726063</v>
      </c>
      <c r="AZ10" s="160">
        <f>IF(AY18&gt;0,'Assumptions (Coal)'!AY18*Model!AY18/10^9+'Assumptions (Coal)'!AY19*Model!AZ9*(Model!AY18/Model!AZ8)/10^3+'Assumptions (Coal)'!AY25*(Model!AZ8-AY18)/10^9+'Assumptions (Coal)'!AY26*Model!AZ9*((AZ8-Model!AY18)/Model!AZ8)/10^3,'Assumptions (Coal)'!AY25*Model!AZ8/10^9+'Assumptions (Coal)'!AY26*Model!AZ9/10^3)</f>
        <v>0.000175862736</v>
      </c>
      <c r="BA10" s="160">
        <f>IF(AZ18&gt;0,'Assumptions (Coal)'!AZ18*Model!AZ18/10^9+'Assumptions (Coal)'!AZ19*Model!BA9*(Model!AZ18/Model!BA8)/10^3+'Assumptions (Coal)'!AZ25*(Model!BA8-AZ18)/10^9+'Assumptions (Coal)'!AZ26*Model!BA9*((BA8-Model!AZ18)/Model!BA8)/10^3,'Assumptions (Coal)'!AZ25*Model!BA8/10^9+'Assumptions (Coal)'!AZ26*Model!BA9/10^3)</f>
        <v>0</v>
      </c>
    </row>
    <row r="11">
      <c r="A11" s="158" t="s">
        <v>34</v>
      </c>
      <c r="B11" s="159" t="s">
        <v>351</v>
      </c>
      <c r="C11" s="160">
        <f>'Assumptions (Coal)'!B30*Model!C9/10^3</f>
        <v>0.04225420234</v>
      </c>
      <c r="D11" s="160">
        <f>'Assumptions (Coal)'!C30*Model!D9/10^3</f>
        <v>0.03991667733</v>
      </c>
      <c r="E11" s="160">
        <f>'Assumptions (Coal)'!D30*Model!E9/10^3</f>
        <v>0.04161424149</v>
      </c>
      <c r="F11" s="160">
        <f>'Assumptions (Coal)'!E30*Model!F9/10^3</f>
        <v>0.04158735449</v>
      </c>
      <c r="G11" s="160">
        <f>'Assumptions (Coal)'!F30*Model!G9/10^3</f>
        <v>0.04000529362</v>
      </c>
      <c r="H11" s="160">
        <f>'Assumptions (Coal)'!G30*Model!H9/10^3</f>
        <v>0.03817409888</v>
      </c>
      <c r="I11" s="160">
        <f>'Assumptions (Coal)'!H30*Model!I9/10^3</f>
        <v>0.03996120893</v>
      </c>
      <c r="J11" s="160">
        <f>'Assumptions (Coal)'!I30*Model!J9/10^3</f>
        <v>0.04108681636</v>
      </c>
      <c r="K11" s="160">
        <f>'Assumptions (Coal)'!J30*Model!K9/10^3</f>
        <v>0.04767634371</v>
      </c>
      <c r="L11" s="160">
        <f>'Assumptions (Coal)'!K30*Model!L9/10^3</f>
        <v>0.04575686699</v>
      </c>
      <c r="M11" s="160">
        <f>'Assumptions (Coal)'!L30*Model!M9/10^3</f>
        <v>0.04815176687</v>
      </c>
      <c r="N11" s="160">
        <f>'Assumptions (Coal)'!M30*Model!N9/10^3</f>
        <v>0.0478478913</v>
      </c>
      <c r="O11" s="160">
        <f>'Assumptions (Coal)'!N30*Model!O9/10^3</f>
        <v>0.03305424515</v>
      </c>
      <c r="P11" s="160">
        <f>'Assumptions (Coal)'!O30*Model!P9/10^3</f>
        <v>0.01945482341</v>
      </c>
      <c r="Q11" s="160">
        <f>'Assumptions (Coal)'!P30*Model!Q9/10^3</f>
        <v>0.01926354012</v>
      </c>
      <c r="R11" s="160">
        <f>'Assumptions (Coal)'!Q30*Model!R9/10^3</f>
        <v>0.006678930828</v>
      </c>
      <c r="S11" s="160">
        <f>'Assumptions (Coal)'!R30*Model!S9/10^3</f>
        <v>0.006795566436</v>
      </c>
      <c r="T11" s="160">
        <f>'Assumptions (Coal)'!S30*Model!T9/10^3</f>
        <v>0.006056460152</v>
      </c>
      <c r="U11" s="160">
        <f>'Assumptions (Coal)'!T30*Model!U9/10^3</f>
        <v>0.005853310368</v>
      </c>
      <c r="V11" s="160">
        <f>'Assumptions (Coal)'!U30*Model!V9/10^3</f>
        <v>0.005853310368</v>
      </c>
      <c r="W11" s="160">
        <f>'Assumptions (Coal)'!V30*Model!W9/10^3</f>
        <v>0.006818109243</v>
      </c>
      <c r="X11" s="161">
        <f>X9*X14*'Assumptions (Coal)'!W49/10^3</f>
        <v>0.006746039583</v>
      </c>
      <c r="Y11" s="161">
        <f>Y9*Y14*'Assumptions (Coal)'!X49/10^3</f>
        <v>0.006639866744</v>
      </c>
      <c r="Z11" s="161">
        <f>Z9*Z14*'Assumptions (Coal)'!Y49/10^3</f>
        <v>0.006585553237</v>
      </c>
      <c r="AA11" s="161">
        <f>AA9*AA14*'Assumptions (Coal)'!Z49/10^3</f>
        <v>0.006566376214</v>
      </c>
      <c r="AB11" s="161">
        <f>AB9*AB14*'Assumptions (Coal)'!AA49/10^3</f>
        <v>0.006506441457</v>
      </c>
      <c r="AC11" s="161">
        <f>AC9*AC14*'Assumptions (Coal)'!AB49/10^3</f>
        <v>0.006406814631</v>
      </c>
      <c r="AD11" s="161">
        <f>AD9*AD14*'Assumptions (Coal)'!AC49/10^3</f>
        <v>0.006291079988</v>
      </c>
      <c r="AE11" s="161">
        <f>AE9*AE14*'Assumptions (Coal)'!AD49/10^3</f>
        <v>0.006150737519</v>
      </c>
      <c r="AF11" s="161">
        <f>AF9*AF14*'Assumptions (Coal)'!AE49/10^3</f>
        <v>0.006014921097</v>
      </c>
      <c r="AG11" s="161">
        <f>AG9*AG14*'Assumptions (Coal)'!AF49/10^3</f>
        <v>0.005408406363</v>
      </c>
      <c r="AH11" s="161">
        <f>AH9*AH14*'Assumptions (Coal)'!AG49/10^3</f>
        <v>0.00525773225</v>
      </c>
      <c r="AI11" s="161">
        <f>AI9*AI14*'Assumptions (Coal)'!AH49/10^3</f>
        <v>0.005098308021</v>
      </c>
      <c r="AJ11" s="161">
        <f>AJ9*AJ14*'Assumptions (Coal)'!AI49/10^3</f>
        <v>0.004945825903</v>
      </c>
      <c r="AK11" s="161">
        <f>AK9*AK14*'Assumptions (Coal)'!AJ49/10^3</f>
        <v>0.004777592223</v>
      </c>
      <c r="AL11" s="161">
        <f>AL9*AL14*'Assumptions (Coal)'!AK49/10^3</f>
        <v>0.00460997598</v>
      </c>
      <c r="AM11" s="161">
        <f>AM9*AM14*'Assumptions (Coal)'!AL49/10^3</f>
        <v>0.004422021224</v>
      </c>
      <c r="AN11" s="161">
        <f>AN9*AN14*'Assumptions (Coal)'!AM49/10^3</f>
        <v>0.004227760039</v>
      </c>
      <c r="AO11" s="161">
        <f>AO9*AO14*'Assumptions (Coal)'!AN49/10^3</f>
        <v>0.004011023854</v>
      </c>
      <c r="AP11" s="161">
        <f>AP9*AP14*'Assumptions (Coal)'!AO49/10^3</f>
        <v>0.003786972767</v>
      </c>
      <c r="AQ11" s="161">
        <f>AQ9*AQ14*'Assumptions (Coal)'!AP49/10^3</f>
        <v>0.003531337413</v>
      </c>
      <c r="AR11" s="161">
        <f>AR9*AR14*'Assumptions (Coal)'!AQ49/10^3</f>
        <v>0.00326465873</v>
      </c>
      <c r="AS11" s="161">
        <f>AS9*AS14*'Assumptions (Coal)'!AR49/10^3</f>
        <v>0.002979263359</v>
      </c>
      <c r="AT11" s="161">
        <f>AT9*AT14*'Assumptions (Coal)'!AS49/10^3</f>
        <v>0.002674510582</v>
      </c>
      <c r="AU11" s="161">
        <f>AU9*AU14*'Assumptions (Coal)'!AT49/10^3</f>
        <v>0.002353519903</v>
      </c>
      <c r="AV11" s="161">
        <f>AV9*AV14*'Assumptions (Coal)'!AU49/10^3</f>
        <v>0.002012095928</v>
      </c>
      <c r="AW11" s="161">
        <f>AW9*AW14*'Assumptions (Coal)'!AV49/10^3</f>
        <v>0.001652709188</v>
      </c>
      <c r="AX11" s="161">
        <f>AX9*AX14*'Assumptions (Coal)'!AW49/10^3</f>
        <v>0.001271872165</v>
      </c>
      <c r="AY11" s="161">
        <f>AY9*AY14*'Assumptions (Coal)'!AX49/10^3</f>
        <v>0.0008703513786</v>
      </c>
      <c r="AZ11" s="161">
        <f>AZ9*AZ14*'Assumptions (Coal)'!AY49/10^3</f>
        <v>0.0004476994964</v>
      </c>
      <c r="BA11" s="161">
        <f>BA9*BA14*'Assumptions (Coal)'!AZ49/10^3</f>
        <v>0</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62.5</v>
      </c>
      <c r="X12" s="164">
        <f>$W8-'Assumptions (Coal)'!$W53</f>
        <v>55</v>
      </c>
      <c r="Y12" s="164">
        <f>$W8-sum('Assumptions (Coal)'!$W53 :'Assumptions (Coal)'!X53)</f>
        <v>55</v>
      </c>
      <c r="Z12" s="164">
        <f>$W8-sum('Assumptions (Coal)'!$W53 :'Assumptions (Coal)'!Y53)</f>
        <v>55</v>
      </c>
      <c r="AA12" s="164">
        <f>$W8-sum('Assumptions (Coal)'!$W53 :'Assumptions (Coal)'!Z53)</f>
        <v>55</v>
      </c>
      <c r="AB12" s="164">
        <f>$W8-sum('Assumptions (Coal)'!$W53 :'Assumptions (Coal)'!AA53)</f>
        <v>55</v>
      </c>
      <c r="AC12" s="164">
        <f>$W8-sum('Assumptions (Coal)'!$W53 :'Assumptions (Coal)'!AB53)</f>
        <v>55</v>
      </c>
      <c r="AD12" s="164">
        <f>$W8-sum('Assumptions (Coal)'!$W53 :'Assumptions (Coal)'!AC53)</f>
        <v>55</v>
      </c>
      <c r="AE12" s="164">
        <f>$W8-sum('Assumptions (Coal)'!$W53 :'Assumptions (Coal)'!AD53)</f>
        <v>55</v>
      </c>
      <c r="AF12" s="164">
        <f>$W8-sum('Assumptions (Coal)'!$W53 :'Assumptions (Coal)'!AE53)</f>
        <v>55</v>
      </c>
      <c r="AG12" s="164">
        <f>$W8-sum('Assumptions (Coal)'!$W53 :'Assumptions (Coal)'!AF53)</f>
        <v>0</v>
      </c>
      <c r="AH12" s="164">
        <f>$W8-sum('Assumptions (Coal)'!$W53 :'Assumptions (Coal)'!AG53)</f>
        <v>0</v>
      </c>
      <c r="AI12" s="164">
        <f>$W8-sum('Assumptions (Coal)'!$W53 :'Assumptions (Coal)'!AH53)</f>
        <v>0</v>
      </c>
      <c r="AJ12" s="164">
        <f>$W8-sum('Assumptions (Coal)'!$W53 :'Assumptions (Coal)'!AI53)</f>
        <v>0</v>
      </c>
      <c r="AK12" s="164">
        <f>$W8-sum('Assumptions (Coal)'!$W53 :'Assumptions (Coal)'!AJ53)</f>
        <v>0</v>
      </c>
      <c r="AL12" s="164">
        <f>$W8-sum('Assumptions (Coal)'!$W53 :'Assumptions (Coal)'!AK53)</f>
        <v>0</v>
      </c>
      <c r="AM12" s="164">
        <f>$W8-sum('Assumptions (Coal)'!$W53 :'Assumptions (Coal)'!AL53)</f>
        <v>0</v>
      </c>
      <c r="AN12" s="164">
        <f>$W8-sum('Assumptions (Coal)'!$W53 :'Assumptions (Coal)'!AM53)</f>
        <v>0</v>
      </c>
      <c r="AO12" s="164">
        <f>$W8-sum('Assumptions (Coal)'!$W53 :'Assumptions (Coal)'!AN53)</f>
        <v>0</v>
      </c>
      <c r="AP12" s="164">
        <f>$W8-sum('Assumptions (Coal)'!$W53 :'Assumptions (Coal)'!AO53)</f>
        <v>0</v>
      </c>
      <c r="AQ12" s="164">
        <f>$W8-sum('Assumptions (Coal)'!$W53 :'Assumptions (Coal)'!AP53)</f>
        <v>0</v>
      </c>
      <c r="AR12" s="164">
        <f>$W8-sum('Assumptions (Coal)'!$W53 :'Assumptions (Coal)'!AQ53)</f>
        <v>0</v>
      </c>
      <c r="AS12" s="164">
        <f>$W8-sum('Assumptions (Coal)'!$W53 :'Assumptions (Coal)'!AR53)</f>
        <v>0</v>
      </c>
      <c r="AT12" s="164">
        <f>$W8-sum('Assumptions (Coal)'!$W53 :'Assumptions (Coal)'!AS53)</f>
        <v>0</v>
      </c>
      <c r="AU12" s="164">
        <f>$W8-sum('Assumptions (Coal)'!$W53 :'Assumptions (Coal)'!AT53)</f>
        <v>0</v>
      </c>
      <c r="AV12" s="164">
        <f>$W8-sum('Assumptions (Coal)'!$W53 :'Assumptions (Coal)'!AU53)</f>
        <v>0</v>
      </c>
      <c r="AW12" s="164">
        <f>$W8-sum('Assumptions (Coal)'!$W53 :'Assumptions (Coal)'!AV53)</f>
        <v>0</v>
      </c>
      <c r="AX12" s="164">
        <f>$W8-sum('Assumptions (Coal)'!$W53 :'Assumptions (Coal)'!AW53)</f>
        <v>0</v>
      </c>
      <c r="AY12" s="164">
        <f>$W8-sum('Assumptions (Coal)'!$W53 :'Assumptions (Coal)'!AX53)</f>
        <v>0</v>
      </c>
      <c r="AZ12" s="164">
        <f>$W8-sum('Assumptions (Coal)'!$W53 :'Assumptions (Coal)'!AY53)</f>
        <v>0</v>
      </c>
      <c r="BA12" s="164">
        <f>$W8-sum('Assumptions (Coal)'!$W53 :'Assumptions (Coal)'!AZ53)</f>
        <v>0</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5.416666667</v>
      </c>
      <c r="Y13" s="164">
        <f t="shared" si="5"/>
        <v>5.416666667</v>
      </c>
      <c r="Z13" s="164">
        <f>sum(W18:Z18)</f>
        <v>5.416666667</v>
      </c>
      <c r="AA13" s="164">
        <f>sum(W18:AA18)</f>
        <v>5.416666667</v>
      </c>
      <c r="AB13" s="164">
        <f>sum(W18:AB18)</f>
        <v>5.416666667</v>
      </c>
      <c r="AC13" s="164">
        <f>sum(W18:AC18)</f>
        <v>5.416666667</v>
      </c>
      <c r="AD13" s="164">
        <f>sum(W18:AD18)</f>
        <v>5.416666667</v>
      </c>
      <c r="AE13" s="164">
        <f>sum(W18:AE18)</f>
        <v>5.416666667</v>
      </c>
      <c r="AF13" s="164">
        <f>sum(W18:AF18)</f>
        <v>5.416666667</v>
      </c>
      <c r="AG13" s="164">
        <f>sum(W18:AG18)</f>
        <v>41.66666667</v>
      </c>
      <c r="AH13" s="164">
        <f>sum(W18:AH18)</f>
        <v>41.66666667</v>
      </c>
      <c r="AI13" s="164">
        <f>sum(W18:AI18)</f>
        <v>41.66666667</v>
      </c>
      <c r="AJ13" s="164">
        <f>sum(W18:AJ18)</f>
        <v>41.66666667</v>
      </c>
      <c r="AK13" s="164">
        <f>sum(W18:AK18)</f>
        <v>41.66666667</v>
      </c>
      <c r="AL13" s="164">
        <f>sum(W18:AL18)</f>
        <v>41.66666667</v>
      </c>
      <c r="AM13" s="164">
        <f>sum(W18:AM18)</f>
        <v>41.66666667</v>
      </c>
      <c r="AN13" s="164">
        <f>sum(W18:AN18)</f>
        <v>41.66666667</v>
      </c>
      <c r="AO13" s="164">
        <f>sum(W18:AO18)</f>
        <v>41.66666667</v>
      </c>
      <c r="AP13" s="164">
        <f>sum(W18:AP18)</f>
        <v>41.66666667</v>
      </c>
      <c r="AQ13" s="164">
        <f>sum(W18:AQ18)</f>
        <v>41.66666667</v>
      </c>
      <c r="AR13" s="164">
        <f>sum(W18:AR18)</f>
        <v>41.66666667</v>
      </c>
      <c r="AS13" s="164">
        <f>sum(W18:AS18)</f>
        <v>41.66666667</v>
      </c>
      <c r="AT13" s="164">
        <f>sum(W18:AT18)</f>
        <v>41.66666667</v>
      </c>
      <c r="AU13" s="164">
        <f>sum(W18:AU18)</f>
        <v>41.66666667</v>
      </c>
      <c r="AV13" s="164">
        <f>sum(W18:AV18)</f>
        <v>41.66666667</v>
      </c>
      <c r="AW13" s="164">
        <f>sum(W18:AW18)</f>
        <v>41.66666667</v>
      </c>
      <c r="AX13" s="164">
        <f>sum(W18:AX18)</f>
        <v>41.66666667</v>
      </c>
      <c r="AY13" s="164">
        <f>sum(W18:AY18)</f>
        <v>41.66666667</v>
      </c>
      <c r="AZ13" s="164">
        <f>sum(W18:AZ18)</f>
        <v>41.66666667</v>
      </c>
      <c r="BA13" s="164">
        <f>sum(W18:BA18)</f>
        <v>41.66666667</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10.06368966</v>
      </c>
      <c r="Y14" s="168">
        <f>((sum($X$15:Y15)+Y12*'Assumptions (Coal)'!$V$29)/(Y12+sum($X18:Y18)))</f>
        <v>10.06368966</v>
      </c>
      <c r="Z14" s="168">
        <f>((sum($X$15:Z15)+Z12*'Assumptions (Coal)'!$V$29)/(Z12+sum($X18:Z18)))</f>
        <v>10.06368966</v>
      </c>
      <c r="AA14" s="168">
        <f>((sum($X$15:AA15)+AA12*'Assumptions (Coal)'!$V$29)/(AA12+sum($X18:AA18)))</f>
        <v>10.06368966</v>
      </c>
      <c r="AB14" s="168">
        <f>((sum($X$15:AB15)+AB12*'Assumptions (Coal)'!$V$29)/(AB12+sum($X18:AB18)))</f>
        <v>10.06368966</v>
      </c>
      <c r="AC14" s="168">
        <f>((sum($X$15:AC15)+AC12*'Assumptions (Coal)'!$V$29)/(AC12+sum($X18:AC18)))</f>
        <v>10.06368966</v>
      </c>
      <c r="AD14" s="168">
        <f>((sum($X$15:AD15)+AD12*'Assumptions (Coal)'!$V$29)/(AD12+sum($X18:AD18)))</f>
        <v>10.06368966</v>
      </c>
      <c r="AE14" s="168">
        <f>((sum($X$15:AE15)+AE12*'Assumptions (Coal)'!$V$29)/(AE12+sum($X18:AE18)))</f>
        <v>10.06368966</v>
      </c>
      <c r="AF14" s="168">
        <f>((sum($X$15:AF15)+AF12*'Assumptions (Coal)'!$V$29)/(AF12+sum($X18:AF18)))</f>
        <v>10.06368966</v>
      </c>
      <c r="AG14" s="168">
        <f>((sum($X$15:AG15)+AG12*'Assumptions (Coal)'!$V$29)/(AG12+sum($X18:AG18)))</f>
        <v>9.26435</v>
      </c>
      <c r="AH14" s="168">
        <f>((sum($X$15:AH15)+AH12*'Assumptions (Coal)'!$V$29)/(AH12+sum($X18:AH18)))</f>
        <v>9.26435</v>
      </c>
      <c r="AI14" s="168">
        <f>((sum($X$15:AI15)+AI12*'Assumptions (Coal)'!$V$29)/(AI12+sum($X18:AI18)))</f>
        <v>9.26435</v>
      </c>
      <c r="AJ14" s="168">
        <f>((sum($X$15:AJ15)+AJ12*'Assumptions (Coal)'!$V$29)/(AJ12+sum($X18:AJ18)))</f>
        <v>9.26435</v>
      </c>
      <c r="AK14" s="168">
        <f>((sum($X$15:AK15)+AK12*'Assumptions (Coal)'!$V$29)/(AK12+sum($X18:AK18)))</f>
        <v>9.26435</v>
      </c>
      <c r="AL14" s="168">
        <f>((sum($X$15:AL15)+AL12*'Assumptions (Coal)'!$V$29)/(AL12+sum($X18:AL18)))</f>
        <v>9.26435</v>
      </c>
      <c r="AM14" s="168">
        <f>((sum($X$15:AM15)+AM12*'Assumptions (Coal)'!$V$29)/(AM12+sum($X18:AM18)))</f>
        <v>9.26435</v>
      </c>
      <c r="AN14" s="168">
        <f>((sum($X$15:AN15)+AN12*'Assumptions (Coal)'!$V$29)/(AN12+sum($X18:AN18)))</f>
        <v>9.26435</v>
      </c>
      <c r="AO14" s="168">
        <f>((sum($X$15:AO15)+AO12*'Assumptions (Coal)'!$V$29)/(AO12+sum($X18:AO18)))</f>
        <v>9.26435</v>
      </c>
      <c r="AP14" s="168">
        <f>((sum($X$15:AP15)+AP12*'Assumptions (Coal)'!$V$29)/(AP12+sum($X18:AP18)))</f>
        <v>9.26435</v>
      </c>
      <c r="AQ14" s="168">
        <f>((sum($X$15:AQ15)+AQ12*'Assumptions (Coal)'!$V$29)/(AQ12+sum($X18:AQ18)))</f>
        <v>9.26435</v>
      </c>
      <c r="AR14" s="168">
        <f>((sum($X$15:AR15)+AR12*'Assumptions (Coal)'!$V$29)/(AR12+sum($X18:AR18)))</f>
        <v>9.26435</v>
      </c>
      <c r="AS14" s="168">
        <f>((sum($X$15:AS15)+AS12*'Assumptions (Coal)'!$V$29)/(AS12+sum($X18:AS18)))</f>
        <v>9.26435</v>
      </c>
      <c r="AT14" s="168">
        <f>((sum($X$15:AT15)+AT12*'Assumptions (Coal)'!$V$29)/(AT12+sum($X18:AT18)))</f>
        <v>9.26435</v>
      </c>
      <c r="AU14" s="168">
        <f>((sum($X$15:AU15)+AU12*'Assumptions (Coal)'!$V$29)/(AU12+sum($X18:AU18)))</f>
        <v>9.26435</v>
      </c>
      <c r="AV14" s="168">
        <f>((sum($X$15:AV15)+AV12*'Assumptions (Coal)'!$V$29)/(AV12+sum($X18:AV18)))</f>
        <v>9.26435</v>
      </c>
      <c r="AW14" s="168">
        <f>((sum($X$15:AW15)+AW12*'Assumptions (Coal)'!$V$29)/(AW12+sum($X18:AW18)))</f>
        <v>9.26435</v>
      </c>
      <c r="AX14" s="168">
        <f>((sum($X$15:AX15)+AX12*'Assumptions (Coal)'!$V$29)/(AX12+sum($X18:AX18)))</f>
        <v>9.26435</v>
      </c>
      <c r="AY14" s="168">
        <f>((sum($X$15:AY15)+AY12*'Assumptions (Coal)'!$V$29)/(AY12+sum($X18:AY18)))</f>
        <v>9.26435</v>
      </c>
      <c r="AZ14" s="168">
        <f>((sum($X$15:AZ15)+AZ12*'Assumptions (Coal)'!$V$29)/(AZ12+sum($X18:AZ18)))</f>
        <v>9.26435</v>
      </c>
      <c r="BA14" s="168">
        <f>((sum($X$15:BA15)+BA12*'Assumptions (Coal)'!$V$29)/(BA12+sum($X18:BA18)))</f>
        <v>9.26435</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52.51458333</v>
      </c>
      <c r="Y15" s="168">
        <f>Y18*'Assumptions (Coal)'!X22</f>
        <v>0</v>
      </c>
      <c r="Z15" s="168">
        <f>Z18*'Assumptions (Coal)'!Y22</f>
        <v>0</v>
      </c>
      <c r="AA15" s="168">
        <f>AA18*'Assumptions (Coal)'!Z22</f>
        <v>0</v>
      </c>
      <c r="AB15" s="168">
        <f>AB18*'Assumptions (Coal)'!AA22</f>
        <v>0</v>
      </c>
      <c r="AC15" s="168">
        <f>AC18*'Assumptions (Coal)'!AB22</f>
        <v>0</v>
      </c>
      <c r="AD15" s="168">
        <f>AD18*'Assumptions (Coal)'!AC22</f>
        <v>0</v>
      </c>
      <c r="AE15" s="168">
        <f>AE18*'Assumptions (Coal)'!AD22</f>
        <v>0</v>
      </c>
      <c r="AF15" s="168">
        <f>AF18*'Assumptions (Coal)'!AE22</f>
        <v>0</v>
      </c>
      <c r="AG15" s="168">
        <f>AG18*'Assumptions (Coal)'!AF22</f>
        <v>333.5</v>
      </c>
      <c r="AH15" s="168">
        <f>AH18*'Assumptions (Coal)'!AG22</f>
        <v>0</v>
      </c>
      <c r="AI15" s="168">
        <f>AI18*'Assumptions (Coal)'!AH22</f>
        <v>0</v>
      </c>
      <c r="AJ15" s="168">
        <f>AJ18*'Assumptions (Coal)'!AI22</f>
        <v>0</v>
      </c>
      <c r="AK15" s="168">
        <f>AK18*'Assumptions (Coal)'!AJ22</f>
        <v>0</v>
      </c>
      <c r="AL15" s="168">
        <f>AL18*'Assumptions (Coal)'!AK22</f>
        <v>0</v>
      </c>
      <c r="AM15" s="168">
        <f>AM18*'Assumptions (Coal)'!AL22</f>
        <v>0</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0.1582118163</v>
      </c>
      <c r="D16" s="160">
        <f>D9*'Assumptions (Coal)'!C44/10^3</f>
        <v>0.1530902933</v>
      </c>
      <c r="E16" s="160">
        <f>E9*'Assumptions (Coal)'!D44/10^3</f>
        <v>0.1442952932</v>
      </c>
      <c r="F16" s="160">
        <f>F9*'Assumptions (Coal)'!E44/10^3</f>
        <v>0.1752868491</v>
      </c>
      <c r="G16" s="160">
        <f>G9*'Assumptions (Coal)'!F44/10^3</f>
        <v>0.1771621124</v>
      </c>
      <c r="H16" s="160">
        <f>H9*'Assumptions (Coal)'!G44/10^3</f>
        <v>0.2046818863</v>
      </c>
      <c r="I16" s="160">
        <f>I9*'Assumptions (Coal)'!H44/10^3</f>
        <v>0.1927707528</v>
      </c>
      <c r="J16" s="160">
        <f>J9*'Assumptions (Coal)'!I44/10^3</f>
        <v>0.201450428</v>
      </c>
      <c r="K16" s="160">
        <f>K9*'Assumptions (Coal)'!J44/10^3</f>
        <v>0.2313197727</v>
      </c>
      <c r="L16" s="160">
        <f>L9*'Assumptions (Coal)'!K44/10^3</f>
        <v>0.1451877013</v>
      </c>
      <c r="M16" s="160">
        <f>M9*'Assumptions (Coal)'!L44/10^3</f>
        <v>0.1537968736</v>
      </c>
      <c r="N16" s="160">
        <f>N9*'Assumptions (Coal)'!M44/10^3</f>
        <v>0.1398276773</v>
      </c>
      <c r="O16" s="160">
        <f>O9*'Assumptions (Coal)'!N44/10^3</f>
        <v>0.08387703782</v>
      </c>
      <c r="P16" s="160">
        <f>P9*'Assumptions (Coal)'!O44/10^3</f>
        <v>0.05574044805</v>
      </c>
      <c r="Q16" s="160">
        <f>Q9*'Assumptions (Coal)'!P44/10^3</f>
        <v>0.05847651731</v>
      </c>
      <c r="R16" s="160">
        <f>R9*'Assumptions (Coal)'!Q44/10^3</f>
        <v>0.01783270361</v>
      </c>
      <c r="S16" s="160">
        <f>S9*'Assumptions (Coal)'!R44/10^3</f>
        <v>0.02043038532</v>
      </c>
      <c r="T16" s="160">
        <f>T9*'Assumptions (Coal)'!S44/10^3</f>
        <v>0.01820489368</v>
      </c>
      <c r="U16" s="160">
        <f>U9*'Assumptions (Coal)'!T44/10^3</f>
        <v>0.0180612576</v>
      </c>
      <c r="V16" s="160">
        <f>V9*'Assumptions (Coal)'!U44/10^3</f>
        <v>0.01831163952</v>
      </c>
      <c r="W16" s="160">
        <f>W9*'Assumptions (Coal)'!V44/10^3</f>
        <v>0.01910028068</v>
      </c>
      <c r="X16" s="160">
        <f>X9*'Assumptions (Coal)'!W44/10^3</f>
        <v>0.01860364551</v>
      </c>
      <c r="Y16" s="160">
        <f>Y9*'Assumptions (Coal)'!X44/10^3</f>
        <v>0.0181279841</v>
      </c>
      <c r="Z16" s="160">
        <f>Z9*'Assumptions (Coal)'!Y44/10^3</f>
        <v>0.01776567668</v>
      </c>
      <c r="AA16" s="160">
        <f>AA9*'Assumptions (Coal)'!Z44/10^3</f>
        <v>0.01743284624</v>
      </c>
      <c r="AB16" s="160">
        <f>AB9*'Assumptions (Coal)'!AA44/10^3</f>
        <v>0.01723522936</v>
      </c>
      <c r="AC16" s="160">
        <f>AC9*'Assumptions (Coal)'!AB44/10^3</f>
        <v>0.01681297601</v>
      </c>
      <c r="AD16" s="160">
        <f>AD9*'Assumptions (Coal)'!AC44/10^3</f>
        <v>0.01642905847</v>
      </c>
      <c r="AE16" s="160">
        <f>AE9*'Assumptions (Coal)'!AD44/10^3</f>
        <v>0.01599076379</v>
      </c>
      <c r="AF16" s="160">
        <f>AF9*'Assumptions (Coal)'!AE44/10^3</f>
        <v>0.01554503774</v>
      </c>
      <c r="AG16" s="160">
        <f>AG9*'Assumptions (Coal)'!AF44/10^3</f>
        <v>0.01507819803</v>
      </c>
      <c r="AH16" s="160">
        <f>AH9*'Assumptions (Coal)'!AG44/10^3</f>
        <v>0.01461016182</v>
      </c>
      <c r="AI16" s="160">
        <f>AI9*'Assumptions (Coal)'!AH44/10^3</f>
        <v>0.0140587732</v>
      </c>
      <c r="AJ16" s="160">
        <f>AJ9*'Assumptions (Coal)'!AI44/10^3</f>
        <v>0.01347924089</v>
      </c>
      <c r="AK16" s="160">
        <f>AK9*'Assumptions (Coal)'!AJ44/10^3</f>
        <v>0.01287995505</v>
      </c>
      <c r="AL16" s="160">
        <f>AL9*'Assumptions (Coal)'!AK44/10^3</f>
        <v>0.01227750558</v>
      </c>
      <c r="AM16" s="160">
        <f>AM9*'Assumptions (Coal)'!AL44/10^3</f>
        <v>0.01169651018</v>
      </c>
      <c r="AN16" s="160">
        <f>AN9*'Assumptions (Coal)'!AM44/10^3</f>
        <v>0.01107481835</v>
      </c>
      <c r="AO16" s="160">
        <f>AO9*'Assumptions (Coal)'!AN44/10^3</f>
        <v>0.01045244588</v>
      </c>
      <c r="AP16" s="160">
        <f>AP9*'Assumptions (Coal)'!AO44/10^3</f>
        <v>0.009795505054</v>
      </c>
      <c r="AQ16" s="160">
        <f>AQ9*'Assumptions (Coal)'!AP44/10^3</f>
        <v>0.009086711537</v>
      </c>
      <c r="AR16" s="160">
        <f>AR9*'Assumptions (Coal)'!AQ44/10^3</f>
        <v>0.008337964379</v>
      </c>
      <c r="AS16" s="160">
        <f>AS9*'Assumptions (Coal)'!AR44/10^3</f>
        <v>0.007552713038</v>
      </c>
      <c r="AT16" s="160">
        <f>AT9*'Assumptions (Coal)'!AS44/10^3</f>
        <v>0.006739574872</v>
      </c>
      <c r="AU16" s="160">
        <f>AU9*'Assumptions (Coal)'!AT44/10^3</f>
        <v>0.005896530226</v>
      </c>
      <c r="AV16" s="160">
        <f>AV9*'Assumptions (Coal)'!AU44/10^3</f>
        <v>0.005016131223</v>
      </c>
      <c r="AW16" s="160">
        <f>AW9*'Assumptions (Coal)'!AV44/10^3</f>
        <v>0.004087860136</v>
      </c>
      <c r="AX16" s="160">
        <f>AX9*'Assumptions (Coal)'!AW44/10^3</f>
        <v>0.00313327991</v>
      </c>
      <c r="AY16" s="160">
        <f>AY9*'Assumptions (Coal)'!AX44/10^3</f>
        <v>0.002164149587</v>
      </c>
      <c r="AZ16" s="160">
        <f>AZ9*'Assumptions (Coal)'!AY44/10^3</f>
        <v>0.001110898629</v>
      </c>
      <c r="BA16" s="160">
        <f>BA9*'Assumptions (Coal)'!AZ44/10^3</f>
        <v>0</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0.002272864869</v>
      </c>
      <c r="K17" s="160">
        <f>K8*'Assumptions (Coal)'!J47*'Assumptions (Coal)'!J46*365/10^9</f>
        <v>0.002310131992</v>
      </c>
      <c r="L17" s="160">
        <f>L8*'Assumptions (Coal)'!K47*'Assumptions (Coal)'!K46*365/10^9</f>
        <v>0.002673486436</v>
      </c>
      <c r="M17" s="160">
        <f>M8*'Assumptions (Coal)'!L47*'Assumptions (Coal)'!L46*365/10^9</f>
        <v>0.001866653235</v>
      </c>
      <c r="N17" s="160">
        <f>N8*'Assumptions (Coal)'!M47*'Assumptions (Coal)'!M46*365/10^9</f>
        <v>0.001930007343</v>
      </c>
      <c r="O17" s="160">
        <f>O8*'Assumptions (Coal)'!N47*'Assumptions (Coal)'!N46*365/10^9</f>
        <v>0.00185919981</v>
      </c>
      <c r="P17" s="160">
        <f>P8*'Assumptions (Coal)'!O47*'Assumptions (Coal)'!O46*365/10^9</f>
        <v>0.001607646734</v>
      </c>
      <c r="Q17" s="160">
        <f>Q8*'Assumptions (Coal)'!P47*'Assumptions (Coal)'!P46*365/10^9</f>
        <v>0.001784665565</v>
      </c>
      <c r="R17" s="160">
        <f>R8*'Assumptions (Coal)'!Q47*'Assumptions (Coal)'!Q46*365/10^9</f>
        <v>0.001915100494</v>
      </c>
      <c r="S17" s="160">
        <f>S8*'Assumptions (Coal)'!R47*'Assumptions (Coal)'!R46*365/10^9</f>
        <v>0.001577833036</v>
      </c>
      <c r="T17" s="160">
        <f>T8*'Assumptions (Coal)'!S47*'Assumptions (Coal)'!S46*365/10^9</f>
        <v>0.001688617069</v>
      </c>
      <c r="U17" s="160">
        <f>U8*'Assumptions (Coal)'!T47*'Assumptions (Coal)'!T46*365/10^9</f>
        <v>0.001648292672</v>
      </c>
      <c r="V17" s="160">
        <f>V8*'Assumptions (Coal)'!U47*'Assumptions (Coal)'!U46*365/10^9</f>
        <v>0.001692043325</v>
      </c>
      <c r="W17" s="160">
        <f>W8*'Assumptions (Coal)'!V47*'Assumptions (Coal)'!V46*365/10^9</f>
        <v>0.0017155</v>
      </c>
      <c r="X17" s="160">
        <f>X8*'Assumptions (Coal)'!W47*'Assumptions (Coal)'!W46*365/10^9</f>
        <v>0.001670894497</v>
      </c>
      <c r="Y17" s="160">
        <f>Y8*'Assumptions (Coal)'!X47*'Assumptions (Coal)'!X46*365/10^9</f>
        <v>0.001628172761</v>
      </c>
      <c r="Z17" s="160">
        <f>Z8*'Assumptions (Coal)'!Y47*'Assumptions (Coal)'!Y46*365/10^9</f>
        <v>0.001595631963</v>
      </c>
      <c r="AA17" s="160">
        <f>AA8*'Assumptions (Coal)'!Z47*'Assumptions (Coal)'!Z46*365/10^9</f>
        <v>0.001565738653</v>
      </c>
      <c r="AB17" s="160">
        <f>AB8*'Assumptions (Coal)'!AA47*'Assumptions (Coal)'!AA46*365/10^9</f>
        <v>0.001547989606</v>
      </c>
      <c r="AC17" s="160">
        <f>AC8*'Assumptions (Coal)'!AB47*'Assumptions (Coal)'!AB46*365/10^9</f>
        <v>0.001510064738</v>
      </c>
      <c r="AD17" s="160">
        <f>AD8*'Assumptions (Coal)'!AC47*'Assumptions (Coal)'!AC46*365/10^9</f>
        <v>0.001475583018</v>
      </c>
      <c r="AE17" s="160">
        <f>AE8*'Assumptions (Coal)'!AD47*'Assumptions (Coal)'!AD46*365/10^9</f>
        <v>0.001436217391</v>
      </c>
      <c r="AF17" s="160">
        <f>AF8*'Assumptions (Coal)'!AE47*'Assumptions (Coal)'!AE46*365/10^9</f>
        <v>0.001396184313</v>
      </c>
      <c r="AG17" s="160">
        <f>AG8*'Assumptions (Coal)'!AF47*'Assumptions (Coal)'!AF46*365/10^9</f>
        <v>0.001354254901</v>
      </c>
      <c r="AH17" s="160">
        <f>AH8*'Assumptions (Coal)'!AG47*'Assumptions (Coal)'!AG46*365/10^9</f>
        <v>0.001312218026</v>
      </c>
      <c r="AI17" s="160">
        <f>AI8*'Assumptions (Coal)'!AH47*'Assumptions (Coal)'!AH46*365/10^9</f>
        <v>0.001262694817</v>
      </c>
      <c r="AJ17" s="160">
        <f>AJ8*'Assumptions (Coal)'!AI47*'Assumptions (Coal)'!AI46*365/10^9</f>
        <v>0.001210643872</v>
      </c>
      <c r="AK17" s="160">
        <f>AK8*'Assumptions (Coal)'!AJ47*'Assumptions (Coal)'!AJ46*365/10^9</f>
        <v>0.001156818754</v>
      </c>
      <c r="AL17" s="160">
        <f>AL8*'Assumptions (Coal)'!AK47*'Assumptions (Coal)'!AK46*365/10^9</f>
        <v>0.001102709493</v>
      </c>
      <c r="AM17" s="160">
        <f>AM8*'Assumptions (Coal)'!AL47*'Assumptions (Coal)'!AL46*365/10^9</f>
        <v>0.001050527139</v>
      </c>
      <c r="AN17" s="160">
        <f>AN8*'Assumptions (Coal)'!AM47*'Assumptions (Coal)'!AM46*365/10^9</f>
        <v>0.0009946896171</v>
      </c>
      <c r="AO17" s="160">
        <f>AO8*'Assumptions (Coal)'!AN47*'Assumptions (Coal)'!AN46*365/10^9</f>
        <v>0.0009387909642</v>
      </c>
      <c r="AP17" s="160">
        <f>AP8*'Assumptions (Coal)'!AO47*'Assumptions (Coal)'!AO46*365/10^9</f>
        <v>0.0008797875385</v>
      </c>
      <c r="AQ17" s="160">
        <f>AQ8*'Assumptions (Coal)'!AP47*'Assumptions (Coal)'!AP46*365/10^9</f>
        <v>0.0008161269411</v>
      </c>
      <c r="AR17" s="160">
        <f>AR8*'Assumptions (Coal)'!AQ47*'Assumptions (Coal)'!AQ46*365/10^9</f>
        <v>0.0007488778901</v>
      </c>
      <c r="AS17" s="160">
        <f>AS8*'Assumptions (Coal)'!AR47*'Assumptions (Coal)'!AR46*365/10^9</f>
        <v>0.0006783502</v>
      </c>
      <c r="AT17" s="160">
        <f>AT8*'Assumptions (Coal)'!AS47*'Assumptions (Coal)'!AS46*365/10^9</f>
        <v>0.0006053178426</v>
      </c>
      <c r="AU17" s="160">
        <f>AU8*'Assumptions (Coal)'!AT47*'Assumptions (Coal)'!AT46*365/10^9</f>
        <v>0.0005295994218</v>
      </c>
      <c r="AV17" s="160">
        <f>AV8*'Assumptions (Coal)'!AU47*'Assumptions (Coal)'!AU46*365/10^9</f>
        <v>0.0004505260032</v>
      </c>
      <c r="AW17" s="160">
        <f>AW8*'Assumptions (Coal)'!AV47*'Assumptions (Coal)'!AV46*365/10^9</f>
        <v>0.0003671529325</v>
      </c>
      <c r="AX17" s="160">
        <f>AX8*'Assumptions (Coal)'!AW47*'Assumptions (Coal)'!AW46*365/10^9</f>
        <v>0.0002814168952</v>
      </c>
      <c r="AY17" s="160">
        <f>AY8*'Assumptions (Coal)'!AX47*'Assumptions (Coal)'!AX46*365/10^9</f>
        <v>0.0001943740346</v>
      </c>
      <c r="AZ17" s="160">
        <f>AZ8*'Assumptions (Coal)'!AY47*'Assumptions (Coal)'!AY46*365/10^9</f>
        <v>0.00009977584257</v>
      </c>
      <c r="BA17" s="160">
        <f>BA8*'Assumptions (Coal)'!AZ47*'Assumptions (Coal)'!AZ46*365/10^9</f>
        <v>0</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0.0</v>
      </c>
      <c r="M18" s="172">
        <v>0.0</v>
      </c>
      <c r="N18" s="172">
        <v>0.0</v>
      </c>
      <c r="O18" s="172">
        <v>0.0</v>
      </c>
      <c r="P18" s="172">
        <v>0.0</v>
      </c>
      <c r="Q18" s="172">
        <v>0.0</v>
      </c>
      <c r="R18" s="172">
        <v>0.0</v>
      </c>
      <c r="S18" s="172">
        <v>0.0</v>
      </c>
      <c r="T18" s="172">
        <v>0.0</v>
      </c>
      <c r="U18" s="172">
        <v>0.0</v>
      </c>
      <c r="V18" s="172">
        <v>0.0</v>
      </c>
      <c r="W18" s="173">
        <v>0.0</v>
      </c>
      <c r="X18" s="148">
        <f t="shared" ref="X18:BA18" si="6">if(X8&gt;X7,X8-X7,0)</f>
        <v>5.416666667</v>
      </c>
      <c r="Y18" s="148">
        <f t="shared" si="6"/>
        <v>0</v>
      </c>
      <c r="Z18" s="148">
        <f t="shared" si="6"/>
        <v>0</v>
      </c>
      <c r="AA18" s="148">
        <f t="shared" si="6"/>
        <v>0</v>
      </c>
      <c r="AB18" s="148">
        <f t="shared" si="6"/>
        <v>0</v>
      </c>
      <c r="AC18" s="148">
        <f t="shared" si="6"/>
        <v>0</v>
      </c>
      <c r="AD18" s="148">
        <f t="shared" si="6"/>
        <v>0</v>
      </c>
      <c r="AE18" s="148">
        <f t="shared" si="6"/>
        <v>0</v>
      </c>
      <c r="AF18" s="148">
        <f t="shared" si="6"/>
        <v>0</v>
      </c>
      <c r="AG18" s="148">
        <f t="shared" si="6"/>
        <v>36.25</v>
      </c>
      <c r="AH18" s="148">
        <f t="shared" si="6"/>
        <v>0</v>
      </c>
      <c r="AI18" s="148">
        <f t="shared" si="6"/>
        <v>0</v>
      </c>
      <c r="AJ18" s="148">
        <f t="shared" si="6"/>
        <v>0</v>
      </c>
      <c r="AK18" s="148">
        <f t="shared" si="6"/>
        <v>0</v>
      </c>
      <c r="AL18" s="148">
        <f t="shared" si="6"/>
        <v>0</v>
      </c>
      <c r="AM18" s="148">
        <f t="shared" si="6"/>
        <v>0</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v>
      </c>
      <c r="G20" s="176">
        <f t="shared" si="7"/>
        <v>0</v>
      </c>
      <c r="H20" s="176">
        <f t="shared" si="7"/>
        <v>0</v>
      </c>
      <c r="I20" s="176">
        <f t="shared" si="7"/>
        <v>0</v>
      </c>
      <c r="J20" s="176">
        <f t="shared" si="7"/>
        <v>0</v>
      </c>
      <c r="K20" s="176">
        <f t="shared" si="7"/>
        <v>0</v>
      </c>
      <c r="L20" s="176">
        <f t="shared" si="7"/>
        <v>0</v>
      </c>
      <c r="M20" s="176">
        <f t="shared" si="7"/>
        <v>0</v>
      </c>
      <c r="N20" s="176">
        <f t="shared" si="7"/>
        <v>0</v>
      </c>
      <c r="O20" s="176">
        <f t="shared" si="7"/>
        <v>0</v>
      </c>
      <c r="P20" s="176">
        <f t="shared" si="7"/>
        <v>0</v>
      </c>
      <c r="Q20" s="176">
        <f t="shared" si="7"/>
        <v>0</v>
      </c>
      <c r="R20" s="176">
        <f t="shared" si="7"/>
        <v>0.00355303223</v>
      </c>
      <c r="S20" s="176">
        <f t="shared" si="7"/>
        <v>0.003589815992</v>
      </c>
      <c r="T20" s="176">
        <f t="shared" si="7"/>
        <v>0.00365743448</v>
      </c>
      <c r="U20" s="176">
        <f t="shared" si="7"/>
        <v>0.003746527778</v>
      </c>
      <c r="V20" s="176">
        <f t="shared" si="7"/>
        <v>0.003819618694</v>
      </c>
      <c r="W20" s="176">
        <f t="shared" si="7"/>
        <v>0.004934761155</v>
      </c>
      <c r="X20" s="176">
        <f t="shared" si="7"/>
        <v>0</v>
      </c>
      <c r="Y20" s="176">
        <f t="shared" si="7"/>
        <v>0</v>
      </c>
      <c r="Z20" s="176">
        <f t="shared" si="7"/>
        <v>0</v>
      </c>
      <c r="AA20" s="176">
        <f t="shared" si="7"/>
        <v>0.03514251506</v>
      </c>
      <c r="AB20" s="176">
        <f t="shared" si="7"/>
        <v>0.03559986092</v>
      </c>
      <c r="AC20" s="176">
        <f t="shared" si="7"/>
        <v>0.0361392434</v>
      </c>
      <c r="AD20" s="176">
        <f t="shared" si="7"/>
        <v>0.03665736564</v>
      </c>
      <c r="AE20" s="176">
        <f t="shared" si="7"/>
        <v>0.0372039375</v>
      </c>
      <c r="AF20" s="176">
        <f t="shared" si="7"/>
        <v>0.03774293894</v>
      </c>
      <c r="AG20" s="176">
        <f t="shared" si="7"/>
        <v>0</v>
      </c>
      <c r="AH20" s="176">
        <f t="shared" si="7"/>
        <v>0</v>
      </c>
      <c r="AI20" s="176">
        <f t="shared" si="7"/>
        <v>0</v>
      </c>
      <c r="AJ20" s="176">
        <f t="shared" si="7"/>
        <v>0</v>
      </c>
      <c r="AK20" s="176">
        <f t="shared" si="7"/>
        <v>0</v>
      </c>
      <c r="AL20" s="176">
        <f t="shared" si="7"/>
        <v>0</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0.00355303223</v>
      </c>
      <c r="S42" s="160">
        <f>IF($X$18&gt;0,'Assumptions (Coal)'!$V$14*Model!$X$18*'Assumptions (Coal)'!R$2/10^9,0)</f>
        <v>0.003589815992</v>
      </c>
      <c r="T42" s="160">
        <f>IF($X$18&gt;0,'Assumptions (Coal)'!$V$14*Model!$X$18*'Assumptions (Coal)'!S$2/10^9,0)</f>
        <v>0.00365743448</v>
      </c>
      <c r="U42" s="160">
        <f>IF($X$18&gt;0,'Assumptions (Coal)'!$V$14*Model!$X$18*'Assumptions (Coal)'!T$2/10^9,0)</f>
        <v>0.003746527778</v>
      </c>
      <c r="V42" s="160">
        <f>IF($X$18&gt;0,'Assumptions (Coal)'!$V$14*Model!$X$18*'Assumptions (Coal)'!U$2/10^9,0)</f>
        <v>0.003819618694</v>
      </c>
      <c r="W42" s="160">
        <f>IF($X$18&gt;0,'Assumptions (Coal)'!$V$14*Model!$X$18*'Assumptions (Coal)'!V$2/10^9,0)</f>
        <v>0.004934761155</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v>
      </c>
      <c r="W46" s="160">
        <f>IF($AB$18&gt;0,'Assumptions (Coal)'!$V$14*Model!$AB$18*'Assumptions (Coal)'!V$2/10^9,0)</f>
        <v>0</v>
      </c>
      <c r="X46" s="160">
        <f>IF($AB$18&gt;0,'Assumptions (Coal)'!$V$14*Model!$AB$18*'Assumptions (Coal)'!W$2/10^9,0)</f>
        <v>0</v>
      </c>
      <c r="Y46" s="160">
        <f>IF($AB$18&gt;0,'Assumptions (Coal)'!$V$14*Model!$AB$18*'Assumptions (Coal)'!X$2/10^9,0)</f>
        <v>0</v>
      </c>
      <c r="Z46" s="160">
        <f>IF($AB$18&gt;0,'Assumptions (Coal)'!$V$14*Model!$AB$18*'Assumptions (Coal)'!Y$2/10^9,0)</f>
        <v>0</v>
      </c>
      <c r="AA46" s="160">
        <f>IF($AB$18&gt;0,'Assumptions (Coal)'!$V$14*Model!$AB$18*'Assumptions (Coal)'!Z$2/10^9,0)</f>
        <v>0</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0.03514251506</v>
      </c>
      <c r="AB51" s="160">
        <f>IF($AG$18&gt;0,'Assumptions (Coal)'!$V$14*Model!$AG$18*'Assumptions (Coal)'!AA$2/10^9,0)</f>
        <v>0.03559986092</v>
      </c>
      <c r="AC51" s="160">
        <f>IF($AG$18&gt;0,'Assumptions (Coal)'!$V$14*Model!$AG$18*'Assumptions (Coal)'!AB$2/10^9,0)</f>
        <v>0.0361392434</v>
      </c>
      <c r="AD51" s="160">
        <f>IF($AG$18&gt;0,'Assumptions (Coal)'!$V$14*Model!$AG$18*'Assumptions (Coal)'!AC$2/10^9,0)</f>
        <v>0.03665736564</v>
      </c>
      <c r="AE51" s="160">
        <f>IF($AG$18&gt;0,'Assumptions (Coal)'!$V$14*Model!$AG$18*'Assumptions (Coal)'!AD$2/10^9,0)</f>
        <v>0.0372039375</v>
      </c>
      <c r="AF51" s="160">
        <f>IF($AG$18&gt;0,'Assumptions (Coal)'!$V$14*Model!$AG$18*'Assumptions (Coal)'!AE$2/10^9,0)</f>
        <v>0.03774293894</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v>
      </c>
      <c r="AE54" s="177">
        <f>IF($AJ$18&gt;0,'Assumptions (Coal)'!$V$14*Model!$AJ$18*'Assumptions (Coal)'!AD$2/10^9,0)</f>
        <v>0</v>
      </c>
      <c r="AF54" s="177">
        <f>IF($AJ$18&gt;0,'Assumptions (Coal)'!$V$14*Model!$AJ$18*'Assumptions (Coal)'!AE$2/10^9,0)</f>
        <v>0</v>
      </c>
      <c r="AG54" s="177">
        <f>IF($AJ$18&gt;0,'Assumptions (Coal)'!$V$14*Model!$AJ$18*'Assumptions (Coal)'!AF$2/10^9,0)</f>
        <v>0</v>
      </c>
      <c r="AH54" s="177">
        <f>IF($AJ$18&gt;0,'Assumptions (Coal)'!$V$14*Model!$AJ$18*'Assumptions (Coal)'!AG$2/10^9,0)</f>
        <v>0</v>
      </c>
      <c r="AI54" s="177">
        <f>IF($AJ$18&gt;0,'Assumptions (Coal)'!$V$14*Model!$AJ$18*'Assumptions (Coal)'!AH$2/10^9,0)</f>
        <v>0</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v>
      </c>
      <c r="AH57" s="160">
        <f>IF($AM$18&gt;0,'Assumptions (Coal)'!$V$14*Model!$AM$18*'Assumptions (Coal)'!AG$2/10^9,0)</f>
        <v>0</v>
      </c>
      <c r="AI57" s="160">
        <f>IF($AM$18&gt;0,'Assumptions (Coal)'!$V$14*Model!$AM$18*'Assumptions (Coal)'!AH$2/10^9,0)</f>
        <v>0</v>
      </c>
      <c r="AJ57" s="160">
        <f>IF($AM$18&gt;0,'Assumptions (Coal)'!$V$14*Model!$AM$18*'Assumptions (Coal)'!AI$2/10^9,0)</f>
        <v>0</v>
      </c>
      <c r="AK57" s="160">
        <f>IF($AM$18&gt;0,'Assumptions (Coal)'!$V$14*Model!$AM$18*'Assumptions (Coal)'!AJ$2/10^9,0)</f>
        <v>0</v>
      </c>
      <c r="AL57" s="160">
        <f>IF($AM$18&gt;0,'Assumptions (Coal)'!$V$14*Model!$AM$18*'Assumptions (Coal)'!AK$2/10^9,0)</f>
        <v>0</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v>
      </c>
      <c r="G81" s="177">
        <f>'Assumptions (Coal)'!$V$5*Model!G20</f>
        <v>0</v>
      </c>
      <c r="H81" s="177">
        <f>'Assumptions (Coal)'!$V$5*Model!H20</f>
        <v>0</v>
      </c>
      <c r="I81" s="177">
        <f>'Assumptions (Coal)'!$V$5*Model!I20</f>
        <v>0</v>
      </c>
      <c r="J81" s="177">
        <f>'Assumptions (Coal)'!$V$5*Model!J20</f>
        <v>0</v>
      </c>
      <c r="K81" s="177">
        <f>'Assumptions (Coal)'!$V$5*Model!K20</f>
        <v>0</v>
      </c>
      <c r="L81" s="177">
        <f>'Assumptions (Coal)'!$V$5*Model!L20</f>
        <v>0</v>
      </c>
      <c r="M81" s="177">
        <f>'Assumptions (Coal)'!$V$5*Model!M20</f>
        <v>0</v>
      </c>
      <c r="N81" s="177">
        <f>'Assumptions (Coal)'!$V$5*Model!N20</f>
        <v>0</v>
      </c>
      <c r="O81" s="177">
        <f>'Assumptions (Coal)'!$V$5*Model!O20</f>
        <v>0</v>
      </c>
      <c r="P81" s="177">
        <f>'Assumptions (Coal)'!$V$5*Model!P20</f>
        <v>0</v>
      </c>
      <c r="Q81" s="177">
        <f>'Assumptions (Coal)'!$V$5*Model!Q20</f>
        <v>0</v>
      </c>
      <c r="R81" s="177">
        <f>'Assumptions (Coal)'!$V$5*Model!R20</f>
        <v>0.001421212892</v>
      </c>
      <c r="S81" s="177">
        <f>'Assumptions (Coal)'!$V$5*Model!S20</f>
        <v>0.001435926397</v>
      </c>
      <c r="T81" s="177">
        <f>'Assumptions (Coal)'!$V$5*Model!T20</f>
        <v>0.001462973792</v>
      </c>
      <c r="U81" s="177">
        <f>'Assumptions (Coal)'!$V$5*Model!U20</f>
        <v>0.001498611111</v>
      </c>
      <c r="V81" s="177">
        <f>'Assumptions (Coal)'!$V$5*Model!V20</f>
        <v>0.001527847477</v>
      </c>
      <c r="W81" s="177">
        <f>'Assumptions (Coal)'!$V$5*Model!W20</f>
        <v>0.001973904462</v>
      </c>
      <c r="X81" s="177">
        <f>'Assumptions (Coal)'!$V$5*Model!X20</f>
        <v>0</v>
      </c>
      <c r="Y81" s="177">
        <f>'Assumptions (Coal)'!$V$5*Model!Y20</f>
        <v>0</v>
      </c>
      <c r="Z81" s="177">
        <f>'Assumptions (Coal)'!$V$5*Model!Z20</f>
        <v>0</v>
      </c>
      <c r="AA81" s="177">
        <f>'Assumptions (Coal)'!$V$5*Model!AA20</f>
        <v>0.01405700602</v>
      </c>
      <c r="AB81" s="177">
        <f>'Assumptions (Coal)'!$V$5*Model!AB20</f>
        <v>0.01423994437</v>
      </c>
      <c r="AC81" s="177">
        <f>'Assumptions (Coal)'!$V$5*Model!AC20</f>
        <v>0.01445569736</v>
      </c>
      <c r="AD81" s="177">
        <f>'Assumptions (Coal)'!$V$5*Model!AD20</f>
        <v>0.01466294626</v>
      </c>
      <c r="AE81" s="177">
        <f>'Assumptions (Coal)'!$V$5*Model!AE20</f>
        <v>0.014881575</v>
      </c>
      <c r="AF81" s="177">
        <f>'Assumptions (Coal)'!$V$5*Model!AF20</f>
        <v>0.01509717558</v>
      </c>
      <c r="AG81" s="177">
        <f>'Assumptions (Coal)'!$V$5*Model!AG20</f>
        <v>0</v>
      </c>
      <c r="AH81" s="177">
        <f>'Assumptions (Coal)'!$V$5*Model!AH20</f>
        <v>0</v>
      </c>
      <c r="AI81" s="177">
        <f>'Assumptions (Coal)'!$V$5*Model!AI20</f>
        <v>0</v>
      </c>
      <c r="AJ81" s="177">
        <f>'Assumptions (Coal)'!$V$5*Model!AJ20</f>
        <v>0</v>
      </c>
      <c r="AK81" s="177">
        <f>'Assumptions (Coal)'!$V$5*Model!AK20</f>
        <v>0</v>
      </c>
      <c r="AL81" s="177">
        <f>'Assumptions (Coal)'!$V$5*Model!AL20</f>
        <v>0</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v>
      </c>
      <c r="G82" s="176">
        <f>'Assumptions (Coal)'!$V$6*Model!G20</f>
        <v>0</v>
      </c>
      <c r="H82" s="176">
        <f>'Assumptions (Coal)'!$V$6*Model!H20</f>
        <v>0</v>
      </c>
      <c r="I82" s="176">
        <f>'Assumptions (Coal)'!$V$6*Model!I20</f>
        <v>0</v>
      </c>
      <c r="J82" s="176">
        <f>'Assumptions (Coal)'!$V$6*Model!J20</f>
        <v>0</v>
      </c>
      <c r="K82" s="176">
        <f>'Assumptions (Coal)'!$V$6*Model!K20</f>
        <v>0</v>
      </c>
      <c r="L82" s="176">
        <f>'Assumptions (Coal)'!$V$6*Model!L20</f>
        <v>0</v>
      </c>
      <c r="M82" s="176">
        <f>'Assumptions (Coal)'!$V$6*Model!M20</f>
        <v>0</v>
      </c>
      <c r="N82" s="176">
        <f>'Assumptions (Coal)'!$V$6*Model!N20</f>
        <v>0</v>
      </c>
      <c r="O82" s="176">
        <f>'Assumptions (Coal)'!$V$6*Model!O20</f>
        <v>0</v>
      </c>
      <c r="P82" s="176">
        <f>'Assumptions (Coal)'!$V$6*Model!P20</f>
        <v>0</v>
      </c>
      <c r="Q82" s="176">
        <f>'Assumptions (Coal)'!$V$6*Model!Q20</f>
        <v>0</v>
      </c>
      <c r="R82" s="176">
        <f>'Assumptions (Coal)'!$V$6*Model!R20</f>
        <v>0.002131819338</v>
      </c>
      <c r="S82" s="176">
        <f>'Assumptions (Coal)'!$V$6*Model!S20</f>
        <v>0.002153889595</v>
      </c>
      <c r="T82" s="176">
        <f>'Assumptions (Coal)'!$V$6*Model!T20</f>
        <v>0.002194460688</v>
      </c>
      <c r="U82" s="176">
        <f>'Assumptions (Coal)'!$V$6*Model!U20</f>
        <v>0.002247916667</v>
      </c>
      <c r="V82" s="176">
        <f>'Assumptions (Coal)'!$V$6*Model!V20</f>
        <v>0.002291771216</v>
      </c>
      <c r="W82" s="176">
        <f>'Assumptions (Coal)'!$V$6*Model!W20</f>
        <v>0.002960856693</v>
      </c>
      <c r="X82" s="176">
        <f>'Assumptions (Coal)'!$V$6*Model!X20</f>
        <v>0</v>
      </c>
      <c r="Y82" s="176">
        <f>'Assumptions (Coal)'!$V$6*Model!Y20</f>
        <v>0</v>
      </c>
      <c r="Z82" s="176">
        <f>'Assumptions (Coal)'!$V$6*Model!Z20</f>
        <v>0</v>
      </c>
      <c r="AA82" s="176">
        <f>'Assumptions (Coal)'!$V$6*Model!AA20</f>
        <v>0.02108550903</v>
      </c>
      <c r="AB82" s="176">
        <f>'Assumptions (Coal)'!$V$6*Model!AB20</f>
        <v>0.02135991655</v>
      </c>
      <c r="AC82" s="176">
        <f>'Assumptions (Coal)'!$V$6*Model!AC20</f>
        <v>0.02168354604</v>
      </c>
      <c r="AD82" s="176">
        <f>'Assumptions (Coal)'!$V$6*Model!AD20</f>
        <v>0.02199441939</v>
      </c>
      <c r="AE82" s="176">
        <f>'Assumptions (Coal)'!$V$6*Model!AE20</f>
        <v>0.0223223625</v>
      </c>
      <c r="AF82" s="176">
        <f>'Assumptions (Coal)'!$V$6*Model!AF20</f>
        <v>0.02264576336</v>
      </c>
      <c r="AG82" s="176">
        <f>'Assumptions (Coal)'!$V$6*Model!AG20</f>
        <v>0</v>
      </c>
      <c r="AH82" s="176">
        <f>'Assumptions (Coal)'!$V$6*Model!AH20</f>
        <v>0</v>
      </c>
      <c r="AI82" s="176">
        <f>'Assumptions (Coal)'!$V$6*Model!AI20</f>
        <v>0</v>
      </c>
      <c r="AJ82" s="176">
        <f>'Assumptions (Coal)'!$V$6*Model!AJ20</f>
        <v>0</v>
      </c>
      <c r="AK82" s="176">
        <f>'Assumptions (Coal)'!$V$6*Model!AK20</f>
        <v>0</v>
      </c>
      <c r="AL82" s="176">
        <f>'Assumptions (Coal)'!$V$6*Model!AL20</f>
        <v>0</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v>
      </c>
      <c r="M83" s="177">
        <f t="array" ref="M83">SUM(IF(ISERROR(M84:M135),"",M84:M135))</f>
        <v>0</v>
      </c>
      <c r="N83" s="177">
        <f t="array" ref="N83">SUM(IF(ISERROR(N84:N135),"",N84:N135))</f>
        <v>0</v>
      </c>
      <c r="O83" s="177">
        <f t="array" ref="O83">SUM(IF(ISERROR(O84:O135),"",O84:O135))</f>
        <v>0</v>
      </c>
      <c r="P83" s="177">
        <f t="array" ref="P83">SUM(IF(ISERROR(P84:P135),"",P84:P135))</f>
        <v>0</v>
      </c>
      <c r="Q83" s="177">
        <f t="array" ref="Q83">SUM(IF(ISERROR(Q84:Q135),"",Q84:Q135))</f>
        <v>0</v>
      </c>
      <c r="R83" s="177">
        <f t="array" ref="R83">SUM(IF(ISERROR(R84:R135),"",R84:R135))</f>
        <v>0</v>
      </c>
      <c r="S83" s="177">
        <f t="array" ref="S83">SUM(IF(ISERROR(S84:S135),"",S84:S135))</f>
        <v>0</v>
      </c>
      <c r="T83" s="177">
        <f t="array" ref="T83">SUM(IF(ISERROR(T84:T135),"",T84:T135))</f>
        <v>0</v>
      </c>
      <c r="U83" s="177">
        <f t="array" ref="U83">SUM(IF(ISERROR(U84:U135),"",U84:U135))</f>
        <v>0</v>
      </c>
      <c r="V83" s="177">
        <f t="array" ref="V83">SUM(IF(ISERROR(V84:V135),"",V84:V135))</f>
        <v>0</v>
      </c>
      <c r="W83" s="177">
        <f t="array" ref="W83">SUM(IF(ISERROR(W84:W135),"",W84:W135))</f>
        <v>0</v>
      </c>
      <c r="X83" s="177">
        <f t="array" ref="X83">SUM(IF(ISERROR(X84:X135),"",X84:X135))</f>
        <v>-0.0004401234562</v>
      </c>
      <c r="Y83" s="177">
        <f t="array" ref="Y83">SUM(IF(ISERROR(Y84:Y135),"",Y84:Y135))</f>
        <v>-0.0004610293203</v>
      </c>
      <c r="Z83" s="177">
        <f t="array" ref="Z83">SUM(IF(ISERROR(Z84:Z135),"",Z84:Z135))</f>
        <v>-0.0004829282131</v>
      </c>
      <c r="AA83" s="177">
        <f t="array" ref="AA83">SUM(IF(ISERROR(AA84:AA135),"",AA84:AA135))</f>
        <v>-0.0005058673032</v>
      </c>
      <c r="AB83" s="177">
        <f t="array" ref="AB83">SUM(IF(ISERROR(AB84:AB135),"",AB84:AB135))</f>
        <v>-0.0005298960001</v>
      </c>
      <c r="AC83" s="177">
        <f t="array" ref="AC83">SUM(IF(ISERROR(AC84:AC135),"",AC84:AC135))</f>
        <v>-0.0005550660601</v>
      </c>
      <c r="AD83" s="177">
        <f t="array" ref="AD83">SUM(IF(ISERROR(AD84:AD135),"",AD84:AD135))</f>
        <v>-0.0005814316979</v>
      </c>
      <c r="AE83" s="177">
        <f t="array" ref="AE83">SUM(IF(ISERROR(AE84:AE135),"",AE84:AE135))</f>
        <v>-0.0006090497036</v>
      </c>
      <c r="AF83" s="177">
        <f t="array" ref="AF83">SUM(IF(ISERROR(AF84:AF135),"",AF84:AF135))</f>
        <v>-0.0006379795645</v>
      </c>
      <c r="AG83" s="177">
        <f t="array" ref="AG83">SUM(IF(ISERROR(AG84:AG135),"",AG84:AG135))</f>
        <v>-0.004795143686</v>
      </c>
      <c r="AH83" s="177">
        <f t="array" ref="AH83">SUM(IF(ISERROR(AH84:AH135),"",AH84:AH135))</f>
        <v>-0.005022913011</v>
      </c>
      <c r="AI83" s="177">
        <f t="array" ref="AI83">SUM(IF(ISERROR(AI84:AI135),"",AI84:AI135))</f>
        <v>-0.005261501379</v>
      </c>
      <c r="AJ83" s="177">
        <f t="array" ref="AJ83">SUM(IF(ISERROR(AJ84:AJ135),"",AJ84:AJ135))</f>
        <v>-0.005511422695</v>
      </c>
      <c r="AK83" s="177">
        <f t="array" ref="AK83">SUM(IF(ISERROR(AK84:AK135),"",AK84:AK135))</f>
        <v>-0.005773215273</v>
      </c>
      <c r="AL83" s="177">
        <f t="array" ref="AL83">SUM(IF(ISERROR(AL84:AL135),"",AL84:AL135))</f>
        <v>-0.006047442998</v>
      </c>
      <c r="AM83" s="177">
        <f t="array" ref="AM83">SUM(IF(ISERROR(AM84:AM135),"",AM84:AM135))</f>
        <v>-0.005451850468</v>
      </c>
      <c r="AN83" s="177">
        <f t="array" ref="AN83">SUM(IF(ISERROR(AN84:AN135),"",AN84:AN135))</f>
        <v>-0.005710813366</v>
      </c>
      <c r="AO83" s="177">
        <f t="array" ref="AO83">SUM(IF(ISERROR(AO84:AO135),"",AO84:AO135))</f>
        <v>-0.005982077</v>
      </c>
      <c r="AP83" s="177">
        <f t="array" ref="AP83">SUM(IF(ISERROR(AP84:AP135),"",AP84:AP135))</f>
        <v>-0.006266225658</v>
      </c>
      <c r="AQ83" s="177">
        <f t="array" ref="AQ83">SUM(IF(ISERROR(AQ84:AQ135),"",AQ84:AQ135))</f>
        <v>-0.006563871377</v>
      </c>
      <c r="AR83" s="177">
        <f t="array" ref="AR83">SUM(IF(ISERROR(AR84:AR135),"",AR84:AR135))</f>
        <v>-0.006875655267</v>
      </c>
      <c r="AS83" s="177">
        <f t="array" ref="AS83">SUM(IF(ISERROR(AS84:AS135),"",AS84:AS135))</f>
        <v>-0.007202248892</v>
      </c>
      <c r="AT83" s="177">
        <f t="array" ref="AT83">SUM(IF(ISERROR(AT84:AT135),"",AT84:AT135))</f>
        <v>-0.007544355715</v>
      </c>
      <c r="AU83" s="177">
        <f t="array" ref="AU83">SUM(IF(ISERROR(AU84:AU135),"",AU84:AU135))</f>
        <v>-0.007902712611</v>
      </c>
      <c r="AV83" s="177">
        <f t="array" ref="AV83">SUM(IF(ISERROR(AV84:AV135),"",AV84:AV135))</f>
        <v>0</v>
      </c>
      <c r="AW83" s="177">
        <f t="array" ref="AW83">SUM(IF(ISERROR(AW84:AW135),"",AW84:AW135))</f>
        <v>0</v>
      </c>
      <c r="AX83" s="177">
        <f t="array" ref="AX83">SUM(IF(ISERROR(AX84:AX135),"",AX84:AX135))</f>
        <v>0</v>
      </c>
      <c r="AY83" s="177">
        <f t="array" ref="AY83">SUM(IF(ISERROR(AY84:AY135),"",AY84:AY135))</f>
        <v>0</v>
      </c>
      <c r="AZ83" s="177">
        <f t="array" ref="AZ83">SUM(IF(ISERROR(AZ84:AZ135),"",AZ84:AZ135))</f>
        <v>0</v>
      </c>
      <c r="BA83" s="177">
        <f t="array" ref="BA83">SUM(IF(ISERROR(BA84:BA135),"",BA84:BA135))</f>
        <v>0</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-0.0004401234562</v>
      </c>
      <c r="Y105" s="160">
        <f>IF($X$18&gt;0,PPMT('Assumptions (Coal)'!$V$7,Model!X1,'Assumptions (Coal)'!$V$10,'Assumptions (Coal)'!$V$5*Model!$X$18*average('Assumptions (Coal)'!$Q$2:$V$2)/10^9),0)</f>
        <v>-0.0004610293203</v>
      </c>
      <c r="Z105" s="160">
        <f>IF($X$18&gt;0,PPMT('Assumptions (Coal)'!$V$7,Model!Y1,'Assumptions (Coal)'!$V$10,'Assumptions (Coal)'!$V$5*Model!$X$18*average('Assumptions (Coal)'!$Q$2:$V$2)/10^9),0)</f>
        <v>-0.0004829282131</v>
      </c>
      <c r="AA105" s="160">
        <f>IF($X$18&gt;0,PPMT('Assumptions (Coal)'!$V$7,Model!Z1,'Assumptions (Coal)'!$V$10,'Assumptions (Coal)'!$V$5*Model!$X$18*average('Assumptions (Coal)'!$Q$2:$V$2)/10^9),0)</f>
        <v>-0.0005058673032</v>
      </c>
      <c r="AB105" s="160">
        <f>IF($X$18&gt;0,PPMT('Assumptions (Coal)'!$V$7,Model!AA1,'Assumptions (Coal)'!$V$10,'Assumptions (Coal)'!$V$5*Model!$X$18*average('Assumptions (Coal)'!$Q$2:$V$2)/10^9),0)</f>
        <v>-0.0005298960001</v>
      </c>
      <c r="AC105" s="160">
        <f>IF($X$18&gt;0,PPMT('Assumptions (Coal)'!$V$7,Model!AB1,'Assumptions (Coal)'!$V$10,'Assumptions (Coal)'!$V$5*Model!$X$18*average('Assumptions (Coal)'!$Q$2:$V$2)/10^9),0)</f>
        <v>-0.0005550660601</v>
      </c>
      <c r="AD105" s="160">
        <f>IF($X$18&gt;0,PPMT('Assumptions (Coal)'!$V$7,Model!AC1,'Assumptions (Coal)'!$V$10,'Assumptions (Coal)'!$V$5*Model!$X$18*average('Assumptions (Coal)'!$Q$2:$V$2)/10^9),0)</f>
        <v>-0.0005814316979</v>
      </c>
      <c r="AE105" s="160">
        <f>IF($X$18&gt;0,PPMT('Assumptions (Coal)'!$V$7,Model!AD1,'Assumptions (Coal)'!$V$10,'Assumptions (Coal)'!$V$5*Model!$X$18*average('Assumptions (Coal)'!$Q$2:$V$2)/10^9),0)</f>
        <v>-0.0006090497036</v>
      </c>
      <c r="AF105" s="160">
        <f>IF($X$18&gt;0,PPMT('Assumptions (Coal)'!$V$7,Model!AE1,'Assumptions (Coal)'!$V$10,'Assumptions (Coal)'!$V$5*Model!$X$18*average('Assumptions (Coal)'!$Q$2:$V$2)/10^9),0)</f>
        <v>-0.0006379795645</v>
      </c>
      <c r="AG105" s="160">
        <f>IF($X$18&gt;0,PPMT('Assumptions (Coal)'!$V$7,Model!AF1,'Assumptions (Coal)'!$V$10,'Assumptions (Coal)'!$V$5*Model!$X$18*average('Assumptions (Coal)'!$Q$2:$V$2)/10^9),0)</f>
        <v>-0.0006682835938</v>
      </c>
      <c r="AH105" s="160">
        <f>IF($X$18&gt;0,PPMT('Assumptions (Coal)'!$V$7,Model!AG1,'Assumptions (Coal)'!$V$10,'Assumptions (Coal)'!$V$5*Model!$X$18*average('Assumptions (Coal)'!$Q$2:$V$2)/10^9),0)</f>
        <v>-0.0007000270645</v>
      </c>
      <c r="AI105" s="160">
        <f>IF($X$18&gt;0,PPMT('Assumptions (Coal)'!$V$7,Model!AH1,'Assumptions (Coal)'!$V$10,'Assumptions (Coal)'!$V$5*Model!$X$18*average('Assumptions (Coal)'!$Q$2:$V$2)/10^9),0)</f>
        <v>-0.0007332783501</v>
      </c>
      <c r="AJ105" s="160">
        <f>IF($X$18&gt;0,PPMT('Assumptions (Coal)'!$V$7,Model!AI1,'Assumptions (Coal)'!$V$10,'Assumptions (Coal)'!$V$5*Model!$X$18*average('Assumptions (Coal)'!$Q$2:$V$2)/10^9),0)</f>
        <v>-0.0007681090717</v>
      </c>
      <c r="AK105" s="160">
        <f>IF($X$18&gt;0,PPMT('Assumptions (Coal)'!$V$7,Model!AJ1,'Assumptions (Coal)'!$V$10,'Assumptions (Coal)'!$V$5*Model!$X$18*average('Assumptions (Coal)'!$Q$2:$V$2)/10^9),0)</f>
        <v>-0.0008045942526</v>
      </c>
      <c r="AL105" s="160">
        <f>IF($X$18&gt;0,PPMT('Assumptions (Coal)'!$V$7,Model!AK1,'Assumptions (Coal)'!$V$10,'Assumptions (Coal)'!$V$5*Model!$X$18*average('Assumptions (Coal)'!$Q$2:$V$2)/10^9),0)</f>
        <v>-0.0008428124796</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v>
      </c>
      <c r="AC109" s="160">
        <f>IF($AB$18&gt;0,PPMT('Assumptions (Coal)'!$V$7,Model!X1,'Assumptions (Coal)'!$V$10,'Assumptions (Coal)'!$V$5*Model!$AB$18*AVERAGE('Assumptions (Coal)'!$U$2:$Z$2)/10^9),0)</f>
        <v>0</v>
      </c>
      <c r="AD109" s="160">
        <f>IF($AB$18&gt;0,PPMT('Assumptions (Coal)'!$V$7,Model!Y1,'Assumptions (Coal)'!$V$10,'Assumptions (Coal)'!$V$5*Model!$AB$18*AVERAGE('Assumptions (Coal)'!$U$2:$Z$2)/10^9),0)</f>
        <v>0</v>
      </c>
      <c r="AE109" s="160">
        <f>IF($AB$18&gt;0,PPMT('Assumptions (Coal)'!$V$7,Model!Z1,'Assumptions (Coal)'!$V$10,'Assumptions (Coal)'!$V$5*Model!$AB$18*AVERAGE('Assumptions (Coal)'!$U$2:$Z$2)/10^9),0)</f>
        <v>0</v>
      </c>
      <c r="AF109" s="160">
        <f>IF($AB$18&gt;0,PPMT('Assumptions (Coal)'!$V$7,Model!AA1,'Assumptions (Coal)'!$V$10,'Assumptions (Coal)'!$V$5*Model!$AB$18*AVERAGE('Assumptions (Coal)'!$U$2:$Z$2)/10^9),0)</f>
        <v>0</v>
      </c>
      <c r="AG109" s="160">
        <f>IF($AB$18&gt;0,PPMT('Assumptions (Coal)'!$V$7,Model!AB1,'Assumptions (Coal)'!$V$10,'Assumptions (Coal)'!$V$5*Model!$AB$18*AVERAGE('Assumptions (Coal)'!$U$2:$Z$2)/10^9),0)</f>
        <v>0</v>
      </c>
      <c r="AH109" s="160">
        <f>IF($AB$18&gt;0,PPMT('Assumptions (Coal)'!$V$7,Model!AC1,'Assumptions (Coal)'!$V$10,'Assumptions (Coal)'!$V$5*Model!$AB$18*AVERAGE('Assumptions (Coal)'!$U$2:$Z$2)/10^9),0)</f>
        <v>0</v>
      </c>
      <c r="AI109" s="160">
        <f>IF($AB$18&gt;0,PPMT('Assumptions (Coal)'!$V$7,Model!AD1,'Assumptions (Coal)'!$V$10,'Assumptions (Coal)'!$V$5*Model!$AB$18*AVERAGE('Assumptions (Coal)'!$U$2:$Z$2)/10^9),0)</f>
        <v>0</v>
      </c>
      <c r="AJ109" s="160">
        <f>IF($AB$18&gt;0,PPMT('Assumptions (Coal)'!$V$7,Model!AE1,'Assumptions (Coal)'!$V$10,'Assumptions (Coal)'!$V$5*Model!$AB$18*AVERAGE('Assumptions (Coal)'!$U$2:$Z$2)/10^9),0)</f>
        <v>0</v>
      </c>
      <c r="AK109" s="160">
        <f>IF($AB$18&gt;0,PPMT('Assumptions (Coal)'!$V$7,Model!AF1,'Assumptions (Coal)'!$V$10,'Assumptions (Coal)'!$V$5*Model!$AB$18*AVERAGE('Assumptions (Coal)'!$U$2:$Z$2)/10^9),0)</f>
        <v>0</v>
      </c>
      <c r="AL109" s="160">
        <f>IF($AB$18&gt;0,PPMT('Assumptions (Coal)'!$V$7,Model!AG1,'Assumptions (Coal)'!$V$10,'Assumptions (Coal)'!$V$5*Model!$AB$18*AVERAGE('Assumptions (Coal)'!$U$2:$Z$2)/10^9),0)</f>
        <v>0</v>
      </c>
      <c r="AM109" s="160">
        <f>IF($AB$18&gt;0,PPMT('Assumptions (Coal)'!$V$7,Model!AH1,'Assumptions (Coal)'!$V$10,'Assumptions (Coal)'!$V$5*Model!$AB$18*AVERAGE('Assumptions (Coal)'!$U$2:$Z$2)/10^9),0)</f>
        <v>0</v>
      </c>
      <c r="AN109" s="160">
        <f>IF($AB$18&gt;0,PPMT('Assumptions (Coal)'!$V$7,Model!AI1,'Assumptions (Coal)'!$V$10,'Assumptions (Coal)'!$V$5*Model!$AB$18*AVERAGE('Assumptions (Coal)'!$U$2:$Z$2)/10^9),0)</f>
        <v>0</v>
      </c>
      <c r="AO109" s="160">
        <f>IF($AB$18&gt;0,PPMT('Assumptions (Coal)'!$V$7,Model!AJ1,'Assumptions (Coal)'!$V$10,'Assumptions (Coal)'!$V$5*Model!$AB$18*AVERAGE('Assumptions (Coal)'!$U$2:$Z$2)/10^9),0)</f>
        <v>0</v>
      </c>
      <c r="AP109" s="160">
        <f>IF($AB$18&gt;0,PPMT('Assumptions (Coal)'!$V$7,Model!AK1,'Assumptions (Coal)'!$V$10,'Assumptions (Coal)'!$V$5*Model!$AB$18*AVERAGE('Assumptions (Coal)'!$U$2:$Z$2)/10^9),0)</f>
        <v>0</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-0.004126860092</v>
      </c>
      <c r="AH114" s="160">
        <f>IF($AG$18&gt;0,PPMT('Assumptions (Coal)'!$V$7,Model!X1,'Assumptions (Coal)'!$V$10,'Assumptions (Coal)'!$V$5*Model!$AG$18*AVERAGE('Assumptions (Coal)'!$Z$2:$AE$2)/10^9),0)</f>
        <v>-0.004322885947</v>
      </c>
      <c r="AI114" s="160">
        <f>IF($AG$18&gt;0,PPMT('Assumptions (Coal)'!$V$7,Model!Y1,'Assumptions (Coal)'!$V$10,'Assumptions (Coal)'!$V$5*Model!$AG$18*AVERAGE('Assumptions (Coal)'!$Z$2:$AE$2)/10^9),0)</f>
        <v>-0.004528223029</v>
      </c>
      <c r="AJ114" s="160">
        <f>IF($AG$18&gt;0,PPMT('Assumptions (Coal)'!$V$7,Model!Z1,'Assumptions (Coal)'!$V$10,'Assumptions (Coal)'!$V$5*Model!$AG$18*AVERAGE('Assumptions (Coal)'!$Z$2:$AE$2)/10^9),0)</f>
        <v>-0.004743313623</v>
      </c>
      <c r="AK114" s="160">
        <f>IF($AG$18&gt;0,PPMT('Assumptions (Coal)'!$V$7,Model!AA1,'Assumptions (Coal)'!$V$10,'Assumptions (Coal)'!$V$5*Model!$AG$18*AVERAGE('Assumptions (Coal)'!$Z$2:$AE$2)/10^9),0)</f>
        <v>-0.00496862102</v>
      </c>
      <c r="AL114" s="160">
        <f>IF($AG$18&gt;0,PPMT('Assumptions (Coal)'!$V$7,Model!AB1,'Assumptions (Coal)'!$V$10,'Assumptions (Coal)'!$V$5*Model!$AG$18*AVERAGE('Assumptions (Coal)'!$Z$2:$AE$2)/10^9),0)</f>
        <v>-0.005204630519</v>
      </c>
      <c r="AM114" s="160">
        <f>IF($AG$18&gt;0,PPMT('Assumptions (Coal)'!$V$7,Model!AC1,'Assumptions (Coal)'!$V$10,'Assumptions (Coal)'!$V$5*Model!$AG$18*AVERAGE('Assumptions (Coal)'!$Z$2:$AE$2)/10^9),0)</f>
        <v>-0.005451850468</v>
      </c>
      <c r="AN114" s="160">
        <f>IF($AG$18&gt;0,PPMT('Assumptions (Coal)'!$V$7,Model!AD1,'Assumptions (Coal)'!$V$10,'Assumptions (Coal)'!$V$5*Model!$AG$18*AVERAGE('Assumptions (Coal)'!$Z$2:$AE$2)/10^9),0)</f>
        <v>-0.005710813366</v>
      </c>
      <c r="AO114" s="160">
        <f>IF($AG$18&gt;0,PPMT('Assumptions (Coal)'!$V$7,Model!AE1,'Assumptions (Coal)'!$V$10,'Assumptions (Coal)'!$V$5*Model!$AG$18*AVERAGE('Assumptions (Coal)'!$Z$2:$AE$2)/10^9),0)</f>
        <v>-0.005982077</v>
      </c>
      <c r="AP114" s="160">
        <f>IF($AG$18&gt;0,PPMT('Assumptions (Coal)'!$V$7,Model!AF1,'Assumptions (Coal)'!$V$10,'Assumptions (Coal)'!$V$5*Model!$AG$18*AVERAGE('Assumptions (Coal)'!$Z$2:$AE$2)/10^9),0)</f>
        <v>-0.006266225658</v>
      </c>
      <c r="AQ114" s="160">
        <f>IF($AG$18&gt;0,PPMT('Assumptions (Coal)'!$V$7,Model!AG1,'Assumptions (Coal)'!$V$10,'Assumptions (Coal)'!$V$5*Model!$AG$18*AVERAGE('Assumptions (Coal)'!$Z$2:$AE$2)/10^9),0)</f>
        <v>-0.006563871377</v>
      </c>
      <c r="AR114" s="160">
        <f>IF($AG$18&gt;0,PPMT('Assumptions (Coal)'!$V$7,Model!AH1,'Assumptions (Coal)'!$V$10,'Assumptions (Coal)'!$V$5*Model!$AG$18*AVERAGE('Assumptions (Coal)'!$Z$2:$AE$2)/10^9),0)</f>
        <v>-0.006875655267</v>
      </c>
      <c r="AS114" s="160">
        <f>IF($AG$18&gt;0,PPMT('Assumptions (Coal)'!$V$7,Model!AI1,'Assumptions (Coal)'!$V$10,'Assumptions (Coal)'!$V$5*Model!$AG$18*AVERAGE('Assumptions (Coal)'!$Z$2:$AE$2)/10^9),0)</f>
        <v>-0.007202248892</v>
      </c>
      <c r="AT114" s="160">
        <f>IF($AG$18&gt;0,PPMT('Assumptions (Coal)'!$V$7,Model!AJ1,'Assumptions (Coal)'!$V$10,'Assumptions (Coal)'!$V$5*Model!$AG$18*AVERAGE('Assumptions (Coal)'!$Z$2:$AE$2)/10^9),0)</f>
        <v>-0.007544355715</v>
      </c>
      <c r="AU114" s="160">
        <f>IF($AG$18&gt;0,PPMT('Assumptions (Coal)'!$V$7,Model!AK1,'Assumptions (Coal)'!$V$10,'Assumptions (Coal)'!$V$5*Model!$AG$18*AVERAGE('Assumptions (Coal)'!$Z$2:$AE$2)/10^9),0)</f>
        <v>-0.007902712611</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v>
      </c>
      <c r="AK117" s="177">
        <f>IF($AJ$18&gt;0,PPMT('Assumptions (Coal)'!$V$7,Model!X1,'Assumptions (Coal)'!$V$10,'Assumptions (Coal)'!$V$5*Model!$AJ$18*AVERAGE('Assumptions (Coal)'!$AC$2:$AH$2)/10^9),0)</f>
        <v>0</v>
      </c>
      <c r="AL117" s="177">
        <f>IF($AJ$18&gt;0,PPMT('Assumptions (Coal)'!$V$7,Model!Y1,'Assumptions (Coal)'!$V$10,'Assumptions (Coal)'!$V$5*Model!$AJ$18*AVERAGE('Assumptions (Coal)'!$AC$2:$AH$2)/10^9),0)</f>
        <v>0</v>
      </c>
      <c r="AM117" s="177">
        <f>IF($AJ$18&gt;0,PPMT('Assumptions (Coal)'!$V$7,Model!Z1,'Assumptions (Coal)'!$V$10,'Assumptions (Coal)'!$V$5*Model!$AJ$18*AVERAGE('Assumptions (Coal)'!$AC$2:$AH$2)/10^9),0)</f>
        <v>0</v>
      </c>
      <c r="AN117" s="177">
        <f>IF($AJ$18&gt;0,PPMT('Assumptions (Coal)'!$V$7,Model!AA1,'Assumptions (Coal)'!$V$10,'Assumptions (Coal)'!$V$5*Model!$AJ$18*AVERAGE('Assumptions (Coal)'!$AC$2:$AH$2)/10^9),0)</f>
        <v>0</v>
      </c>
      <c r="AO117" s="177">
        <f>IF($AJ$18&gt;0,PPMT('Assumptions (Coal)'!$V$7,Model!AB1,'Assumptions (Coal)'!$V$10,'Assumptions (Coal)'!$V$5*Model!$AJ$18*AVERAGE('Assumptions (Coal)'!$AC$2:$AH$2)/10^9),0)</f>
        <v>0</v>
      </c>
      <c r="AP117" s="177">
        <f>IF($AJ$18&gt;0,PPMT('Assumptions (Coal)'!$V$7,Model!AC1,'Assumptions (Coal)'!$V$10,'Assumptions (Coal)'!$V$5*Model!$AJ$18*AVERAGE('Assumptions (Coal)'!$AC$2:$AH$2)/10^9),0)</f>
        <v>0</v>
      </c>
      <c r="AQ117" s="177">
        <f>IF($AJ$18&gt;0,PPMT('Assumptions (Coal)'!$V$7,Model!AD1,'Assumptions (Coal)'!$V$10,'Assumptions (Coal)'!$V$5*Model!$AJ$18*AVERAGE('Assumptions (Coal)'!$AC$2:$AH$2)/10^9),0)</f>
        <v>0</v>
      </c>
      <c r="AR117" s="177">
        <f>IF($AJ$18&gt;0,PPMT('Assumptions (Coal)'!$V$7,Model!AE1,'Assumptions (Coal)'!$V$10,'Assumptions (Coal)'!$V$5*Model!$AJ$18*AVERAGE('Assumptions (Coal)'!$AC$2:$AH$2)/10^9),0)</f>
        <v>0</v>
      </c>
      <c r="AS117" s="177">
        <f>IF($AJ$18&gt;0,PPMT('Assumptions (Coal)'!$V$7,Model!AF1,'Assumptions (Coal)'!$V$10,'Assumptions (Coal)'!$V$5*Model!$AJ$18*AVERAGE('Assumptions (Coal)'!$AC$2:$AH$2)/10^9),0)</f>
        <v>0</v>
      </c>
      <c r="AT117" s="177">
        <f>IF($AJ$18&gt;0,PPMT('Assumptions (Coal)'!$V$7,Model!AG1,'Assumptions (Coal)'!$V$10,'Assumptions (Coal)'!$V$5*Model!$AJ$18*AVERAGE('Assumptions (Coal)'!$AC$2:$AH$2)/10^9),0)</f>
        <v>0</v>
      </c>
      <c r="AU117" s="177">
        <f>IF($AJ$18&gt;0,PPMT('Assumptions (Coal)'!$V$7,Model!AH1,'Assumptions (Coal)'!$V$10,'Assumptions (Coal)'!$V$5*Model!$AJ$18*AVERAGE('Assumptions (Coal)'!$AC$2:$AH$2)/10^9),0)</f>
        <v>0</v>
      </c>
      <c r="AV117" s="177">
        <f>IF($AJ$18&gt;0,PPMT('Assumptions (Coal)'!$V$7,Model!AI1,'Assumptions (Coal)'!$V$10,'Assumptions (Coal)'!$V$5*Model!$AJ$18*AVERAGE('Assumptions (Coal)'!$AC$2:$AH$2)/10^9),0)</f>
        <v>0</v>
      </c>
      <c r="AW117" s="177">
        <f>IF($AJ$18&gt;0,PPMT('Assumptions (Coal)'!$V$7,Model!AJ1,'Assumptions (Coal)'!$V$10,'Assumptions (Coal)'!$V$5*Model!$AJ$18*AVERAGE('Assumptions (Coal)'!$AC$2:$AH$2)/10^9),0)</f>
        <v>0</v>
      </c>
      <c r="AX117" s="177">
        <f>IF($AJ$18&gt;0,PPMT('Assumptions (Coal)'!$V$7,Model!AK1,'Assumptions (Coal)'!$V$10,'Assumptions (Coal)'!$V$5*Model!$AJ$18*AVERAGE('Assumptions (Coal)'!$AC$2:$AH$2)/10^9),0)</f>
        <v>0</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v>
      </c>
      <c r="AN120" s="160">
        <f>IF($AM$18&gt;0,PPMT('Assumptions (Coal)'!$V$7,Model!X1,'Assumptions (Coal)'!$V$10,'Assumptions (Coal)'!$V$5*Model!$AM$18*AVERAGE('Assumptions (Coal)'!$AF$2:$AK$2)/10^9),0)</f>
        <v>0</v>
      </c>
      <c r="AO120" s="160">
        <f>IF($AM$18&gt;0,PPMT('Assumptions (Coal)'!$V$7,Model!Y1,'Assumptions (Coal)'!$V$10,'Assumptions (Coal)'!$V$5*Model!$AM$18*AVERAGE('Assumptions (Coal)'!$AF$2:$AK$2)/10^9),0)</f>
        <v>0</v>
      </c>
      <c r="AP120" s="160">
        <f>IF($AM$18&gt;0,PPMT('Assumptions (Coal)'!$V$7,Model!Z1,'Assumptions (Coal)'!$V$10,'Assumptions (Coal)'!$V$5*Model!$AM$18*AVERAGE('Assumptions (Coal)'!$AF$2:$AK$2)/10^9),0)</f>
        <v>0</v>
      </c>
      <c r="AQ120" s="160">
        <f>IF($AM$18&gt;0,PPMT('Assumptions (Coal)'!$V$7,Model!AA1,'Assumptions (Coal)'!$V$10,'Assumptions (Coal)'!$V$5*Model!$AM$18*AVERAGE('Assumptions (Coal)'!$AF$2:$AK$2)/10^9),0)</f>
        <v>0</v>
      </c>
      <c r="AR120" s="160">
        <f>IF($AM$18&gt;0,PPMT('Assumptions (Coal)'!$V$7,Model!AB1,'Assumptions (Coal)'!$V$10,'Assumptions (Coal)'!$V$5*Model!$AM$18*AVERAGE('Assumptions (Coal)'!$AF$2:$AK$2)/10^9),0)</f>
        <v>0</v>
      </c>
      <c r="AS120" s="160">
        <f>IF($AM$18&gt;0,PPMT('Assumptions (Coal)'!$V$7,Model!AC1,'Assumptions (Coal)'!$V$10,'Assumptions (Coal)'!$V$5*Model!$AM$18*AVERAGE('Assumptions (Coal)'!$AF$2:$AK$2)/10^9),0)</f>
        <v>0</v>
      </c>
      <c r="AT120" s="160">
        <f>IF($AM$18&gt;0,PPMT('Assumptions (Coal)'!$V$7,Model!AD1,'Assumptions (Coal)'!$V$10,'Assumptions (Coal)'!$V$5*Model!$AM$18*AVERAGE('Assumptions (Coal)'!$AF$2:$AK$2)/10^9),0)</f>
        <v>0</v>
      </c>
      <c r="AU120" s="160">
        <f>IF($AM$18&gt;0,PPMT('Assumptions (Coal)'!$V$7,Model!AE1,'Assumptions (Coal)'!$V$10,'Assumptions (Coal)'!$V$5*Model!$AM$18*AVERAGE('Assumptions (Coal)'!$AF$2:$AK$2)/10^9),0)</f>
        <v>0</v>
      </c>
      <c r="AV120" s="160">
        <f>IF($AM$18&gt;0,PPMT('Assumptions (Coal)'!$V$7,Model!AF1,'Assumptions (Coal)'!$V$10,'Assumptions (Coal)'!$V$5*Model!$AM$18*AVERAGE('Assumptions (Coal)'!$AF$2:$AK$2)/10^9),0)</f>
        <v>0</v>
      </c>
      <c r="AW120" s="160">
        <f>IF($AM$18&gt;0,PPMT('Assumptions (Coal)'!$V$7,Model!AG1,'Assumptions (Coal)'!$V$10,'Assumptions (Coal)'!$V$5*Model!$AM$18*AVERAGE('Assumptions (Coal)'!$AF$2:$AK$2)/10^9),0)</f>
        <v>0</v>
      </c>
      <c r="AX120" s="160">
        <f>IF($AM$18&gt;0,PPMT('Assumptions (Coal)'!$V$7,Model!AH1,'Assumptions (Coal)'!$V$10,'Assumptions (Coal)'!$V$5*Model!$AM$18*AVERAGE('Assumptions (Coal)'!$AF$2:$AK$2)/10^9),0)</f>
        <v>0</v>
      </c>
      <c r="AY120" s="160">
        <f>IF($AM$18&gt;0,PPMT('Assumptions (Coal)'!$V$7,Model!AI1,'Assumptions (Coal)'!$V$10,'Assumptions (Coal)'!$V$5*Model!$AM$18*AVERAGE('Assumptions (Coal)'!$AF$2:$AK$2)/10^9),0)</f>
        <v>0</v>
      </c>
      <c r="AZ120" s="160">
        <f>IF($AM$18&gt;0,PPMT('Assumptions (Coal)'!$V$7,Model!AJ1,'Assumptions (Coal)'!$V$10,'Assumptions (Coal)'!$V$5*Model!$AM$18*AVERAGE('Assumptions (Coal)'!$AF$2:$AK$2)/10^9),0)</f>
        <v>0</v>
      </c>
      <c r="BA120" s="160">
        <f>IF($AM$18&gt;0,PPMT('Assumptions (Coal)'!$V$7,Model!AK1,'Assumptions (Coal)'!$V$10,'Assumptions (Coal)'!$V$5*Model!$AM$18*AVERAGE('Assumptions (Coal)'!$AF$2:$AK$2)/10^9),0)</f>
        <v>0</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v>
      </c>
      <c r="M136" s="177">
        <f t="array" ref="M136">SUM(IF(ISERROR(M137:M188),"",M137:M188))</f>
        <v>0</v>
      </c>
      <c r="N136" s="177">
        <f t="array" ref="N136">SUM(IF(ISERROR(N137:N188),"",N137:N188))</f>
        <v>0</v>
      </c>
      <c r="O136" s="177">
        <f t="array" ref="O136">SUM(IF(ISERROR(O137:O188),"",O137:O188))</f>
        <v>0</v>
      </c>
      <c r="P136" s="177">
        <f t="array" ref="P136">SUM(IF(ISERROR(P137:P188),"",P137:P188))</f>
        <v>0</v>
      </c>
      <c r="Q136" s="177">
        <f t="array" ref="Q136">SUM(IF(ISERROR(Q137:Q188),"",Q137:Q188))</f>
        <v>0</v>
      </c>
      <c r="R136" s="177">
        <f t="array" ref="R136">SUM(IF(ISERROR(R137:R188),"",R137:R188))</f>
        <v>0</v>
      </c>
      <c r="S136" s="177">
        <f t="array" ref="S136">SUM(IF(ISERROR(S137:S188),"",S137:S188))</f>
        <v>0</v>
      </c>
      <c r="T136" s="177">
        <f t="array" ref="T136">SUM(IF(ISERROR(T137:T188),"",T137:T188))</f>
        <v>0</v>
      </c>
      <c r="U136" s="177">
        <f t="array" ref="U136">SUM(IF(ISERROR(U137:U188),"",U137:U188))</f>
        <v>0</v>
      </c>
      <c r="V136" s="177">
        <f t="array" ref="V136">SUM(IF(ISERROR(V137:V188),"",V137:V188))</f>
        <v>0</v>
      </c>
      <c r="W136" s="177">
        <f t="array" ref="W136">SUM(IF(ISERROR(W137:W188),"",W137:W188))</f>
        <v>0</v>
      </c>
      <c r="X136" s="177">
        <f t="array" ref="X136">SUM(IF(ISERROR(X137:X188),"",X137:X188))</f>
        <v>-0.0004427226162</v>
      </c>
      <c r="Y136" s="177">
        <f t="array" ref="Y136">SUM(IF(ISERROR(Y137:Y188),"",Y137:Y188))</f>
        <v>-0.0004218167521</v>
      </c>
      <c r="Z136" s="177">
        <f t="array" ref="Z136">SUM(IF(ISERROR(Z137:Z188),"",Z137:Z188))</f>
        <v>-0.0003999178594</v>
      </c>
      <c r="AA136" s="177">
        <f t="array" ref="AA136">SUM(IF(ISERROR(AA137:AA188),"",AA137:AA188))</f>
        <v>-0.0003769787692</v>
      </c>
      <c r="AB136" s="177">
        <f t="array" ref="AB136">SUM(IF(ISERROR(AB137:AB188),"",AB137:AB188))</f>
        <v>-0.0003529500723</v>
      </c>
      <c r="AC136" s="177">
        <f t="array" ref="AC136">SUM(IF(ISERROR(AC137:AC188),"",AC137:AC188))</f>
        <v>-0.0003277800123</v>
      </c>
      <c r="AD136" s="177">
        <f t="array" ref="AD136">SUM(IF(ISERROR(AD137:AD188),"",AD137:AD188))</f>
        <v>-0.0003014143745</v>
      </c>
      <c r="AE136" s="177">
        <f t="array" ref="AE136">SUM(IF(ISERROR(AE137:AE188),"",AE137:AE188))</f>
        <v>-0.0002737963688</v>
      </c>
      <c r="AF136" s="177">
        <f t="array" ref="AF136">SUM(IF(ISERROR(AF137:AF188),"",AF137:AF188))</f>
        <v>-0.0002448665079</v>
      </c>
      <c r="AG136" s="177">
        <f t="array" ref="AG136">SUM(IF(ISERROR(AG137:AG188),"",AG137:AG188))</f>
        <v>-0.004365793846</v>
      </c>
      <c r="AH136" s="177">
        <f t="array" ref="AH136">SUM(IF(ISERROR(AH137:AH188),"",AH137:AH188))</f>
        <v>-0.004138024521</v>
      </c>
      <c r="AI136" s="177">
        <f t="array" ref="AI136">SUM(IF(ISERROR(AI137:AI188),"",AI137:AI188))</f>
        <v>-0.003899436153</v>
      </c>
      <c r="AJ136" s="177">
        <f t="array" ref="AJ136">SUM(IF(ISERROR(AJ137:AJ188),"",AJ137:AJ188))</f>
        <v>-0.003649514838</v>
      </c>
      <c r="AK136" s="177">
        <f t="array" ref="AK136">SUM(IF(ISERROR(AK137:AK188),"",AK137:AK188))</f>
        <v>-0.00338772226</v>
      </c>
      <c r="AL136" s="177">
        <f t="array" ref="AL136">SUM(IF(ISERROR(AL137:AL188),"",AL137:AL188))</f>
        <v>-0.003113494534</v>
      </c>
      <c r="AM136" s="177">
        <f t="array" ref="AM136">SUM(IF(ISERROR(AM137:AM188),"",AM137:AM188))</f>
        <v>-0.002826240992</v>
      </c>
      <c r="AN136" s="177">
        <f t="array" ref="AN136">SUM(IF(ISERROR(AN137:AN188),"",AN137:AN188))</f>
        <v>-0.002567278095</v>
      </c>
      <c r="AO136" s="177">
        <f t="array" ref="AO136">SUM(IF(ISERROR(AO137:AO188),"",AO137:AO188))</f>
        <v>-0.00229601446</v>
      </c>
      <c r="AP136" s="177">
        <f t="array" ref="AP136">SUM(IF(ISERROR(AP137:AP188),"",AP137:AP188))</f>
        <v>-0.002011865802</v>
      </c>
      <c r="AQ136" s="177">
        <f t="array" ref="AQ136">SUM(IF(ISERROR(AQ137:AQ188),"",AQ137:AQ188))</f>
        <v>-0.001714220083</v>
      </c>
      <c r="AR136" s="177">
        <f t="array" ref="AR136">SUM(IF(ISERROR(AR137:AR188),"",AR137:AR188))</f>
        <v>-0.001402436193</v>
      </c>
      <c r="AS136" s="177">
        <f t="array" ref="AS136">SUM(IF(ISERROR(AS137:AS188),"",AS137:AS188))</f>
        <v>-0.001075842568</v>
      </c>
      <c r="AT136" s="177">
        <f t="array" ref="AT136">SUM(IF(ISERROR(AT137:AT188),"",AT137:AT188))</f>
        <v>-0.0007337357455</v>
      </c>
      <c r="AU136" s="177">
        <f t="array" ref="AU136">SUM(IF(ISERROR(AU137:AU188),"",AU137:AU188))</f>
        <v>-0.000375378849</v>
      </c>
      <c r="AV136" s="177">
        <f t="array" ref="AV136">SUM(IF(ISERROR(AV137:AV188),"",AV137:AV188))</f>
        <v>0</v>
      </c>
      <c r="AW136" s="177">
        <f t="array" ref="AW136">SUM(IF(ISERROR(AW137:AW188),"",AW137:AW188))</f>
        <v>0</v>
      </c>
      <c r="AX136" s="177">
        <f t="array" ref="AX136">SUM(IF(ISERROR(AX137:AX188),"",AX137:AX188))</f>
        <v>0</v>
      </c>
      <c r="AY136" s="177">
        <f t="array" ref="AY136">SUM(IF(ISERROR(AY137:AY188),"",AY137:AY188))</f>
        <v>0</v>
      </c>
      <c r="AZ136" s="177">
        <f t="array" ref="AZ136">SUM(IF(ISERROR(AZ137:AZ188),"",AZ137:AZ188))</f>
        <v>0</v>
      </c>
      <c r="BA136" s="177">
        <f t="array" ref="BA136">SUM(IF(ISERROR(BA137:BA188),"",BA137:BA188))</f>
        <v>0</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-0.0004427226162</v>
      </c>
      <c r="Y158" s="160">
        <f>IF($X$18&gt;0,IPMT('Assumptions (Coal)'!$V$7,Model!X1,'Assumptions (Coal)'!$V$10,'Assumptions (Coal)'!$V$5*Model!$X$18*average('Assumptions (Coal)'!$Q$2:$V$2)/10^9),0)</f>
        <v>-0.0004218167521</v>
      </c>
      <c r="Z158" s="160">
        <f>IF($X$18&gt;0,IPMT('Assumptions (Coal)'!$V$7,Model!Y1,'Assumptions (Coal)'!$V$10,'Assumptions (Coal)'!$V$5*Model!$X$18*average('Assumptions (Coal)'!$Q$2:$V$2)/10^9),0)</f>
        <v>-0.0003999178594</v>
      </c>
      <c r="AA158" s="160">
        <f>IF($X$18&gt;0,IPMT('Assumptions (Coal)'!$V$7,Model!Z1,'Assumptions (Coal)'!$V$10,'Assumptions (Coal)'!$V$5*Model!$X$18*average('Assumptions (Coal)'!$Q$2:$V$2)/10^9),0)</f>
        <v>-0.0003769787692</v>
      </c>
      <c r="AB158" s="160">
        <f>IF($X$18&gt;0,IPMT('Assumptions (Coal)'!$V$7,Model!AA1,'Assumptions (Coal)'!$V$10,'Assumptions (Coal)'!$V$5*Model!$X$18*average('Assumptions (Coal)'!$Q$2:$V$2)/10^9),0)</f>
        <v>-0.0003529500723</v>
      </c>
      <c r="AC158" s="160">
        <f>IF($X$18&gt;0,IPMT('Assumptions (Coal)'!$V$7,Model!AB1,'Assumptions (Coal)'!$V$10,'Assumptions (Coal)'!$V$5*Model!$X$18*average('Assumptions (Coal)'!$Q$2:$V$2)/10^9),0)</f>
        <v>-0.0003277800123</v>
      </c>
      <c r="AD158" s="160">
        <f>IF($X$18&gt;0,IPMT('Assumptions (Coal)'!$V$7,Model!AC1,'Assumptions (Coal)'!$V$10,'Assumptions (Coal)'!$V$5*Model!$X$18*average('Assumptions (Coal)'!$Q$2:$V$2)/10^9),0)</f>
        <v>-0.0003014143745</v>
      </c>
      <c r="AE158" s="160">
        <f>IF($X$18&gt;0,IPMT('Assumptions (Coal)'!$V$7,Model!AD1,'Assumptions (Coal)'!$V$10,'Assumptions (Coal)'!$V$5*Model!$X$18*average('Assumptions (Coal)'!$Q$2:$V$2)/10^9),0)</f>
        <v>-0.0002737963688</v>
      </c>
      <c r="AF158" s="160">
        <f>IF($X$18&gt;0,IPMT('Assumptions (Coal)'!$V$7,Model!AE1,'Assumptions (Coal)'!$V$10,'Assumptions (Coal)'!$V$5*Model!$X$18*average('Assumptions (Coal)'!$Q$2:$V$2)/10^9),0)</f>
        <v>-0.0002448665079</v>
      </c>
      <c r="AG158" s="160">
        <f>IF($X$18&gt;0,IPMT('Assumptions (Coal)'!$V$7,Model!AF1,'Assumptions (Coal)'!$V$10,'Assumptions (Coal)'!$V$5*Model!$X$18*average('Assumptions (Coal)'!$Q$2:$V$2)/10^9),0)</f>
        <v>-0.0002145624786</v>
      </c>
      <c r="AH158" s="160">
        <f>IF($X$18&gt;0,IPMT('Assumptions (Coal)'!$V$7,Model!AG1,'Assumptions (Coal)'!$V$10,'Assumptions (Coal)'!$V$5*Model!$X$18*average('Assumptions (Coal)'!$Q$2:$V$2)/10^9),0)</f>
        <v>-0.0001828190079</v>
      </c>
      <c r="AI158" s="160">
        <f>IF($X$18&gt;0,IPMT('Assumptions (Coal)'!$V$7,Model!AH1,'Assumptions (Coal)'!$V$10,'Assumptions (Coal)'!$V$5*Model!$X$18*average('Assumptions (Coal)'!$Q$2:$V$2)/10^9),0)</f>
        <v>-0.0001495677223</v>
      </c>
      <c r="AJ158" s="160">
        <f>IF($X$18&gt;0,IPMT('Assumptions (Coal)'!$V$7,Model!AI1,'Assumptions (Coal)'!$V$10,'Assumptions (Coal)'!$V$5*Model!$X$18*average('Assumptions (Coal)'!$Q$2:$V$2)/10^9),0)</f>
        <v>-0.0001147370007</v>
      </c>
      <c r="AK158" s="160">
        <f>IF($X$18&gt;0,IPMT('Assumptions (Coal)'!$V$7,Model!AJ1,'Assumptions (Coal)'!$V$10,'Assumptions (Coal)'!$V$5*Model!$X$18*average('Assumptions (Coal)'!$Q$2:$V$2)/10^9),0)</f>
        <v>-0.00007825181978</v>
      </c>
      <c r="AL158" s="160">
        <f>IF($X$18&gt;0,IPMT('Assumptions (Coal)'!$V$7,Model!AK1,'Assumptions (Coal)'!$V$10,'Assumptions (Coal)'!$V$5*Model!$X$18*average('Assumptions (Coal)'!$Q$2:$V$2)/10^9),0)</f>
        <v>-0.00004003359278</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v>
      </c>
      <c r="AC162" s="160">
        <f>IF($AB$18&gt;0,IPMT('Assumptions (Coal)'!$V$7,Model!X1,'Assumptions (Coal)'!$V$10,'Assumptions (Coal)'!$V$5*Model!$AB$18*AVERAGE('Assumptions (Coal)'!$U$2:$Z$2)/10^9),0)</f>
        <v>0</v>
      </c>
      <c r="AD162" s="160">
        <f>IF($AB$18&gt;0,IPMT('Assumptions (Coal)'!$V$7,Model!Y1,'Assumptions (Coal)'!$V$10,'Assumptions (Coal)'!$V$5*Model!$AB$18*AVERAGE('Assumptions (Coal)'!$U$2:$Z$2)/10^9),0)</f>
        <v>0</v>
      </c>
      <c r="AE162" s="160">
        <f>IF($AB$18&gt;0,IPMT('Assumptions (Coal)'!$V$7,Model!Z1,'Assumptions (Coal)'!$V$10,'Assumptions (Coal)'!$V$5*Model!$AB$18*AVERAGE('Assumptions (Coal)'!$U$2:$Z$2)/10^9),0)</f>
        <v>0</v>
      </c>
      <c r="AF162" s="160">
        <f>IF($AB$18&gt;0,IPMT('Assumptions (Coal)'!$V$7,Model!AA1,'Assumptions (Coal)'!$V$10,'Assumptions (Coal)'!$V$5*Model!$AB$18*AVERAGE('Assumptions (Coal)'!$U$2:$Z$2)/10^9),0)</f>
        <v>0</v>
      </c>
      <c r="AG162" s="160">
        <f>IF($AB$18&gt;0,IPMT('Assumptions (Coal)'!$V$7,Model!AB1,'Assumptions (Coal)'!$V$10,'Assumptions (Coal)'!$V$5*Model!$AB$18*AVERAGE('Assumptions (Coal)'!$U$2:$Z$2)/10^9),0)</f>
        <v>0</v>
      </c>
      <c r="AH162" s="160">
        <f>IF($AB$18&gt;0,IPMT('Assumptions (Coal)'!$V$7,Model!AC1,'Assumptions (Coal)'!$V$10,'Assumptions (Coal)'!$V$5*Model!$AB$18*AVERAGE('Assumptions (Coal)'!$U$2:$Z$2)/10^9),0)</f>
        <v>0</v>
      </c>
      <c r="AI162" s="160">
        <f>IF($AB$18&gt;0,IPMT('Assumptions (Coal)'!$V$7,Model!AD1,'Assumptions (Coal)'!$V$10,'Assumptions (Coal)'!$V$5*Model!$AB$18*AVERAGE('Assumptions (Coal)'!$U$2:$Z$2)/10^9),0)</f>
        <v>0</v>
      </c>
      <c r="AJ162" s="160">
        <f>IF($AB$18&gt;0,IPMT('Assumptions (Coal)'!$V$7,Model!AE1,'Assumptions (Coal)'!$V$10,'Assumptions (Coal)'!$V$5*Model!$AB$18*AVERAGE('Assumptions (Coal)'!$U$2:$Z$2)/10^9),0)</f>
        <v>0</v>
      </c>
      <c r="AK162" s="160">
        <f>IF($AB$18&gt;0,IPMT('Assumptions (Coal)'!$V$7,Model!AF1,'Assumptions (Coal)'!$V$10,'Assumptions (Coal)'!$V$5*Model!$AB$18*AVERAGE('Assumptions (Coal)'!$U$2:$Z$2)/10^9),0)</f>
        <v>0</v>
      </c>
      <c r="AL162" s="160">
        <f>IF($AB$18&gt;0,IPMT('Assumptions (Coal)'!$V$7,Model!AG1,'Assumptions (Coal)'!$V$10,'Assumptions (Coal)'!$V$5*Model!$AB$18*AVERAGE('Assumptions (Coal)'!$U$2:$Z$2)/10^9),0)</f>
        <v>0</v>
      </c>
      <c r="AM162" s="160">
        <f>IF($AB$18&gt;0,IPMT('Assumptions (Coal)'!$V$7,Model!AH1,'Assumptions (Coal)'!$V$10,'Assumptions (Coal)'!$V$5*Model!$AB$18*AVERAGE('Assumptions (Coal)'!$U$2:$Z$2)/10^9),0)</f>
        <v>0</v>
      </c>
      <c r="AN162" s="160">
        <f>IF($AB$18&gt;0,IPMT('Assumptions (Coal)'!$V$7,Model!AI1,'Assumptions (Coal)'!$V$10,'Assumptions (Coal)'!$V$5*Model!$AB$18*AVERAGE('Assumptions (Coal)'!$U$2:$Z$2)/10^9),0)</f>
        <v>0</v>
      </c>
      <c r="AO162" s="160">
        <f>IF($AB$18&gt;0,IPMT('Assumptions (Coal)'!$V$7,Model!AJ1,'Assumptions (Coal)'!$V$10,'Assumptions (Coal)'!$V$5*Model!$AB$18*AVERAGE('Assumptions (Coal)'!$U$2:$Z$2)/10^9),0)</f>
        <v>0</v>
      </c>
      <c r="AP162" s="160">
        <f>IF($AB$18&gt;0,IPMT('Assumptions (Coal)'!$V$7,Model!AK1,'Assumptions (Coal)'!$V$10,'Assumptions (Coal)'!$V$5*Model!$AB$18*AVERAGE('Assumptions (Coal)'!$U$2:$Z$2)/10^9),0)</f>
        <v>0</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-0.004151231368</v>
      </c>
      <c r="AH167" s="160">
        <f>IF($AG$18&gt;0,IPMT('Assumptions (Coal)'!$V$7,Model!X1,'Assumptions (Coal)'!$V$10,'Assumptions (Coal)'!$V$5*Model!$AG$18*AVERAGE('Assumptions (Coal)'!$Z$2:$AE$2)/10^9),0)</f>
        <v>-0.003955205513</v>
      </c>
      <c r="AI167" s="160">
        <f>IF($AG$18&gt;0,IPMT('Assumptions (Coal)'!$V$7,Model!Y1,'Assumptions (Coal)'!$V$10,'Assumptions (Coal)'!$V$5*Model!$AG$18*AVERAGE('Assumptions (Coal)'!$Z$2:$AE$2)/10^9),0)</f>
        <v>-0.003749868431</v>
      </c>
      <c r="AJ167" s="160">
        <f>IF($AG$18&gt;0,IPMT('Assumptions (Coal)'!$V$7,Model!Z1,'Assumptions (Coal)'!$V$10,'Assumptions (Coal)'!$V$5*Model!$AG$18*AVERAGE('Assumptions (Coal)'!$Z$2:$AE$2)/10^9),0)</f>
        <v>-0.003534777837</v>
      </c>
      <c r="AK167" s="160">
        <f>IF($AG$18&gt;0,IPMT('Assumptions (Coal)'!$V$7,Model!AA1,'Assumptions (Coal)'!$V$10,'Assumptions (Coal)'!$V$5*Model!$AG$18*AVERAGE('Assumptions (Coal)'!$Z$2:$AE$2)/10^9),0)</f>
        <v>-0.00330947044</v>
      </c>
      <c r="AL167" s="160">
        <f>IF($AG$18&gt;0,IPMT('Assumptions (Coal)'!$V$7,Model!AB1,'Assumptions (Coal)'!$V$10,'Assumptions (Coal)'!$V$5*Model!$AG$18*AVERAGE('Assumptions (Coal)'!$Z$2:$AE$2)/10^9),0)</f>
        <v>-0.003073460941</v>
      </c>
      <c r="AM167" s="160">
        <f>IF($AG$18&gt;0,IPMT('Assumptions (Coal)'!$V$7,Model!AC1,'Assumptions (Coal)'!$V$10,'Assumptions (Coal)'!$V$5*Model!$AG$18*AVERAGE('Assumptions (Coal)'!$Z$2:$AE$2)/10^9),0)</f>
        <v>-0.002826240992</v>
      </c>
      <c r="AN167" s="160">
        <f>IF($AG$18&gt;0,IPMT('Assumptions (Coal)'!$V$7,Model!AD1,'Assumptions (Coal)'!$V$10,'Assumptions (Coal)'!$V$5*Model!$AG$18*AVERAGE('Assumptions (Coal)'!$Z$2:$AE$2)/10^9),0)</f>
        <v>-0.002567278095</v>
      </c>
      <c r="AO167" s="160">
        <f>IF($AG$18&gt;0,IPMT('Assumptions (Coal)'!$V$7,Model!AE1,'Assumptions (Coal)'!$V$10,'Assumptions (Coal)'!$V$5*Model!$AG$18*AVERAGE('Assumptions (Coal)'!$Z$2:$AE$2)/10^9),0)</f>
        <v>-0.00229601446</v>
      </c>
      <c r="AP167" s="160">
        <f>IF($AG$18&gt;0,IPMT('Assumptions (Coal)'!$V$7,Model!AF1,'Assumptions (Coal)'!$V$10,'Assumptions (Coal)'!$V$5*Model!$AG$18*AVERAGE('Assumptions (Coal)'!$Z$2:$AE$2)/10^9),0)</f>
        <v>-0.002011865802</v>
      </c>
      <c r="AQ167" s="160">
        <f>IF($AG$18&gt;0,IPMT('Assumptions (Coal)'!$V$7,Model!AG1,'Assumptions (Coal)'!$V$10,'Assumptions (Coal)'!$V$5*Model!$AG$18*AVERAGE('Assumptions (Coal)'!$Z$2:$AE$2)/10^9),0)</f>
        <v>-0.001714220083</v>
      </c>
      <c r="AR167" s="160">
        <f>IF($AG$18&gt;0,IPMT('Assumptions (Coal)'!$V$7,Model!AH1,'Assumptions (Coal)'!$V$10,'Assumptions (Coal)'!$V$5*Model!$AG$18*AVERAGE('Assumptions (Coal)'!$Z$2:$AE$2)/10^9),0)</f>
        <v>-0.001402436193</v>
      </c>
      <c r="AS167" s="160">
        <f>IF($AG$18&gt;0,IPMT('Assumptions (Coal)'!$V$7,Model!AI1,'Assumptions (Coal)'!$V$10,'Assumptions (Coal)'!$V$5*Model!$AG$18*AVERAGE('Assumptions (Coal)'!$Z$2:$AE$2)/10^9),0)</f>
        <v>-0.001075842568</v>
      </c>
      <c r="AT167" s="160">
        <f>IF($AG$18&gt;0,IPMT('Assumptions (Coal)'!$V$7,Model!AJ1,'Assumptions (Coal)'!$V$10,'Assumptions (Coal)'!$V$5*Model!$AG$18*AVERAGE('Assumptions (Coal)'!$Z$2:$AE$2)/10^9),0)</f>
        <v>-0.0007337357455</v>
      </c>
      <c r="AU167" s="160">
        <f>IF($AG$18&gt;0,IPMT('Assumptions (Coal)'!$V$7,Model!AK1,'Assumptions (Coal)'!$V$10,'Assumptions (Coal)'!$V$5*Model!$AG$18*AVERAGE('Assumptions (Coal)'!$Z$2:$AE$2)/10^9),0)</f>
        <v>-0.000375378849</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v>
      </c>
      <c r="AK170" s="177">
        <f>IF($AJ$18&gt;0,IPMT('Assumptions (Coal)'!$V$7,Model!X1,'Assumptions (Coal)'!$V$10,'Assumptions (Coal)'!$V$5*Model!$AJ$18*AVERAGE('Assumptions (Coal)'!$AC$2:$AH$2)/10^9),0)</f>
        <v>0</v>
      </c>
      <c r="AL170" s="177">
        <f>IF($AJ$18&gt;0,IPMT('Assumptions (Coal)'!$V$7,Model!Y1,'Assumptions (Coal)'!$V$10,'Assumptions (Coal)'!$V$5*Model!$AJ$18*AVERAGE('Assumptions (Coal)'!$AC$2:$AH$2)/10^9),0)</f>
        <v>0</v>
      </c>
      <c r="AM170" s="177">
        <f>IF($AJ$18&gt;0,IPMT('Assumptions (Coal)'!$V$7,Model!Z1,'Assumptions (Coal)'!$V$10,'Assumptions (Coal)'!$V$5*Model!$AJ$18*AVERAGE('Assumptions (Coal)'!$AC$2:$AH$2)/10^9),0)</f>
        <v>0</v>
      </c>
      <c r="AN170" s="177">
        <f>IF($AJ$18&gt;0,IPMT('Assumptions (Coal)'!$V$7,Model!AA1,'Assumptions (Coal)'!$V$10,'Assumptions (Coal)'!$V$5*Model!$AJ$18*AVERAGE('Assumptions (Coal)'!$AC$2:$AH$2)/10^9),0)</f>
        <v>0</v>
      </c>
      <c r="AO170" s="177">
        <f>IF($AJ$18&gt;0,IPMT('Assumptions (Coal)'!$V$7,Model!AB1,'Assumptions (Coal)'!$V$10,'Assumptions (Coal)'!$V$5*Model!$AJ$18*AVERAGE('Assumptions (Coal)'!$AC$2:$AH$2)/10^9),0)</f>
        <v>0</v>
      </c>
      <c r="AP170" s="177">
        <f>IF($AJ$18&gt;0,IPMT('Assumptions (Coal)'!$V$7,Model!AC1,'Assumptions (Coal)'!$V$10,'Assumptions (Coal)'!$V$5*Model!$AJ$18*AVERAGE('Assumptions (Coal)'!$AC$2:$AH$2)/10^9),0)</f>
        <v>0</v>
      </c>
      <c r="AQ170" s="177">
        <f>IF($AJ$18&gt;0,IPMT('Assumptions (Coal)'!$V$7,Model!AD1,'Assumptions (Coal)'!$V$10,'Assumptions (Coal)'!$V$5*Model!$AJ$18*AVERAGE('Assumptions (Coal)'!$AC$2:$AH$2)/10^9),0)</f>
        <v>0</v>
      </c>
      <c r="AR170" s="177">
        <f>IF($AJ$18&gt;0,IPMT('Assumptions (Coal)'!$V$7,Model!AE1,'Assumptions (Coal)'!$V$10,'Assumptions (Coal)'!$V$5*Model!$AJ$18*AVERAGE('Assumptions (Coal)'!$AC$2:$AH$2)/10^9),0)</f>
        <v>0</v>
      </c>
      <c r="AS170" s="177">
        <f>IF($AJ$18&gt;0,IPMT('Assumptions (Coal)'!$V$7,Model!AF1,'Assumptions (Coal)'!$V$10,'Assumptions (Coal)'!$V$5*Model!$AJ$18*AVERAGE('Assumptions (Coal)'!$AC$2:$AH$2)/10^9),0)</f>
        <v>0</v>
      </c>
      <c r="AT170" s="177">
        <f>IF($AJ$18&gt;0,IPMT('Assumptions (Coal)'!$V$7,Model!AG1,'Assumptions (Coal)'!$V$10,'Assumptions (Coal)'!$V$5*Model!$AJ$18*AVERAGE('Assumptions (Coal)'!$AC$2:$AH$2)/10^9),0)</f>
        <v>0</v>
      </c>
      <c r="AU170" s="177">
        <f>IF($AJ$18&gt;0,IPMT('Assumptions (Coal)'!$V$7,Model!AH1,'Assumptions (Coal)'!$V$10,'Assumptions (Coal)'!$V$5*Model!$AJ$18*AVERAGE('Assumptions (Coal)'!$AC$2:$AH$2)/10^9),0)</f>
        <v>0</v>
      </c>
      <c r="AV170" s="177">
        <f>IF($AJ$18&gt;0,IPMT('Assumptions (Coal)'!$V$7,Model!AI1,'Assumptions (Coal)'!$V$10,'Assumptions (Coal)'!$V$5*Model!$AJ$18*AVERAGE('Assumptions (Coal)'!$AC$2:$AH$2)/10^9),0)</f>
        <v>0</v>
      </c>
      <c r="AW170" s="177">
        <f>IF($AJ$18&gt;0,IPMT('Assumptions (Coal)'!$V$7,Model!AJ1,'Assumptions (Coal)'!$V$10,'Assumptions (Coal)'!$V$5*Model!$AJ$18*AVERAGE('Assumptions (Coal)'!$AC$2:$AH$2)/10^9),0)</f>
        <v>0</v>
      </c>
      <c r="AX170" s="177">
        <f>IF($AJ$18&gt;0,IPMT('Assumptions (Coal)'!$V$7,Model!AK1,'Assumptions (Coal)'!$V$10,'Assumptions (Coal)'!$V$5*Model!$AJ$18*AVERAGE('Assumptions (Coal)'!$AC$2:$AH$2)/10^9),0)</f>
        <v>0</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v>
      </c>
      <c r="AN173" s="160">
        <f>IF($AM$18&gt;0,IPMT('Assumptions (Coal)'!$V$7,Model!X1,'Assumptions (Coal)'!$V$10,'Assumptions (Coal)'!$V$5*Model!$AM$18*AVERAGE('Assumptions (Coal)'!$AF$2:$AK$2)/10^9),0)</f>
        <v>0</v>
      </c>
      <c r="AO173" s="160">
        <f>IF($AM$18&gt;0,IPMT('Assumptions (Coal)'!$V$7,Model!Y1,'Assumptions (Coal)'!$V$10,'Assumptions (Coal)'!$V$5*Model!$AM$18*AVERAGE('Assumptions (Coal)'!$AF$2:$AK$2)/10^9),0)</f>
        <v>0</v>
      </c>
      <c r="AP173" s="160">
        <f>IF($AM$18&gt;0,IPMT('Assumptions (Coal)'!$V$7,Model!Z1,'Assumptions (Coal)'!$V$10,'Assumptions (Coal)'!$V$5*Model!$AM$18*AVERAGE('Assumptions (Coal)'!$AF$2:$AK$2)/10^9),0)</f>
        <v>0</v>
      </c>
      <c r="AQ173" s="160">
        <f>IF($AM$18&gt;0,IPMT('Assumptions (Coal)'!$V$7,Model!AA1,'Assumptions (Coal)'!$V$10,'Assumptions (Coal)'!$V$5*Model!$AM$18*AVERAGE('Assumptions (Coal)'!$AF$2:$AK$2)/10^9),0)</f>
        <v>0</v>
      </c>
      <c r="AR173" s="160">
        <f>IF($AM$18&gt;0,IPMT('Assumptions (Coal)'!$V$7,Model!AB1,'Assumptions (Coal)'!$V$10,'Assumptions (Coal)'!$V$5*Model!$AM$18*AVERAGE('Assumptions (Coal)'!$AF$2:$AK$2)/10^9),0)</f>
        <v>0</v>
      </c>
      <c r="AS173" s="160">
        <f>IF($AM$18&gt;0,IPMT('Assumptions (Coal)'!$V$7,Model!AC1,'Assumptions (Coal)'!$V$10,'Assumptions (Coal)'!$V$5*Model!$AM$18*AVERAGE('Assumptions (Coal)'!$AF$2:$AK$2)/10^9),0)</f>
        <v>0</v>
      </c>
      <c r="AT173" s="160">
        <f>IF($AM$18&gt;0,IPMT('Assumptions (Coal)'!$V$7,Model!AD1,'Assumptions (Coal)'!$V$10,'Assumptions (Coal)'!$V$5*Model!$AM$18*AVERAGE('Assumptions (Coal)'!$AF$2:$AK$2)/10^9),0)</f>
        <v>0</v>
      </c>
      <c r="AU173" s="160">
        <f>IF($AM$18&gt;0,IPMT('Assumptions (Coal)'!$V$7,Model!AE1,'Assumptions (Coal)'!$V$10,'Assumptions (Coal)'!$V$5*Model!$AM$18*AVERAGE('Assumptions (Coal)'!$AF$2:$AK$2)/10^9),0)</f>
        <v>0</v>
      </c>
      <c r="AV173" s="160">
        <f>IF($AM$18&gt;0,IPMT('Assumptions (Coal)'!$V$7,Model!AF1,'Assumptions (Coal)'!$V$10,'Assumptions (Coal)'!$V$5*Model!$AM$18*AVERAGE('Assumptions (Coal)'!$AF$2:$AK$2)/10^9),0)</f>
        <v>0</v>
      </c>
      <c r="AW173" s="160">
        <f>IF($AM$18&gt;0,IPMT('Assumptions (Coal)'!$V$7,Model!AG1,'Assumptions (Coal)'!$V$10,'Assumptions (Coal)'!$V$5*Model!$AM$18*AVERAGE('Assumptions (Coal)'!$AF$2:$AK$2)/10^9),0)</f>
        <v>0</v>
      </c>
      <c r="AX173" s="160">
        <f>IF($AM$18&gt;0,IPMT('Assumptions (Coal)'!$V$7,Model!AH1,'Assumptions (Coal)'!$V$10,'Assumptions (Coal)'!$V$5*Model!$AM$18*AVERAGE('Assumptions (Coal)'!$AF$2:$AK$2)/10^9),0)</f>
        <v>0</v>
      </c>
      <c r="AY173" s="160">
        <f>IF($AM$18&gt;0,IPMT('Assumptions (Coal)'!$V$7,Model!AI1,'Assumptions (Coal)'!$V$10,'Assumptions (Coal)'!$V$5*Model!$AM$18*AVERAGE('Assumptions (Coal)'!$AF$2:$AK$2)/10^9),0)</f>
        <v>0</v>
      </c>
      <c r="AZ173" s="160">
        <f>IF($AM$18&gt;0,IPMT('Assumptions (Coal)'!$V$7,Model!AJ1,'Assumptions (Coal)'!$V$10,'Assumptions (Coal)'!$V$5*Model!$AM$18*AVERAGE('Assumptions (Coal)'!$AF$2:$AK$2)/10^9),0)</f>
        <v>0</v>
      </c>
      <c r="BA173" s="160">
        <f>IF($AM$18&gt;0,IPMT('Assumptions (Coal)'!$V$7,Model!AK1,'Assumptions (Coal)'!$V$10,'Assumptions (Coal)'!$V$5*Model!$AM$18*AVERAGE('Assumptions (Coal)'!$AF$2:$AK$2)/10^9),0)</f>
        <v>0</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v>
      </c>
      <c r="M189" s="160">
        <f t="shared" si="8"/>
        <v>0</v>
      </c>
      <c r="N189" s="160">
        <f t="shared" si="8"/>
        <v>0</v>
      </c>
      <c r="O189" s="160">
        <f t="shared" si="8"/>
        <v>0</v>
      </c>
      <c r="P189" s="160">
        <f t="shared" si="8"/>
        <v>0</v>
      </c>
      <c r="Q189" s="160">
        <f t="shared" si="8"/>
        <v>0</v>
      </c>
      <c r="R189" s="160">
        <f t="shared" si="8"/>
        <v>0</v>
      </c>
      <c r="S189" s="160">
        <f t="shared" si="8"/>
        <v>0</v>
      </c>
      <c r="T189" s="160">
        <f t="shared" si="8"/>
        <v>0</v>
      </c>
      <c r="U189" s="160">
        <f t="shared" si="8"/>
        <v>0</v>
      </c>
      <c r="V189" s="160">
        <f t="shared" si="8"/>
        <v>0</v>
      </c>
      <c r="W189" s="160">
        <f t="shared" si="8"/>
        <v>0</v>
      </c>
      <c r="X189" s="160">
        <f t="shared" si="8"/>
        <v>0.0008737946373</v>
      </c>
      <c r="Y189" s="160">
        <f t="shared" si="8"/>
        <v>0.00168211293</v>
      </c>
      <c r="Z189" s="160">
        <f t="shared" si="8"/>
        <v>0.001555820478</v>
      </c>
      <c r="AA189" s="160">
        <f t="shared" si="8"/>
        <v>0.001439314527</v>
      </c>
      <c r="AB189" s="160">
        <f t="shared" si="8"/>
        <v>0.001331197003</v>
      </c>
      <c r="AC189" s="160">
        <f t="shared" si="8"/>
        <v>0.001231467909</v>
      </c>
      <c r="AD189" s="160">
        <f t="shared" si="8"/>
        <v>0.001138962183</v>
      </c>
      <c r="AE189" s="160">
        <f t="shared" si="8"/>
        <v>0.001053679827</v>
      </c>
      <c r="AF189" s="160">
        <f t="shared" si="8"/>
        <v>0.001039699112</v>
      </c>
      <c r="AG189" s="160">
        <f t="shared" si="8"/>
        <v>0.009232685905</v>
      </c>
      <c r="AH189" s="160">
        <f t="shared" si="8"/>
        <v>0.01681219345</v>
      </c>
      <c r="AI189" s="160">
        <f t="shared" si="8"/>
        <v>0.01562776707</v>
      </c>
      <c r="AJ189" s="160">
        <f t="shared" si="8"/>
        <v>0.01453557078</v>
      </c>
      <c r="AK189" s="160">
        <f t="shared" si="8"/>
        <v>0.01352156337</v>
      </c>
      <c r="AL189" s="160">
        <f t="shared" si="8"/>
        <v>0.01258667689</v>
      </c>
      <c r="AM189" s="160">
        <f t="shared" si="8"/>
        <v>0.01171905501</v>
      </c>
      <c r="AN189" s="160">
        <f t="shared" si="8"/>
        <v>0.01091962977</v>
      </c>
      <c r="AO189" s="160">
        <f t="shared" si="8"/>
        <v>0.01078830524</v>
      </c>
      <c r="AP189" s="160">
        <f t="shared" si="8"/>
        <v>0.01078635339</v>
      </c>
      <c r="AQ189" s="160">
        <f t="shared" si="8"/>
        <v>0.01078830524</v>
      </c>
      <c r="AR189" s="160">
        <f t="shared" si="8"/>
        <v>0.01026650384</v>
      </c>
      <c r="AS189" s="160">
        <f t="shared" si="8"/>
        <v>0.009748839138</v>
      </c>
      <c r="AT189" s="160">
        <f t="shared" si="8"/>
        <v>0.00974665428</v>
      </c>
      <c r="AU189" s="160">
        <f t="shared" si="8"/>
        <v>0.009748839138</v>
      </c>
      <c r="AV189" s="160">
        <f t="shared" si="8"/>
        <v>0.00974665428</v>
      </c>
      <c r="AW189" s="160">
        <f t="shared" si="8"/>
        <v>0.009748839138</v>
      </c>
      <c r="AX189" s="160">
        <f t="shared" si="8"/>
        <v>0.00974665428</v>
      </c>
      <c r="AY189" s="160">
        <f t="shared" si="8"/>
        <v>0.009748839138</v>
      </c>
      <c r="AZ189" s="160">
        <f t="shared" si="8"/>
        <v>0.00974665428</v>
      </c>
      <c r="BA189" s="160">
        <f t="shared" si="8"/>
        <v>0.004874419569</v>
      </c>
      <c r="BB189" s="160">
        <f t="shared" si="8"/>
        <v>0</v>
      </c>
      <c r="BC189" s="160">
        <f t="shared" si="8"/>
        <v>0</v>
      </c>
      <c r="BD189" s="160">
        <f t="shared" si="8"/>
        <v>0</v>
      </c>
      <c r="BE189" s="160">
        <f t="shared" si="8"/>
        <v>0</v>
      </c>
      <c r="BF189" s="160">
        <f t="shared" si="8"/>
        <v>0</v>
      </c>
      <c r="BG189" s="160">
        <f t="shared" si="8"/>
        <v>0</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0.0008737946373</v>
      </c>
      <c r="Y211" s="160">
        <f>IF($X$18&gt;0,'Assumptions (Coal)'!W11*Model!$X$18*average('Assumptions (Coal)'!$Q$2:$V$2)/10^9,0)</f>
        <v>0.00168211293</v>
      </c>
      <c r="Z211" s="160">
        <f>IF($X$18&gt;0,'Assumptions (Coal)'!X11*Model!$X$18*average('Assumptions (Coal)'!$Q$2:$V$2)/10^9,0)</f>
        <v>0.001555820478</v>
      </c>
      <c r="AA211" s="160">
        <f>IF($X$18&gt;0,'Assumptions (Coal)'!Y11*Model!$X$18*average('Assumptions (Coal)'!$Q$2:$V$2)/10^9,0)</f>
        <v>0.001439314527</v>
      </c>
      <c r="AB211" s="160">
        <f>IF($X$18&gt;0,'Assumptions (Coal)'!Z11*Model!$X$18*average('Assumptions (Coal)'!$Q$2:$V$2)/10^9,0)</f>
        <v>0.001331197003</v>
      </c>
      <c r="AC211" s="160">
        <f>IF($X$18&gt;0,'Assumptions (Coal)'!AA11*Model!$X$18*average('Assumptions (Coal)'!$Q$2:$V$2)/10^9,0)</f>
        <v>0.001231467909</v>
      </c>
      <c r="AD211" s="160">
        <f>IF($X$18&gt;0,'Assumptions (Coal)'!AB11*Model!$X$18*average('Assumptions (Coal)'!$Q$2:$V$2)/10^9,0)</f>
        <v>0.001138962183</v>
      </c>
      <c r="AE211" s="160">
        <f>IF($X$18&gt;0,'Assumptions (Coal)'!AC11*Model!$X$18*average('Assumptions (Coal)'!$Q$2:$V$2)/10^9,0)</f>
        <v>0.001053679827</v>
      </c>
      <c r="AF211" s="180">
        <f>IF($X$18&gt;0,'Assumptions (Coal)'!AD11*Model!$X$18*average('Assumptions (Coal)'!$Q$2:$V$2)/10^9,0)</f>
        <v>0.001039699112</v>
      </c>
      <c r="AG211" s="160">
        <f>IF($X$18&gt;0,'Assumptions (Coal)'!AE11*Model!$X$18*average('Assumptions (Coal)'!$Q$2:$V$2)/10^9,0)</f>
        <v>0.001039466101</v>
      </c>
      <c r="AH211" s="160">
        <f>IF($X$18&gt;0,'Assumptions (Coal)'!AF11*Model!$X$18*average('Assumptions (Coal)'!$Q$2:$V$2)/10^9,0)</f>
        <v>0.001039699112</v>
      </c>
      <c r="AI211" s="160">
        <f>IF($X$18&gt;0,'Assumptions (Coal)'!AG11*Model!$X$18*average('Assumptions (Coal)'!$Q$2:$V$2)/10^9,0)</f>
        <v>0.001039466101</v>
      </c>
      <c r="AJ211" s="160">
        <f>IF($X$18&gt;0,'Assumptions (Coal)'!AH11*Model!$X$18*average('Assumptions (Coal)'!$Q$2:$V$2)/10^9,0)</f>
        <v>0.001039699112</v>
      </c>
      <c r="AK211" s="160">
        <f>IF($X$18&gt;0,'Assumptions (Coal)'!AI11*Model!$X$18*average('Assumptions (Coal)'!$Q$2:$V$2)/10^9,0)</f>
        <v>0.001039466101</v>
      </c>
      <c r="AL211" s="160">
        <f>IF($X$18&gt;0,'Assumptions (Coal)'!AJ11*Model!$X$18*average('Assumptions (Coal)'!$Q$2:$V$2)/10^9,0)</f>
        <v>0.001039699112</v>
      </c>
      <c r="AM211" s="160">
        <f>IF($X$18&gt;0,'Assumptions (Coal)'!AK11*Model!$X$18*average('Assumptions (Coal)'!$Q$2:$V$2)/10^9,0)</f>
        <v>0.001039466101</v>
      </c>
      <c r="AN211" s="160">
        <f>IF($X$18&gt;0,'Assumptions (Coal)'!AL11*Model!$X$18*average('Assumptions (Coal)'!$Q$2:$V$2)/10^9,0)</f>
        <v>0.001039699112</v>
      </c>
      <c r="AO211" s="160">
        <f>IF($X$18&gt;0,'Assumptions (Coal)'!AM11*Model!$X$18*average('Assumptions (Coal)'!$Q$2:$V$2)/10^9,0)</f>
        <v>0.001039466101</v>
      </c>
      <c r="AP211" s="160">
        <f>IF($X$18&gt;0,'Assumptions (Coal)'!AN11*Model!$X$18*average('Assumptions (Coal)'!$Q$2:$V$2)/10^9,0)</f>
        <v>0.001039699112</v>
      </c>
      <c r="AQ211" s="160">
        <f>IF($X$18&gt;0,'Assumptions (Coal)'!AO11*Model!$X$18*average('Assumptions (Coal)'!$Q$2:$V$2)/10^9,0)</f>
        <v>0.001039466101</v>
      </c>
      <c r="AR211" s="160">
        <f>IF($X$18&gt;0,'Assumptions (Coal)'!AP11*Model!$X$18*average('Assumptions (Coal)'!$Q$2:$V$2)/10^9,0)</f>
        <v>0.0005198495562</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v>
      </c>
      <c r="AC215" s="160">
        <f>IF($AB$18&gt;0,'Assumptions (Coal)'!W11*Model!$AB$18*AVERAGE('Assumptions (Coal)'!$U$2:$Z$2)/10^9,0)</f>
        <v>0</v>
      </c>
      <c r="AD215" s="160">
        <f>IF($AB$18&gt;0,'Assumptions (Coal)'!X11*Model!$AB$18*AVERAGE('Assumptions (Coal)'!$U$2:$Z$2)/10^9,0)</f>
        <v>0</v>
      </c>
      <c r="AE215" s="160">
        <f>IF($AB$18&gt;0,'Assumptions (Coal)'!Y11*Model!$AB$18*AVERAGE('Assumptions (Coal)'!$U$2:$Z$2)/10^9,0)</f>
        <v>0</v>
      </c>
      <c r="AF215" s="180">
        <f>IF($AB$18&gt;0,'Assumptions (Coal)'!Z11*Model!$AB$18*AVERAGE('Assumptions (Coal)'!$U$2:$Z$2)/10^9,0)</f>
        <v>0</v>
      </c>
      <c r="AG215" s="160">
        <f>IF($AB$18&gt;0,'Assumptions (Coal)'!AA11*Model!$AB$18*AVERAGE('Assumptions (Coal)'!$U$2:$Z$2)/10^9,0)</f>
        <v>0</v>
      </c>
      <c r="AH215" s="160">
        <f>IF($AB$18&gt;0,'Assumptions (Coal)'!AB11*Model!$AB$18*AVERAGE('Assumptions (Coal)'!$U$2:$Z$2)/10^9,0)</f>
        <v>0</v>
      </c>
      <c r="AI215" s="160">
        <f>IF($AB$18&gt;0,'Assumptions (Coal)'!AC11*Model!$AB$18*AVERAGE('Assumptions (Coal)'!$U$2:$Z$2)/10^9,0)</f>
        <v>0</v>
      </c>
      <c r="AJ215" s="160">
        <f>IF($AB$18&gt;0,'Assumptions (Coal)'!AD11*Model!$AB$18*AVERAGE('Assumptions (Coal)'!$U$2:$Z$2)/10^9,0)</f>
        <v>0</v>
      </c>
      <c r="AK215" s="160">
        <f>IF($AB$18&gt;0,'Assumptions (Coal)'!AE11*Model!$AB$18*AVERAGE('Assumptions (Coal)'!$U$2:$Z$2)/10^9,0)</f>
        <v>0</v>
      </c>
      <c r="AL215" s="160">
        <f>IF($AB$18&gt;0,'Assumptions (Coal)'!AF11*Model!$AB$18*AVERAGE('Assumptions (Coal)'!$U$2:$Z$2)/10^9,0)</f>
        <v>0</v>
      </c>
      <c r="AM215" s="160">
        <f>IF($AB$18&gt;0,'Assumptions (Coal)'!AG11*Model!$AB$18*AVERAGE('Assumptions (Coal)'!$U$2:$Z$2)/10^9,0)</f>
        <v>0</v>
      </c>
      <c r="AN215" s="160">
        <f>IF($AB$18&gt;0,'Assumptions (Coal)'!AH11*Model!$AB$18*AVERAGE('Assumptions (Coal)'!$U$2:$Z$2)/10^9,0)</f>
        <v>0</v>
      </c>
      <c r="AO215" s="160">
        <f>IF($AB$18&gt;0,'Assumptions (Coal)'!AI11*Model!$AB$18*AVERAGE('Assumptions (Coal)'!$U$2:$Z$2)/10^9,0)</f>
        <v>0</v>
      </c>
      <c r="AP215" s="160">
        <f>IF($AB$18&gt;0,'Assumptions (Coal)'!AJ11*Model!$AB$18*AVERAGE('Assumptions (Coal)'!$U$2:$Z$2)/10^9,0)</f>
        <v>0</v>
      </c>
      <c r="AQ215" s="160">
        <f>IF($AB$18&gt;0,'Assumptions (Coal)'!AK11*Model!$AB$18*AVERAGE('Assumptions (Coal)'!$U$2:$Z$2)/10^9,0)</f>
        <v>0</v>
      </c>
      <c r="AR215" s="160">
        <f>IF($AB$18&gt;0,'Assumptions (Coal)'!AL11*Model!$AB$18*AVERAGE('Assumptions (Coal)'!$U$2:$Z$2)/10^9,0)</f>
        <v>0</v>
      </c>
      <c r="AS215" s="160">
        <f>IF($AB$18&gt;0,'Assumptions (Coal)'!AM11*Model!$AB$18*AVERAGE('Assumptions (Coal)'!$U$2:$Z$2)/10^9,0)</f>
        <v>0</v>
      </c>
      <c r="AT215" s="160">
        <f>IF($AB$18&gt;0,'Assumptions (Coal)'!AN11*Model!$AB$18*AVERAGE('Assumptions (Coal)'!$U$2:$Z$2)/10^9,0)</f>
        <v>0</v>
      </c>
      <c r="AU215" s="160">
        <f>IF($AB$18&gt;0,'Assumptions (Coal)'!AO11*Model!$AB$18*AVERAGE('Assumptions (Coal)'!$U$2:$Z$2)/10^9,0)</f>
        <v>0</v>
      </c>
      <c r="AV215" s="160">
        <f>IF($AB$18&gt;0,'Assumptions (Coal)'!AP11*Model!$AB$18*AVERAGE('Assumptions (Coal)'!$U$2:$Z$2)/10^9,0)</f>
        <v>0</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0.008193219805</v>
      </c>
      <c r="AH220" s="160">
        <f>IF($AG$18&gt;0,'Assumptions (Coal)'!W11*Model!$AG$18*AVERAGE('Assumptions (Coal)'!$Z$2:$AE$2)/10^9,0)</f>
        <v>0.01577249434</v>
      </c>
      <c r="AI220" s="160">
        <f>IF($AG$18&gt;0,'Assumptions (Coal)'!X11*Model!$AG$18*AVERAGE('Assumptions (Coal)'!$Z$2:$AE$2)/10^9,0)</f>
        <v>0.01458830097</v>
      </c>
      <c r="AJ220" s="160">
        <f>IF($AG$18&gt;0,'Assumptions (Coal)'!Y11*Model!$AG$18*AVERAGE('Assumptions (Coal)'!$Z$2:$AE$2)/10^9,0)</f>
        <v>0.01349587166</v>
      </c>
      <c r="AK220" s="160">
        <f>IF($AG$18&gt;0,'Assumptions (Coal)'!Z11*Model!$AG$18*AVERAGE('Assumptions (Coal)'!$Z$2:$AE$2)/10^9,0)</f>
        <v>0.01248209727</v>
      </c>
      <c r="AL220" s="160">
        <f>IF($AG$18&gt;0,'Assumptions (Coal)'!AA11*Model!$AG$18*AVERAGE('Assumptions (Coal)'!$Z$2:$AE$2)/10^9,0)</f>
        <v>0.01154697778</v>
      </c>
      <c r="AM220" s="160">
        <f>IF($AG$18&gt;0,'Assumptions (Coal)'!AB11*Model!$AG$18*AVERAGE('Assumptions (Coal)'!$Z$2:$AE$2)/10^9,0)</f>
        <v>0.01067958891</v>
      </c>
      <c r="AN220" s="160">
        <f>IF($AG$18&gt;0,'Assumptions (Coal)'!AC11*Model!$AG$18*AVERAGE('Assumptions (Coal)'!$Z$2:$AE$2)/10^9,0)</f>
        <v>0.009879930655</v>
      </c>
      <c r="AO220" s="160">
        <f>IF($AG$18&gt;0,'Assumptions (Coal)'!AD11*Model!$AG$18*AVERAGE('Assumptions (Coal)'!$Z$2:$AE$2)/10^9,0)</f>
        <v>0.009748839138</v>
      </c>
      <c r="AP220" s="160">
        <f>IF($AG$18&gt;0,'Assumptions (Coal)'!AE11*Model!$AG$18*AVERAGE('Assumptions (Coal)'!$Z$2:$AE$2)/10^9,0)</f>
        <v>0.00974665428</v>
      </c>
      <c r="AQ220" s="160">
        <f>IF($AG$18&gt;0,'Assumptions (Coal)'!AF11*Model!$AG$18*AVERAGE('Assumptions (Coal)'!$Z$2:$AE$2)/10^9,0)</f>
        <v>0.009748839138</v>
      </c>
      <c r="AR220" s="160">
        <f>IF($AG$18&gt;0,'Assumptions (Coal)'!AG11*Model!$AG$18*AVERAGE('Assumptions (Coal)'!$Z$2:$AE$2)/10^9,0)</f>
        <v>0.00974665428</v>
      </c>
      <c r="AS220" s="160">
        <f>IF($AG$18&gt;0,'Assumptions (Coal)'!AH11*Model!$AG$18*AVERAGE('Assumptions (Coal)'!$Z$2:$AE$2)/10^9,0)</f>
        <v>0.009748839138</v>
      </c>
      <c r="AT220" s="160">
        <f>IF($AG$18&gt;0,'Assumptions (Coal)'!AI11*Model!$AG$18*AVERAGE('Assumptions (Coal)'!$Z$2:$AE$2)/10^9,0)</f>
        <v>0.00974665428</v>
      </c>
      <c r="AU220" s="160">
        <f>IF($AG$18&gt;0,'Assumptions (Coal)'!AJ11*Model!$AG$18*AVERAGE('Assumptions (Coal)'!$Z$2:$AE$2)/10^9,0)</f>
        <v>0.009748839138</v>
      </c>
      <c r="AV220" s="160">
        <f>IF($AG$18&gt;0,'Assumptions (Coal)'!AK11*Model!$AG$18*AVERAGE('Assumptions (Coal)'!$Z$2:$AE$2)/10^9,0)</f>
        <v>0.00974665428</v>
      </c>
      <c r="AW220" s="160">
        <f>IF($AG$18&gt;0,'Assumptions (Coal)'!AL11*Model!$AG$18*AVERAGE('Assumptions (Coal)'!$Z$2:$AE$2)/10^9,0)</f>
        <v>0.009748839138</v>
      </c>
      <c r="AX220" s="160">
        <f>IF($AG$18&gt;0,'Assumptions (Coal)'!AM11*Model!$AG$18*AVERAGE('Assumptions (Coal)'!$Z$2:$AE$2)/10^9,0)</f>
        <v>0.00974665428</v>
      </c>
      <c r="AY220" s="160">
        <f>IF($AG$18&gt;0,'Assumptions (Coal)'!AN11*Model!$AG$18*AVERAGE('Assumptions (Coal)'!$Z$2:$AE$2)/10^9,0)</f>
        <v>0.009748839138</v>
      </c>
      <c r="AZ220" s="160">
        <f>IF($AG$18&gt;0,'Assumptions (Coal)'!AO11*Model!$AG$18*AVERAGE('Assumptions (Coal)'!$Z$2:$AE$2)/10^9,0)</f>
        <v>0.00974665428</v>
      </c>
      <c r="BA220" s="160">
        <f>IF($AG$18&gt;0,'Assumptions (Coal)'!AP11*Model!$AG$18*AVERAGE('Assumptions (Coal)'!$Z$2:$AE$2)/10^9,0)</f>
        <v>0.004874419569</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v>
      </c>
      <c r="AK223" s="160">
        <f>IF($AJ$18&gt;0,'Assumptions (Coal)'!W11*Model!$AJ$18*AVERAGE('Assumptions (Coal)'!$AC$2:$AH$2)/10^9,0)</f>
        <v>0</v>
      </c>
      <c r="AL223" s="177">
        <f>IF($AJ$18&gt;0,'Assumptions (Coal)'!X11*Model!$AJ$18*AVERAGE('Assumptions (Coal)'!$AC$2:$AH$2)/10^9,0)</f>
        <v>0</v>
      </c>
      <c r="AM223" s="177">
        <f>IF($AJ$18&gt;0,'Assumptions (Coal)'!Y11*Model!$AJ$18*AVERAGE('Assumptions (Coal)'!$AC$2:$AH$2)/10^9,0)</f>
        <v>0</v>
      </c>
      <c r="AN223" s="177">
        <f>IF($AJ$18&gt;0,'Assumptions (Coal)'!Z11*Model!$AJ$18*AVERAGE('Assumptions (Coal)'!$AC$2:$AH$2)/10^9,0)</f>
        <v>0</v>
      </c>
      <c r="AO223" s="177">
        <f>IF($AJ$18&gt;0,'Assumptions (Coal)'!AA11*Model!$AJ$18*AVERAGE('Assumptions (Coal)'!$AC$2:$AH$2)/10^9,0)</f>
        <v>0</v>
      </c>
      <c r="AP223" s="177">
        <f>IF($AJ$18&gt;0,'Assumptions (Coal)'!AB11*Model!$AJ$18*AVERAGE('Assumptions (Coal)'!$AC$2:$AH$2)/10^9,0)</f>
        <v>0</v>
      </c>
      <c r="AQ223" s="177">
        <f>IF($AJ$18&gt;0,'Assumptions (Coal)'!AC11*Model!$AJ$18*AVERAGE('Assumptions (Coal)'!$AC$2:$AH$2)/10^9,0)</f>
        <v>0</v>
      </c>
      <c r="AR223" s="177">
        <f>IF($AJ$18&gt;0,'Assumptions (Coal)'!AD11*Model!$AJ$18*AVERAGE('Assumptions (Coal)'!$AC$2:$AH$2)/10^9,0)</f>
        <v>0</v>
      </c>
      <c r="AS223" s="177">
        <f>IF($AJ$18&gt;0,'Assumptions (Coal)'!AE11*Model!$AJ$18*AVERAGE('Assumptions (Coal)'!$AC$2:$AH$2)/10^9,0)</f>
        <v>0</v>
      </c>
      <c r="AT223" s="177">
        <f>IF($AJ$18&gt;0,'Assumptions (Coal)'!AF11*Model!$AJ$18*AVERAGE('Assumptions (Coal)'!$AC$2:$AH$2)/10^9,0)</f>
        <v>0</v>
      </c>
      <c r="AU223" s="177">
        <f>IF($AJ$18&gt;0,'Assumptions (Coal)'!AG11*Model!$AJ$18*AVERAGE('Assumptions (Coal)'!$AC$2:$AH$2)/10^9,0)</f>
        <v>0</v>
      </c>
      <c r="AV223" s="177">
        <f>IF($AJ$18&gt;0,'Assumptions (Coal)'!AH11*Model!$AJ$18*AVERAGE('Assumptions (Coal)'!$AC$2:$AH$2)/10^9,0)</f>
        <v>0</v>
      </c>
      <c r="AW223" s="177">
        <f>IF($AJ$18&gt;0,'Assumptions (Coal)'!AI11*Model!$AJ$18*AVERAGE('Assumptions (Coal)'!$AC$2:$AH$2)/10^9,0)</f>
        <v>0</v>
      </c>
      <c r="AX223" s="177">
        <f>IF($AJ$18&gt;0,'Assumptions (Coal)'!AJ11*Model!$AJ$18*AVERAGE('Assumptions (Coal)'!$AC$2:$AH$2)/10^9,0)</f>
        <v>0</v>
      </c>
      <c r="AY223" s="177">
        <f>IF($AJ$18&gt;0,'Assumptions (Coal)'!AK11*Model!$AJ$18*AVERAGE('Assumptions (Coal)'!$AC$2:$AH$2)/10^9,0)</f>
        <v>0</v>
      </c>
      <c r="AZ223" s="177">
        <f>IF($AJ$18&gt;0,'Assumptions (Coal)'!AL11*Model!$AJ$18*AVERAGE('Assumptions (Coal)'!$AC$2:$AH$2)/10^9,0)</f>
        <v>0</v>
      </c>
      <c r="BA223" s="177">
        <f>IF($AJ$18&gt;0,'Assumptions (Coal)'!AM11*Model!$AJ$18*AVERAGE('Assumptions (Coal)'!$AC$2:$AH$2)/10^9,0)</f>
        <v>0</v>
      </c>
      <c r="BB223" s="177">
        <f>IF($AJ$18&gt;0,'Assumptions (Coal)'!AN11*Model!$AJ$18*AVERAGE('Assumptions (Coal)'!$AC$2:$AH$2)/10^9,0)</f>
        <v>0</v>
      </c>
      <c r="BC223" s="177">
        <f>IF($AJ$18&gt;0,'Assumptions (Coal)'!AO11*Model!$AJ$18*AVERAGE('Assumptions (Coal)'!$AC$2:$AH$2)/10^9,0)</f>
        <v>0</v>
      </c>
      <c r="BD223" s="177">
        <f>IF($AJ$18&gt;0,'Assumptions (Coal)'!AP11*Model!$AJ$18*AVERAGE('Assumptions (Coal)'!$AC$2:$AH$2)/10^9,0)</f>
        <v>0</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v>
      </c>
      <c r="AN226" s="160">
        <f>IF($AM$18&gt;0,'Assumptions (Coal)'!W11*Model!$AM$18*AVERAGE('Assumptions (Coal)'!$AF$2:$AK$2)/10^9,0)</f>
        <v>0</v>
      </c>
      <c r="AO226" s="160">
        <f>IF($AM$18&gt;0,'Assumptions (Coal)'!X11*Model!$AM$18*AVERAGE('Assumptions (Coal)'!$AF$2:$AK$2)/10^9,0)</f>
        <v>0</v>
      </c>
      <c r="AP226" s="160">
        <f>IF($AM$18&gt;0,'Assumptions (Coal)'!Y11*Model!$AM$18*AVERAGE('Assumptions (Coal)'!$AF$2:$AK$2)/10^9,0)</f>
        <v>0</v>
      </c>
      <c r="AQ226" s="160">
        <f>IF($AM$18&gt;0,'Assumptions (Coal)'!Z11*Model!$AM$18*AVERAGE('Assumptions (Coal)'!$AF$2:$AK$2)/10^9,0)</f>
        <v>0</v>
      </c>
      <c r="AR226" s="160">
        <f>IF($AM$18&gt;0,'Assumptions (Coal)'!AA11*Model!$AM$18*AVERAGE('Assumptions (Coal)'!$AF$2:$AK$2)/10^9,0)</f>
        <v>0</v>
      </c>
      <c r="AS226" s="160">
        <f>IF($AM$18&gt;0,'Assumptions (Coal)'!AB11*Model!$AM$18*AVERAGE('Assumptions (Coal)'!$AF$2:$AK$2)/10^9,0)</f>
        <v>0</v>
      </c>
      <c r="AT226" s="160">
        <f>IF($AM$18&gt;0,'Assumptions (Coal)'!AC11*Model!$AM$18*AVERAGE('Assumptions (Coal)'!$AF$2:$AK$2)/10^9,0)</f>
        <v>0</v>
      </c>
      <c r="AU226" s="160">
        <f>IF($AM$18&gt;0,'Assumptions (Coal)'!AD11*Model!$AM$18*AVERAGE('Assumptions (Coal)'!$AF$2:$AK$2)/10^9,0)</f>
        <v>0</v>
      </c>
      <c r="AV226" s="160">
        <f>IF($AM$18&gt;0,'Assumptions (Coal)'!AE11*Model!$AM$18*AVERAGE('Assumptions (Coal)'!$AF$2:$AK$2)/10^9,0)</f>
        <v>0</v>
      </c>
      <c r="AW226" s="160">
        <f>IF($AM$18&gt;0,'Assumptions (Coal)'!AF11*Model!$AM$18*AVERAGE('Assumptions (Coal)'!$AF$2:$AK$2)/10^9,0)</f>
        <v>0</v>
      </c>
      <c r="AX226" s="160">
        <f>IF($AM$18&gt;0,'Assumptions (Coal)'!AG11*Model!$AM$18*AVERAGE('Assumptions (Coal)'!$AF$2:$AK$2)/10^9,0)</f>
        <v>0</v>
      </c>
      <c r="AY226" s="160">
        <f>IF($AM$18&gt;0,'Assumptions (Coal)'!AH11*Model!$AM$18*AVERAGE('Assumptions (Coal)'!$AF$2:$AK$2)/10^9,0)</f>
        <v>0</v>
      </c>
      <c r="AZ226" s="160">
        <f>IF($AM$18&gt;0,'Assumptions (Coal)'!AI11*Model!$AM$18*AVERAGE('Assumptions (Coal)'!$AF$2:$AK$2)/10^9,0)</f>
        <v>0</v>
      </c>
      <c r="BA226" s="160">
        <f>IF($AM$18&gt;0,'Assumptions (Coal)'!AJ11*Model!$AM$18*AVERAGE('Assumptions (Coal)'!$AF$2:$AK$2)/10^9,0)</f>
        <v>0</v>
      </c>
      <c r="BB226" s="160">
        <f>IF($AM$18&gt;0,'Assumptions (Coal)'!AK11*Model!$AM$18*AVERAGE('Assumptions (Coal)'!$AF$2:$AK$2)/10^9,0)</f>
        <v>0</v>
      </c>
      <c r="BC226" s="160">
        <f>IF($AM$18&gt;0,'Assumptions (Coal)'!AL11*Model!$AM$18*AVERAGE('Assumptions (Coal)'!$AF$2:$AK$2)/10^9,0)</f>
        <v>0</v>
      </c>
      <c r="BD226" s="160">
        <f>IF($AM$18&gt;0,'Assumptions (Coal)'!AM11*Model!$AM$18*AVERAGE('Assumptions (Coal)'!$AF$2:$AK$2)/10^9,0)</f>
        <v>0</v>
      </c>
      <c r="BE226" s="160">
        <f>IF($AM$18&gt;0,'Assumptions (Coal)'!AN11*Model!$AM$18*AVERAGE('Assumptions (Coal)'!$AF$2:$AK$2)/10^9,0)</f>
        <v>0</v>
      </c>
      <c r="BF226" s="160">
        <f>IF($AM$18&gt;0,'Assumptions (Coal)'!AO11*Model!$AM$18*AVERAGE('Assumptions (Coal)'!$AF$2:$AK$2)/10^9,0)</f>
        <v>0</v>
      </c>
      <c r="BG226" s="160">
        <f>IF($AM$18&gt;0,'Assumptions (Coal)'!AP11*Model!$AM$18*AVERAGE('Assumptions (Coal)'!$AF$2:$AK$2)/10^9,0)</f>
        <v>0</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0.06867840752</v>
      </c>
      <c r="D242" s="160">
        <f>IF(Model!D16+Model!D17-Model!D10-Model!D11-D189+D136&gt;0,(1-'Assumptions (Coal)'!C36)*(Model!D16+Model!D17-Model!D10-Model!D11-D189+D136)+D189-D82+D83,Model!D16+Model!D17-Model!D10-Model!D11+D136-D82+D83)</f>
        <v>0.0672089378</v>
      </c>
      <c r="E242" s="160">
        <f>IF(Model!E16+Model!E17-Model!E10-Model!E11-E189+E136&gt;0,(1-'Assumptions (Coal)'!D36)*(Model!E16+Model!E17-Model!E10-Model!E11-E189+E136)+E189-E82+E83,Model!E16+Model!E17-Model!E10-Model!E11+E136-E82+E83)</f>
        <v>0.06015894405</v>
      </c>
      <c r="F242" s="160">
        <f>IF(Model!F16+Model!F17-Model!F10-Model!F11-F189+F136&gt;0,(1-'Assumptions (Coal)'!E36)*(Model!F16+Model!F17-Model!F10-Model!F11-F189+F136)+F189-F82+F83,Model!F16+Model!F17-Model!F10-Model!F11+F136-F82+F83)</f>
        <v>0.08033459299</v>
      </c>
      <c r="G242" s="160">
        <f>IF(Model!G16+Model!G17-Model!G10-Model!G11-G189+G136&gt;0,(1-'Assumptions (Coal)'!F36)*(Model!G16+Model!G17-Model!G10-Model!G11-G189+G136)+G189-G82+G83,Model!G16+Model!G17-Model!G10-Model!G11+G136-G82+G83)</f>
        <v>0.08270626526</v>
      </c>
      <c r="H242" s="160">
        <f>IF(Model!H16+Model!H17-Model!H10-Model!H11-H189+H136&gt;0,(1-'Assumptions (Coal)'!G36)*(Model!H16+Model!H17-Model!H10-Model!H11-H189+H136)+H189-H82+H83,Model!H16+Model!H17-Model!H10-Model!H11+H136-H82+H83)</f>
        <v>0.1018660764</v>
      </c>
      <c r="I242" s="160">
        <f>IF(Model!I16+Model!I17-Model!I10-Model!I11-I189+I136&gt;0,(1-'Assumptions (Coal)'!H36)*(Model!I16+Model!I17-Model!I10-Model!I11-I189+I136)+I189-I82+I83,Model!I16+Model!I17-Model!I10-Model!I11+I136-I82+I83)</f>
        <v>0.09235327244</v>
      </c>
      <c r="J242" s="160">
        <f>IF(Model!J16+Model!J17-Model!J10-Model!J11-J189+J136&gt;0,(1-'Assumptions (Coal)'!I36)*(Model!J16+Model!J17-Model!J10-Model!J11-J189+J136)+J189-J82+J83,Model!J16+Model!J17-Model!J10-Model!J11+J136-J82+J83)</f>
        <v>0.09839707872</v>
      </c>
      <c r="K242" s="160">
        <f>IF(Model!K16+Model!K17-Model!K10-Model!K11-K189+K136&gt;0,(1-'Assumptions (Coal)'!J36)*(Model!K16+Model!K17-Model!K10-Model!K11-K189+K136)+K189-K82+K83,Model!K16+Model!K17-Model!K10-Model!K11+K136-K82+K83)</f>
        <v>0.1133244523</v>
      </c>
      <c r="L242" s="160">
        <f>IF(Model!L16+Model!L17-Model!L10-Model!L11-L189+L136&gt;0,(1-'Assumptions (Coal)'!K36)*(Model!L16+Model!L17-Model!L10-Model!L11-L189+L136)+L189-L82+L83,Model!L16+Model!L17-Model!L10-Model!L11+L136-L82+L83)</f>
        <v>0.05937761351</v>
      </c>
      <c r="M242" s="160">
        <f>IF(Model!M16+Model!M17-Model!M10-Model!M11-M189+M136&gt;0,(1-'Assumptions (Coal)'!L36)*(Model!M16+Model!M17-Model!M10-Model!M11-M189+M136)+M189-M82+M83,Model!M16+Model!M17-Model!M10-Model!M11+M136-M82+M83)</f>
        <v>0.06261490416</v>
      </c>
      <c r="N242" s="160">
        <f>IF(Model!N16+Model!N17-Model!N10-Model!N11-N189+N136&gt;0,(1-'Assumptions (Coal)'!M36)*(Model!N16+Model!N17-Model!N10-Model!N11-N189+N136)+N189-N82+N83,Model!N16+Model!N17-Model!N10-Model!N11+N136-N82+N83)</f>
        <v>0.05398896585</v>
      </c>
      <c r="O242" s="160">
        <f>IF(Model!O16+Model!O17-Model!O10-Model!O11-O189+O136&gt;0,(1-'Assumptions (Coal)'!N36)*(Model!O16+Model!O17-Model!O10-Model!O11-O189+O136)+O189-O82+O83,Model!O16+Model!O17-Model!O10-Model!O11+O136-O82+O83)</f>
        <v>0.02903909838</v>
      </c>
      <c r="P242" s="160">
        <f>IF(Model!P16+Model!P17-Model!P10-Model!P11-P189+P136&gt;0,(1-'Assumptions (Coal)'!O36)*(Model!P16+Model!P17-Model!P10-Model!P11-P189+P136)+P189-P82+P83,Model!P16+Model!P17-Model!P10-Model!P11+P136-P82+P83)</f>
        <v>0.02111890762</v>
      </c>
      <c r="Q242" s="160">
        <f>IF(Model!Q16+Model!Q17-Model!Q10-Model!Q11-Q189+Q136&gt;0,(1-'Assumptions (Coal)'!P36)*(Model!Q16+Model!Q17-Model!Q10-Model!Q11-Q189+Q136)+Q189-Q82+Q83,Model!Q16+Model!Q17-Model!Q10-Model!Q11+Q136-Q82+Q83)</f>
        <v>0.02308007515</v>
      </c>
      <c r="R242" s="160">
        <f>IF(Model!R16+Model!R17-Model!R10-Model!R11-R189+R136&gt;0,(1-'Assumptions (Coal)'!Q36)*(Model!R16+Model!R17-Model!R10-Model!R11-R189+R136)+R189-R82+R83,Model!R16+Model!R17-Model!R10-Model!R11+R136-R82+R83)</f>
        <v>0.004427675214</v>
      </c>
      <c r="S242" s="160">
        <f>IF(Model!S16+Model!S17-Model!S10-Model!S11-S189+S136&gt;0,(1-'Assumptions (Coal)'!R36)*(Model!S16+Model!S17-Model!S10-Model!S11-S189+S136)+S189-S82+S83,Model!S16+Model!S17-Model!S10-Model!S11+S136-S82+S83)</f>
        <v>0.005753521287</v>
      </c>
      <c r="T242" s="160">
        <f>IF(Model!T16+Model!T17-Model!T10-Model!T11-T189+T136&gt;0,(1-'Assumptions (Coal)'!S36)*(Model!T16+Model!T17-Model!T10-Model!T11-T189+T136)+T189-T82+T83,Model!T16+Model!T17-Model!T10-Model!T11+T136-T82+T83)</f>
        <v>0.004838780294</v>
      </c>
      <c r="U242" s="160">
        <f>IF(Model!U16+Model!U17-Model!U10-Model!U11-U189+U136&gt;0,(1-'Assumptions (Coal)'!T36)*(Model!U16+Model!U17-Model!U10-Model!U11-U189+U136)+U189-U82+U83,Model!U16+Model!U17-Model!U10-Model!U11+U136-U82+U83)</f>
        <v>0.006329713684</v>
      </c>
      <c r="V242" s="160">
        <f>IF(Model!V16+Model!V17-Model!V10-Model!V11-V189+V136&gt;0,(1-'Assumptions (Coal)'!U36)*(Model!V16+Model!V17-Model!V10-Model!V11-V189+V136)+V189-V82+V83,Model!V16+Model!V17-Model!V10-Model!V11+V136-V82+V83)</f>
        <v>0.006474651613</v>
      </c>
      <c r="W242" s="160">
        <f>IF(Model!W16+Model!W17-Model!W10-Model!W11-W189+W136&gt;0,(1-'Assumptions (Coal)'!V36)*(Model!W16+Model!W17-Model!W10-Model!W11-W189+W136)+W189-W82+W83,Model!W16+Model!W17-Model!W10-Model!W11+W136-W82+W83)</f>
        <v>0.005640558579</v>
      </c>
      <c r="X242" s="160">
        <f>IF(Model!X16+Model!X17-Model!X10-Model!X11-X189+X136&gt;0,(1-'Assumptions (Coal)'!W36)*(Model!X16+Model!X17-Model!X10-Model!X11-X189+X136)+X189-X82+X83,Model!X16+Model!X17-Model!X10-Model!X11+X136-X82+X83)</f>
        <v>0.007662600611</v>
      </c>
      <c r="Y242" s="160">
        <f>IF(Model!Y16+Model!Y17-Model!Y10-Model!Y11-Y189+Y136&gt;0,(1-'Assumptions (Coal)'!X36)*(Model!Y16+Model!Y17-Model!Y10-Model!Y11-Y189+Y136)+Y189-Y82+Y83,Model!Y16+Model!Y17-Model!Y10-Model!Y11+Y136-Y82+Y83)</f>
        <v>0.007307921587</v>
      </c>
      <c r="Z242" s="160">
        <f>IF(Model!Z16+Model!Z17-Model!Z10-Model!Z11-Z189+Z136&gt;0,(1-'Assumptions (Coal)'!Y36)*(Model!Z16+Model!Z17-Model!Z10-Model!Z11-Z189+Z136)+Z189-Z82+Z83,Model!Z16+Model!Z17-Model!Z10-Model!Z11+Z136-Z82+Z83)</f>
        <v>0.007285364135</v>
      </c>
      <c r="AA242" s="160">
        <f>IF(Model!AA16+Model!AA17-Model!AA10-Model!AA11-AA189+AA136&gt;0,(1-'Assumptions (Coal)'!Z36)*(Model!AA16+Model!AA17-Model!AA10-Model!AA11-AA189+AA136)+AA189-AA82+AA83,Model!AA16+Model!AA17-Model!AA10-Model!AA11+AA136-AA82+AA83)</f>
        <v>-0.01405570197</v>
      </c>
      <c r="AB242" s="160">
        <f>IF(Model!AB16+Model!AB17-Model!AB10-Model!AB11-AB189+AB136&gt;0,(1-'Assumptions (Coal)'!AA36)*(Model!AB16+Model!AB17-Model!AB10-Model!AB11-AB189+AB136)+AB189-AB82+AB83,Model!AB16+Model!AB17-Model!AB10-Model!AB11+AB136-AB82+AB83)</f>
        <v>-0.01443307216</v>
      </c>
      <c r="AC242" s="160">
        <f>IF(Model!AC16+Model!AC17-Model!AC10-Model!AC11-AC189+AC136&gt;0,(1-'Assumptions (Coal)'!AB36)*(Model!AC16+Model!AC17-Model!AC10-Model!AC11-AC189+AC136)+AC189-AC82+AC83,Model!AC16+Model!AC17-Model!AC10-Model!AC11+AC136-AC82+AC83)</f>
        <v>-0.01501766218</v>
      </c>
      <c r="AD242" s="160">
        <f>IF(Model!AD16+Model!AD17-Model!AD10-Model!AD11-AD189+AD136&gt;0,(1-'Assumptions (Coal)'!AC36)*(Model!AD16+Model!AD17-Model!AD10-Model!AD11-AD189+AD136)+AD189-AD82+AD83,Model!AD16+Model!AD17-Model!AD10-Model!AD11+AD136-AD82+AD83)</f>
        <v>-0.01553989763</v>
      </c>
      <c r="AE242" s="160">
        <f>IF(Model!AE16+Model!AE17-Model!AE10-Model!AE11-AE189+AE136&gt;0,(1-'Assumptions (Coal)'!AD36)*(Model!AE16+Model!AE17-Model!AE10-Model!AE11-AE189+AE136)+AE189-AE82+AE83,Model!AE16+Model!AE17-Model!AE10-Model!AE11+AE136-AE82+AE83)</f>
        <v>-0.01610264417</v>
      </c>
      <c r="AF242" s="160">
        <f>IF(Model!AF16+Model!AF17-Model!AF10-Model!AF11-AF189+AF136&gt;0,(1-'Assumptions (Coal)'!AE36)*(Model!AF16+Model!AF17-Model!AF10-Model!AF11-AF189+AF136)+AF189-AF82+AF83,Model!AF16+Model!AF17-Model!AF10-Model!AF11+AF136-AF82+AF83)</f>
        <v>-0.01665336265</v>
      </c>
      <c r="AG242" s="160">
        <f>IF(Model!AG16+Model!AG17-Model!AG10-Model!AG11-AG189+AG136&gt;0,(1-'Assumptions (Coal)'!AF36)*(Model!AG16+Model!AG17-Model!AG10-Model!AG11-AG189+AG136)+AG189-AG82+AG83,Model!AG16+Model!AG17-Model!AG10-Model!AG11+AG136-AG82+AG83)</f>
        <v>-0.0006246086355</v>
      </c>
      <c r="AH242" s="160">
        <f>IF(Model!AH16+Model!AH17-Model!AH10-Model!AH11-AH189+AH136&gt;0,(1-'Assumptions (Coal)'!AG36)*(Model!AH16+Model!AH17-Model!AH10-Model!AH11-AH189+AH136)+AH189-AH82+AH83,Model!AH16+Model!AH17-Model!AH10-Model!AH11+AH136-AH82+AH83)</f>
        <v>-0.003187135284</v>
      </c>
      <c r="AI242" s="160">
        <f>IF(Model!AI16+Model!AI17-Model!AI10-Model!AI11-AI189+AI136&gt;0,(1-'Assumptions (Coal)'!AH36)*(Model!AI16+Model!AI17-Model!AI10-Model!AI11-AI189+AI136)+AI189-AI82+AI83,Model!AI16+Model!AI17-Model!AI10-Model!AI11+AI136-AI82+AI83)</f>
        <v>-0.001259848388</v>
      </c>
      <c r="AJ242" s="160">
        <f>IF(Model!AJ16+Model!AJ17-Model!AJ10-Model!AJ11-AJ189+AJ136&gt;0,(1-'Assumptions (Coal)'!AI36)*(Model!AJ16+Model!AJ17-Model!AJ10-Model!AJ11-AJ189+AJ136)+AJ189-AJ82+AJ83,Model!AJ16+Model!AJ17-Model!AJ10-Model!AJ11+AJ136-AJ82+AJ83)</f>
        <v>-0.001650285376</v>
      </c>
      <c r="AK242" s="160">
        <f>IF(Model!AK16+Model!AK17-Model!AK10-Model!AK11-AK189+AK136&gt;0,(1-'Assumptions (Coal)'!AJ36)*(Model!AK16+Model!AK17-Model!AK10-Model!AK11-AK189+AK136)+AK189-AK82+AK83,Model!AK16+Model!AK17-Model!AK10-Model!AK11+AK136-AK82+AK83)</f>
        <v>-0.002042451028</v>
      </c>
      <c r="AL242" s="160">
        <f>IF(Model!AL16+Model!AL17-Model!AL10-Model!AL11-AL189+AL136&gt;0,(1-'Assumptions (Coal)'!AK36)*(Model!AL16+Model!AL17-Model!AL10-Model!AL11-AL189+AL136)+AL189-AL82+AL83,Model!AL16+Model!AL17-Model!AL10-Model!AL11+AL136-AL82+AL83)</f>
        <v>-0.002434515499</v>
      </c>
      <c r="AM242" s="160">
        <f>IF(Model!AM16+Model!AM17-Model!AM10-Model!AM11-AM189+AM136&gt;0,(1-'Assumptions (Coal)'!AL36)*(Model!AM16+Model!AM17-Model!AM10-Model!AM11-AM189+AM136)+AM189-AM82+AM83,Model!AM16+Model!AM17-Model!AM10-Model!AM11+AM136-AM82+AM83)</f>
        <v>-0.00189572611</v>
      </c>
      <c r="AN242" s="160">
        <f>IF(Model!AN16+Model!AN17-Model!AN10-Model!AN11-AN189+AN136&gt;0,(1-'Assumptions (Coal)'!AM36)*(Model!AN16+Model!AN17-Model!AN10-Model!AN11-AN189+AN136)+AN189-AN82+AN83,Model!AN16+Model!AN17-Model!AN10-Model!AN11+AN136-AN82+AN83)</f>
        <v>-0.002273414698</v>
      </c>
      <c r="AO242" s="160">
        <f>IF(Model!AO16+Model!AO17-Model!AO10-Model!AO11-AO189+AO136&gt;0,(1-'Assumptions (Coal)'!AN36)*(Model!AO16+Model!AO17-Model!AO10-Model!AO11-AO189+AO136)+AO189-AO82+AO83,Model!AO16+Model!AO17-Model!AO10-Model!AO11+AO136-AO82+AO83)</f>
        <v>-0.002624828637</v>
      </c>
      <c r="AP242" s="160">
        <f>IF(Model!AP16+Model!AP17-Model!AP10-Model!AP11-AP189+AP136&gt;0,(1-'Assumptions (Coal)'!AO36)*(Model!AP16+Model!AP17-Model!AP10-Model!AP11-AP189+AP136)+AP189-AP82+AP83,Model!AP16+Model!AP17-Model!AP10-Model!AP11+AP136-AP82+AP83)</f>
        <v>-0.003001928061</v>
      </c>
      <c r="AQ242" s="160">
        <f>IF(Model!AQ16+Model!AQ17-Model!AQ10-Model!AQ11-AQ189+AQ136&gt;0,(1-'Assumptions (Coal)'!AP36)*(Model!AQ16+Model!AQ17-Model!AQ10-Model!AQ11-AQ189+AQ136)+AQ189-AQ82+AQ83,Model!AQ16+Model!AQ17-Model!AQ10-Model!AQ11+AQ136-AQ82+AQ83)</f>
        <v>-0.003399145681</v>
      </c>
      <c r="AR242" s="160">
        <f>IF(Model!AR16+Model!AR17-Model!AR10-Model!AR11-AR189+AR136&gt;0,(1-'Assumptions (Coal)'!AQ36)*(Model!AR16+Model!AR17-Model!AR10-Model!AR11-AR189+AR136)+AR189-AR82+AR83,Model!AR16+Model!AR17-Model!AR10-Model!AR11+AR136-AR82+AR83)</f>
        <v>-0.003823916652</v>
      </c>
      <c r="AS242" s="160">
        <f>IF(Model!AS16+Model!AS17-Model!AS10-Model!AS11-AS189+AS136&gt;0,(1-'Assumptions (Coal)'!AR36)*(Model!AS16+Model!AS17-Model!AS10-Model!AS11-AS189+AS136)+AS189-AS82+AS83,Model!AS16+Model!AS17-Model!AS10-Model!AS11+AS136-AS82+AS83)</f>
        <v>-0.004264666878</v>
      </c>
      <c r="AT242" s="160">
        <f>IF(Model!AT16+Model!AT17-Model!AT10-Model!AT11-AT189+AT136&gt;0,(1-'Assumptions (Coal)'!AS36)*(Model!AT16+Model!AT17-Model!AT10-Model!AT11-AT189+AT136)+AT189-AT82+AT83,Model!AT16+Model!AT17-Model!AT10-Model!AT11+AT136-AT82+AT83)</f>
        <v>-0.004711219311</v>
      </c>
      <c r="AU242" s="160">
        <f>IF(Model!AU16+Model!AU17-Model!AU10-Model!AU11-AU189+AU136&gt;0,(1-'Assumptions (Coal)'!AT36)*(Model!AU16+Model!AU17-Model!AU10-Model!AU11-AU189+AU136)+AU189-AU82+AU83,Model!AU16+Model!AU17-Model!AU10-Model!AU11+AU136-AU82+AU83)</f>
        <v>-0.005168745894</v>
      </c>
      <c r="AV242" s="160">
        <f>IF(Model!AV16+Model!AV17-Model!AV10-Model!AV11-AV189+AV136&gt;0,(1-'Assumptions (Coal)'!AU36)*(Model!AV16+Model!AV17-Model!AV10-Model!AV11-AV189+AV136)+AV189-AV82+AV83,Model!AV16+Model!AV17-Model!AV10-Model!AV11+AV136-AV82+AV83)</f>
        <v>0.002637075725</v>
      </c>
      <c r="AW242" s="160">
        <f>IF(Model!AW16+Model!AW17-Model!AW10-Model!AW11-AW189+AW136&gt;0,(1-'Assumptions (Coal)'!AV36)*(Model!AW16+Model!AW17-Model!AW10-Model!AW11-AW189+AW136)+AW189-AW82+AW83,Model!AW16+Model!AW17-Model!AW10-Model!AW11+AW136-AW82+AW83)</f>
        <v>0.002136285802</v>
      </c>
      <c r="AX242" s="160">
        <f>IF(Model!AX16+Model!AX17-Model!AX10-Model!AX11-AX189+AX136&gt;0,(1-'Assumptions (Coal)'!AW36)*(Model!AX16+Model!AX17-Model!AX10-Model!AX11-AX189+AX136)+AX189-AX82+AX83,Model!AX16+Model!AX17-Model!AX10-Model!AX11+AX136-AX82+AX83)</f>
        <v>0.00163412291</v>
      </c>
      <c r="AY242" s="160">
        <f>IF(Model!AY16+Model!AY17-Model!AY10-Model!AY11-AY189+AY136&gt;0,(1-'Assumptions (Coal)'!AX36)*(Model!AY16+Model!AY17-Model!AY10-Model!AY11-AY189+AY136)+AY189-AY82+AY83,Model!AY16+Model!AY17-Model!AY10-Model!AY11+AY136-AY82+AY83)</f>
        <v>0.001142799637</v>
      </c>
      <c r="AZ242" s="160">
        <f>IF(Model!AZ16+Model!AZ17-Model!AZ10-Model!AZ11-AZ189+AZ136&gt;0,(1-'Assumptions (Coal)'!AY36)*(Model!AZ16+Model!AZ17-Model!AZ10-Model!AZ11-AZ189+AZ136)+AZ189-AZ82+AZ83,Model!AZ16+Model!AZ17-Model!AZ10-Model!AZ11+AZ136-AZ82+AZ83)</f>
        <v>0.000587112239</v>
      </c>
      <c r="BA242" s="160">
        <f>IF(Model!BA16+Model!BA17-Model!BA10-Model!BA11-BA189+BA136&gt;0,(1-'Assumptions (Coal)'!AZ36)*(Model!BA16+Model!BA17-Model!BA10-Model!BA11-BA189+BA136)+BA189-BA82+BA83,Model!BA16+Model!BA17-Model!BA10-Model!BA11+BA136-BA82+BA83)</f>
        <v>0</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0.03563988634</v>
      </c>
      <c r="D243" s="160">
        <f>IF(Model!D16+Model!D17-Model!D10-Model!D11-D189+D136&gt;0,'Assumptions (Coal)'!C36*(Model!D16+Model!D17-Model!D10-Model!D11-D189+D136)-'Assumptions (Coal)'!C37*Model!D9/10^3,-'Assumptions (Coal)'!C37*Model!D9/10^3)</f>
        <v>0.03492280689</v>
      </c>
      <c r="E243" s="160">
        <f>IF(Model!E16+Model!E17-Model!E10-Model!E11-E189+E136&gt;0,'Assumptions (Coal)'!D36*(Model!E16+Model!E17-Model!E10-Model!E11-E189+E136)-'Assumptions (Coal)'!D37*Model!E9/10^3,-'Assumptions (Coal)'!D37*Model!E9/10^3)</f>
        <v>0.03107278993</v>
      </c>
      <c r="F243" s="160">
        <f>IF(Model!F16+Model!F17-Model!F10-Model!F11-F189+F136&gt;0,'Assumptions (Coal)'!E36*(Model!F16+Model!F17-Model!F10-Model!F11-F189+F136)-'Assumptions (Coal)'!E37*Model!F9/10^3,-'Assumptions (Coal)'!E37*Model!F9/10^3)</f>
        <v>0.04193745407</v>
      </c>
      <c r="G243" s="160">
        <f>IF(Model!G16+Model!G17-Model!G10-Model!G11-G189+G136&gt;0,'Assumptions (Coal)'!F36*(Model!G16+Model!G17-Model!G10-Model!G11-G189+G136)-'Assumptions (Coal)'!F37*Model!G9/10^3,-'Assumptions (Coal)'!F37*Model!G9/10^3)</f>
        <v>0.04326470973</v>
      </c>
      <c r="H243" s="160">
        <f>IF(Model!H16+Model!H17-Model!H10-Model!H11-H189+H136&gt;0,'Assumptions (Coal)'!G36*(Model!H16+Model!H17-Model!H10-Model!H11-H189+H136)-'Assumptions (Coal)'!G37*Model!H9/10^3,-'Assumptions (Coal)'!G37*Model!H9/10^3)</f>
        <v>0.05361905645</v>
      </c>
      <c r="I243" s="160">
        <f>IF(Model!I16+Model!I17-Model!I10-Model!I11-I189+I136&gt;0,'Assumptions (Coal)'!H36*(Model!I16+Model!I17-Model!I10-Model!I11-I189+I136)-'Assumptions (Coal)'!H37*Model!I9/10^3,-'Assumptions (Coal)'!H37*Model!I9/10^3)</f>
        <v>0.04839960847</v>
      </c>
      <c r="J243" s="160">
        <f>IF(Model!J16+Model!J17-Model!J10-Model!J11-J189+J136&gt;0,'Assumptions (Coal)'!I36*(Model!J16+Model!J17-Model!J10-Model!J11-J189+J136)-'Assumptions (Coal)'!I37*Model!J9/10^3,-'Assumptions (Coal)'!I37*Model!J9/10^3)</f>
        <v>0.05154313192</v>
      </c>
      <c r="K243" s="160">
        <f>IF(Model!K16+Model!K17-Model!K10-Model!K11-K189+K136&gt;0,'Assumptions (Coal)'!J36*(Model!K16+Model!K17-Model!K10-Model!K11-K189+K136)-'Assumptions (Coal)'!J37*Model!K9/10^3,-'Assumptions (Coal)'!J37*Model!K9/10^3)</f>
        <v>0.05955615334</v>
      </c>
      <c r="L243" s="160">
        <f>IF(Model!L16+Model!L17-Model!L10-Model!L11-L189+L136&gt;0,'Assumptions (Coal)'!K36*(Model!L16+Model!L17-Model!L10-Model!L11-L189+L136)-'Assumptions (Coal)'!K37*Model!L9/10^3,-'Assumptions (Coal)'!K37*Model!L9/10^3)</f>
        <v>0.0306032592</v>
      </c>
      <c r="M243" s="160">
        <f>IF(Model!M16+Model!M17-Model!M10-Model!M11-M189+M136&gt;0,'Assumptions (Coal)'!L36*(Model!M16+Model!M17-Model!M10-Model!M11-M189+M136)-'Assumptions (Coal)'!L37*Model!M9/10^3,-'Assumptions (Coal)'!L37*Model!M9/10^3)</f>
        <v>0.03228562649</v>
      </c>
      <c r="N243" s="160">
        <f>IF(Model!N16+Model!N17-Model!N10-Model!N11-N189+N136&gt;0,'Assumptions (Coal)'!M36*(Model!N16+Model!N17-Model!N10-Model!N11-N189+N136)-'Assumptions (Coal)'!M37*Model!N9/10^3,-'Assumptions (Coal)'!M37*Model!N9/10^3)</f>
        <v>0.02769524038</v>
      </c>
      <c r="O243" s="160">
        <f>IF(Model!O16+Model!O17-Model!O10-Model!O11-O189+O136&gt;0,'Assumptions (Coal)'!N36*(Model!O16+Model!O17-Model!O10-Model!O11-O189+O136)-'Assumptions (Coal)'!N37*Model!O9/10^3,-'Assumptions (Coal)'!N37*Model!O9/10^3)</f>
        <v>0.01466066597</v>
      </c>
      <c r="P243" s="160">
        <f>IF(Model!P16+Model!P17-Model!P10-Model!P11-P189+P136&gt;0,'Assumptions (Coal)'!O36*(Model!P16+Model!P17-Model!P10-Model!P11-P189+P136)-'Assumptions (Coal)'!O37*Model!P9/10^3,-'Assumptions (Coal)'!O37*Model!P9/10^3)</f>
        <v>0.01078207229</v>
      </c>
      <c r="Q243" s="160">
        <f>IF(Model!Q16+Model!Q17-Model!Q10-Model!Q11-Q189+Q136&gt;0,'Assumptions (Coal)'!P36*(Model!Q16+Model!Q17-Model!Q10-Model!Q11-Q189+Q136)-'Assumptions (Coal)'!P37*Model!Q9/10^3,-'Assumptions (Coal)'!P37*Model!Q9/10^3)</f>
        <v>0.01184399214</v>
      </c>
      <c r="R243" s="160">
        <f>IF(Model!R16+Model!R17-Model!R10-Model!R11-R189+R136&gt;0,'Assumptions (Coal)'!Q36*(Model!R16+Model!R17-Model!R10-Model!R11-R189+R136)-'Assumptions (Coal)'!Q37*Model!R9/10^3,-'Assumptions (Coal)'!Q37*Model!R9/10^3)</f>
        <v>0.003308446255</v>
      </c>
      <c r="S243" s="160">
        <f>IF(Model!S16+Model!S17-Model!S10-Model!S11-S189+S136&gt;0,'Assumptions (Coal)'!R36*(Model!S16+Model!S17-Model!S10-Model!S11-S189+S136)-'Assumptions (Coal)'!R37*Model!S9/10^3,-'Assumptions (Coal)'!R37*Model!S9/10^3)</f>
        <v>0.004014603367</v>
      </c>
      <c r="T243" s="160">
        <f>IF(Model!T16+Model!T17-Model!T10-Model!T11-T189+T136&gt;0,'Assumptions (Coal)'!S36*(Model!T16+Model!T17-Model!T10-Model!T11-T189+T136)-'Assumptions (Coal)'!S37*Model!T9/10^3,-'Assumptions (Coal)'!S37*Model!T9/10^3)</f>
        <v>0.003567447571</v>
      </c>
      <c r="U243" s="160">
        <f>IF(Model!U16+Model!U17-Model!U10-Model!U11-U189+U136&gt;0,'Assumptions (Coal)'!T36*(Model!U16+Model!U17-Model!U10-Model!U11-U189+U136)-'Assumptions (Coal)'!T37*Model!U9/10^3,-'Assumptions (Coal)'!T37*Model!U9/10^3)</f>
        <v>0.002059485916</v>
      </c>
      <c r="V243" s="160">
        <f>IF(Model!V16+Model!V17-Model!V10-Model!V11-V189+V136&gt;0,'Assumptions (Coal)'!U36*(Model!V16+Model!V17-Model!V10-Model!V11-V189+V136)-'Assumptions (Coal)'!U37*Model!V9/10^3,-'Assumptions (Coal)'!U37*Model!V9/10^3)</f>
        <v>0.002106884233</v>
      </c>
      <c r="W243" s="160">
        <f>IF(Model!W16+Model!W17-Model!W10-Model!W11-W189+W136&gt;0,'Assumptions (Coal)'!V36*(Model!W16+Model!W17-Model!W10-Model!W11-W189+W136)-'Assumptions (Coal)'!V37*Model!W9/10^3,-'Assumptions (Coal)'!V37*Model!W9/10^3)</f>
        <v>0.002058576481</v>
      </c>
      <c r="X243" s="160">
        <f>IF(Model!X16+Model!X17-Model!X10-Model!X11-X189+X136&gt;0,'Assumptions (Coal)'!W36*(Model!X16+Model!X17-Model!X10-Model!X11-X189+X136)-'Assumptions (Coal)'!W37*Model!X9/10^3,-'Assumptions (Coal)'!W37*Model!X9/10^3)</f>
        <v>0.001696952029</v>
      </c>
      <c r="Y243" s="160">
        <f>IF(Model!Y16+Model!Y17-Model!Y10-Model!Y11-Y189+Y136&gt;0,'Assumptions (Coal)'!X36*(Model!Y16+Model!Y17-Model!Y10-Model!Y11-Y189+Y136)-'Assumptions (Coal)'!X37*Model!Y9/10^3,-'Assumptions (Coal)'!X37*Model!Y9/10^3)</f>
        <v>0.001396789707</v>
      </c>
      <c r="Z243" s="160">
        <f>IF(Model!Z16+Model!Z17-Model!Z10-Model!Z11-Z189+Z136&gt;0,'Assumptions (Coal)'!Y36*(Model!Z16+Model!Z17-Model!Z10-Model!Z11-Z189+Z136)-'Assumptions (Coal)'!Y37*Model!Z9/10^3,-'Assumptions (Coal)'!Y37*Model!Z9/10^3)</f>
        <v>0.001433843122</v>
      </c>
      <c r="AA243" s="160">
        <f>IF(Model!AA16+Model!AA17-Model!AA10-Model!AA11-AA189+AA136&gt;0,'Assumptions (Coal)'!Z36*(Model!AA16+Model!AA17-Model!AA10-Model!AA11-AA189+AA136)-'Assumptions (Coal)'!Z37*Model!AA9/10^3,-'Assumptions (Coal)'!Z37*Model!AA9/10^3)</f>
        <v>0.00140686803</v>
      </c>
      <c r="AB243" s="160">
        <f>IF(Model!AB16+Model!AB17-Model!AB10-Model!AB11-AB189+AB136&gt;0,'Assumptions (Coal)'!AA36*(Model!AB16+Model!AB17-Model!AB10-Model!AB11-AB189+AB136)-'Assumptions (Coal)'!AA37*Model!AB9/10^3,-'Assumptions (Coal)'!AA37*Model!AB9/10^3)</f>
        <v>0.001418756707</v>
      </c>
      <c r="AC243" s="160">
        <f>IF(Model!AC16+Model!AC17-Model!AC10-Model!AC11-AC189+AC136&gt;0,'Assumptions (Coal)'!AB36*(Model!AC16+Model!AC17-Model!AC10-Model!AC11-AC189+AC136)-'Assumptions (Coal)'!AB37*Model!AC9/10^3,-'Assumptions (Coal)'!AB37*Model!AC9/10^3)</f>
        <v>0.001386968457</v>
      </c>
      <c r="AD243" s="160">
        <f>IF(Model!AD16+Model!AD17-Model!AD10-Model!AD11-AD189+AD136&gt;0,'Assumptions (Coal)'!AC36*(Model!AD16+Model!AD17-Model!AD10-Model!AD11-AD189+AD136)-'Assumptions (Coal)'!AC37*Model!AD9/10^3,-'Assumptions (Coal)'!AC37*Model!AD9/10^3)</f>
        <v>0.001367019484</v>
      </c>
      <c r="AE243" s="160">
        <f>IF(Model!AE16+Model!AE17-Model!AE10-Model!AE11-AE189+AE136&gt;0,'Assumptions (Coal)'!AD36*(Model!AE16+Model!AE17-Model!AE10-Model!AE11-AE189+AE136)-'Assumptions (Coal)'!AD37*Model!AE9/10^3,-'Assumptions (Coal)'!AD37*Model!AE9/10^3)</f>
        <v>0.001339517755</v>
      </c>
      <c r="AF243" s="160">
        <f>IF(Model!AF16+Model!AF17-Model!AF10-Model!AF11-AF189+AF136&gt;0,'Assumptions (Coal)'!AE36*(Model!AF16+Model!AF17-Model!AF10-Model!AF11-AF189+AF136)-'Assumptions (Coal)'!AE37*Model!AF9/10^3,-'Assumptions (Coal)'!AE37*Model!AF9/10^3)</f>
        <v>0.001295675489</v>
      </c>
      <c r="AG243" s="160">
        <f>IF(Model!AG16+Model!AG17-Model!AG10-Model!AG11-AG189+AG136&gt;0,'Assumptions (Coal)'!AF36*(Model!AG16+Model!AG17-Model!AG10-Model!AG11-AG189+AG136)-'Assumptions (Coal)'!AF37*Model!AG9/10^3,-'Assumptions (Coal)'!AF37*Model!AG9/10^3)</f>
        <v>-0.0001849941938</v>
      </c>
      <c r="AH243" s="160">
        <f>IF(Model!AH16+Model!AH17-Model!AH10-Model!AH11-AH189+AH136&gt;0,'Assumptions (Coal)'!AG36*(Model!AH16+Model!AH17-Model!AH10-Model!AH11-AH189+AH136)-'Assumptions (Coal)'!AG37*Model!AH9/10^3,-'Assumptions (Coal)'!AG37*Model!AH9/10^3)</f>
        <v>-0.0001792407866</v>
      </c>
      <c r="AI243" s="160">
        <f>IF(Model!AI16+Model!AI17-Model!AI10-Model!AI11-AI189+AI136&gt;0,'Assumptions (Coal)'!AH36*(Model!AI16+Model!AI17-Model!AI10-Model!AI11-AI189+AI136)-'Assumptions (Coal)'!AH37*Model!AI9/10^3,-'Assumptions (Coal)'!AH37*Model!AI9/10^3)</f>
        <v>-0.000173185243</v>
      </c>
      <c r="AJ243" s="160">
        <f>IF(Model!AJ16+Model!AJ17-Model!AJ10-Model!AJ11-AJ189+AJ136&gt;0,'Assumptions (Coal)'!AI36*(Model!AJ16+Model!AJ17-Model!AJ10-Model!AJ11-AJ189+AJ136)-'Assumptions (Coal)'!AI37*Model!AJ9/10^3,-'Assumptions (Coal)'!AI37*Model!AJ9/10^3)</f>
        <v>-0.0001668178185</v>
      </c>
      <c r="AK243" s="160">
        <f>IF(Model!AK16+Model!AK17-Model!AK10-Model!AK11-AK189+AK136&gt;0,'Assumptions (Coal)'!AJ36*(Model!AK16+Model!AK17-Model!AK10-Model!AK11-AK189+AK136)-'Assumptions (Coal)'!AJ37*Model!AK9/10^3,-'Assumptions (Coal)'!AJ37*Model!AK9/10^3)</f>
        <v>-0.0001601285005</v>
      </c>
      <c r="AL243" s="160">
        <f>IF(Model!AL16+Model!AL17-Model!AL10-Model!AL11-AL189+AL136&gt;0,'Assumptions (Coal)'!AK36*(Model!AL16+Model!AL17-Model!AL10-Model!AL11-AL189+AL136)-'Assumptions (Coal)'!AK37*Model!AL9/10^3,-'Assumptions (Coal)'!AK37*Model!AL9/10^3)</f>
        <v>-0.0001531070014</v>
      </c>
      <c r="AM243" s="160">
        <f>IF(Model!AM16+Model!AM17-Model!AM10-Model!AM11-AM189+AM136&gt;0,'Assumptions (Coal)'!AL36*(Model!AM16+Model!AM17-Model!AM10-Model!AM11-AM189+AM136)-'Assumptions (Coal)'!AL37*Model!AM9/10^3,-'Assumptions (Coal)'!AL37*Model!AM9/10^3)</f>
        <v>-0.0001457427519</v>
      </c>
      <c r="AN243" s="160">
        <f>IF(Model!AN16+Model!AN17-Model!AN10-Model!AN11-AN189+AN136&gt;0,'Assumptions (Coal)'!AM36*(Model!AN16+Model!AN17-Model!AN10-Model!AN11-AN189+AN136)-'Assumptions (Coal)'!AM37*Model!AN9/10^3,-'Assumptions (Coal)'!AM37*Model!AN9/10^3)</f>
        <v>-0.0001380248933</v>
      </c>
      <c r="AO243" s="160">
        <f>IF(Model!AO16+Model!AO17-Model!AO10-Model!AO11-AO189+AO136&gt;0,'Assumptions (Coal)'!AN36*(Model!AO16+Model!AO17-Model!AO10-Model!AO11-AO189+AO136)-'Assumptions (Coal)'!AN37*Model!AO9/10^3,-'Assumptions (Coal)'!AN37*Model!AO9/10^3)</f>
        <v>-0.0001299422707</v>
      </c>
      <c r="AP243" s="160">
        <f>IF(Model!AP16+Model!AP17-Model!AP10-Model!AP11-AP189+AP136&gt;0,'Assumptions (Coal)'!AO36*(Model!AP16+Model!AP17-Model!AP10-Model!AP11-AP189+AP136)-'Assumptions (Coal)'!AO37*Model!AP9/10^3,-'Assumptions (Coal)'!AO37*Model!AP9/10^3)</f>
        <v>-0.0001214834254</v>
      </c>
      <c r="AQ243" s="160">
        <f>IF(Model!AQ16+Model!AQ17-Model!AQ10-Model!AQ11-AQ189+AQ136&gt;0,'Assumptions (Coal)'!AP36*(Model!AQ16+Model!AQ17-Model!AQ10-Model!AQ11-AQ189+AQ136)-'Assumptions (Coal)'!AP37*Model!AQ9/10^3,-'Assumptions (Coal)'!AP37*Model!AQ9/10^3)</f>
        <v>-0.0001126365868</v>
      </c>
      <c r="AR243" s="160">
        <f>IF(Model!AR16+Model!AR17-Model!AR10-Model!AR11-AR189+AR136&gt;0,'Assumptions (Coal)'!AQ36*(Model!AR16+Model!AR17-Model!AR10-Model!AR11-AR189+AR136)-'Assumptions (Coal)'!AQ37*Model!AR9/10^3,-'Assumptions (Coal)'!AQ37*Model!AR9/10^3)</f>
        <v>-0.0001033896652</v>
      </c>
      <c r="AS243" s="160">
        <f>IF(Model!AS16+Model!AS17-Model!AS10-Model!AS11-AS189+AS136&gt;0,'Assumptions (Coal)'!AR36*(Model!AS16+Model!AS17-Model!AS10-Model!AS11-AS189+AS136)-'Assumptions (Coal)'!AR37*Model!AS9/10^3,-'Assumptions (Coal)'!AR37*Model!AS9/10^3)</f>
        <v>-0.00009373024333</v>
      </c>
      <c r="AT243" s="160">
        <f>IF(Model!AT16+Model!AT17-Model!AT10-Model!AT11-AT189+AT136&gt;0,'Assumptions (Coal)'!AS36*(Model!AT16+Model!AT17-Model!AT10-Model!AT11-AT189+AT136)-'Assumptions (Coal)'!AS37*Model!AT9/10^3,-'Assumptions (Coal)'!AS37*Model!AT9/10^3)</f>
        <v>-0.00008364556816</v>
      </c>
      <c r="AU243" s="160">
        <f>IF(Model!AU16+Model!AU17-Model!AU10-Model!AU11-AU189+AU136&gt;0,'Assumptions (Coal)'!AT36*(Model!AU16+Model!AU17-Model!AU10-Model!AU11-AU189+AU136)-'Assumptions (Coal)'!AT37*Model!AU9/10^3,-'Assumptions (Coal)'!AT37*Model!AU9/10^3)</f>
        <v>-0.00007312254253</v>
      </c>
      <c r="AV243" s="160">
        <f>IF(Model!AV16+Model!AV17-Model!AV10-Model!AV11-AV189+AV136&gt;0,'Assumptions (Coal)'!AU36*(Model!AV16+Model!AV17-Model!AV10-Model!AV11-AV189+AV136)-'Assumptions (Coal)'!AU37*Model!AV9/10^3,-'Assumptions (Coal)'!AU37*Model!AV9/10^3)</f>
        <v>-0.00006214771646</v>
      </c>
      <c r="AW243" s="160">
        <f>IF(Model!AW16+Model!AW17-Model!AW10-Model!AW11-AW189+AW136&gt;0,'Assumptions (Coal)'!AV36*(Model!AW16+Model!AW17-Model!AW10-Model!AW11-AW189+AW136)-'Assumptions (Coal)'!AV37*Model!AW9/10^3,-'Assumptions (Coal)'!AV37*Model!AW9/10^3)</f>
        <v>-0.0000507072783</v>
      </c>
      <c r="AX243" s="160">
        <f>IF(Model!AX16+Model!AX17-Model!AX10-Model!AX11-AX189+AX136&gt;0,'Assumptions (Coal)'!AW36*(Model!AX16+Model!AX17-Model!AX10-Model!AX11-AX189+AX136)-'Assumptions (Coal)'!AW37*Model!AX9/10^3,-'Assumptions (Coal)'!AW37*Model!AX9/10^3)</f>
        <v>-0.0000387870457</v>
      </c>
      <c r="AY243" s="160">
        <f>IF(Model!AY16+Model!AY17-Model!AY10-Model!AY11-AY189+AY136&gt;0,'Assumptions (Coal)'!AX36*(Model!AY16+Model!AY17-Model!AY10-Model!AY11-AY189+AY136)-'Assumptions (Coal)'!AX37*Model!AY9/10^3,-'Assumptions (Coal)'!AX37*Model!AY9/10^3)</f>
        <v>-0.00002637245626</v>
      </c>
      <c r="AZ243" s="160">
        <f>IF(Model!AZ16+Model!AZ17-Model!AZ10-Model!AZ11-AZ189+AZ136&gt;0,'Assumptions (Coal)'!AY36*(Model!AZ16+Model!AZ17-Model!AZ10-Model!AZ11-AZ189+AZ136)-'Assumptions (Coal)'!AY37*Model!AZ9/10^3,-'Assumptions (Coal)'!AY37*Model!AZ9/10^3)</f>
        <v>-0.00001344855808</v>
      </c>
      <c r="BA243" s="160">
        <f>IF(Model!BA16+Model!BA17-Model!BA10-Model!BA11-BA189+BA136&gt;0,'Assumptions (Coal)'!AZ36*(Model!BA16+Model!BA17-Model!BA10-Model!BA11-BA189+BA136)-'Assumptions (Coal)'!AZ37*Model!BA9/10^3,-'Assumptions (Coal)'!AZ37*Model!BA9/10^3)</f>
        <v>0</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v>
      </c>
      <c r="G244" s="181">
        <f>(1-'Assumptions (Coal)'!F36)*(-G136)+G82-G83</f>
        <v>0</v>
      </c>
      <c r="H244" s="181">
        <f>(1-'Assumptions (Coal)'!G36)*(-H136)+H82-H83</f>
        <v>0</v>
      </c>
      <c r="I244" s="181">
        <f>(1-'Assumptions (Coal)'!H36)*(-I136)+I82-I83</f>
        <v>0</v>
      </c>
      <c r="J244" s="181">
        <f>(1-'Assumptions (Coal)'!I36)*(-J136)+J82-J83</f>
        <v>0</v>
      </c>
      <c r="K244" s="181">
        <f>(1-'Assumptions (Coal)'!J36)*(-K136)+K82-K83</f>
        <v>0</v>
      </c>
      <c r="L244" s="181">
        <f>(1-'Assumptions (Coal)'!K36)*(-L136)+L82-L83</f>
        <v>0</v>
      </c>
      <c r="M244" s="181">
        <f>(1-'Assumptions (Coal)'!L36)*(-M136)+M82-M83</f>
        <v>0</v>
      </c>
      <c r="N244" s="181">
        <f>(1-'Assumptions (Coal)'!M36)*(-N136)+N82-N83</f>
        <v>0</v>
      </c>
      <c r="O244" s="181">
        <f>(1-'Assumptions (Coal)'!N36)*(-O136)+O82-O83</f>
        <v>0</v>
      </c>
      <c r="P244" s="181">
        <f>(1-'Assumptions (Coal)'!O36)*(-P136)+P82-P83</f>
        <v>0</v>
      </c>
      <c r="Q244" s="181">
        <f>(1-'Assumptions (Coal)'!P36)*(-Q136)+Q82-Q83</f>
        <v>0</v>
      </c>
      <c r="R244" s="181">
        <f>(1-'Assumptions (Coal)'!Q36)*(-R136)+R82-R83</f>
        <v>0.002131819338</v>
      </c>
      <c r="S244" s="181">
        <f>(1-'Assumptions (Coal)'!R36)*(-S136)+S82-S83</f>
        <v>0.002153889595</v>
      </c>
      <c r="T244" s="181">
        <f>(1-'Assumptions (Coal)'!S36)*(-T136)+T82-T83</f>
        <v>0.002194460688</v>
      </c>
      <c r="U244" s="181">
        <f>(1-'Assumptions (Coal)'!T36)*(-U136)+U82-U83</f>
        <v>0.002247916667</v>
      </c>
      <c r="V244" s="181">
        <f>(1-'Assumptions (Coal)'!U36)*(-V136)+V82-V83</f>
        <v>0.002291771216</v>
      </c>
      <c r="W244" s="181">
        <f>(1-'Assumptions (Coal)'!V36)*(-W136)+W82-W83</f>
        <v>0.002960856693</v>
      </c>
      <c r="X244" s="181">
        <f>(1-'Assumptions (Coal)'!W36)*(-X136)+X82-X83</f>
        <v>0.000789874323</v>
      </c>
      <c r="Y244" s="181">
        <f>(1-'Assumptions (Coal)'!X36)*(-Y136)+Y82-Y83</f>
        <v>0.0007942645545</v>
      </c>
      <c r="Z244" s="181">
        <f>(1-'Assumptions (Coal)'!Y36)*(-Z136)+Z82-Z83</f>
        <v>0.0007988633219</v>
      </c>
      <c r="AA244" s="181">
        <f>(1-'Assumptions (Coal)'!Z36)*(-AA136)+AA82-AA83</f>
        <v>0.02188918957</v>
      </c>
      <c r="AB244" s="181">
        <f>(1-'Assumptions (Coal)'!AA36)*(-AB136)+AB82-AB83</f>
        <v>0.02216864311</v>
      </c>
      <c r="AC244" s="181">
        <f>(1-'Assumptions (Coal)'!AB36)*(-AC136)+AC82-AC83</f>
        <v>0.02249755831</v>
      </c>
      <c r="AD244" s="181">
        <f>(1-'Assumptions (Coal)'!AC36)*(-AD136)+AD82-AD83</f>
        <v>0.02281396844</v>
      </c>
      <c r="AE244" s="181">
        <f>(1-'Assumptions (Coal)'!AD36)*(-AE136)+AE82-AE83</f>
        <v>0.02314771134</v>
      </c>
      <c r="AF244" s="181">
        <f>(1-'Assumptions (Coal)'!AE36)*(-AF136)+AF82-AF83</f>
        <v>0.02347718747</v>
      </c>
      <c r="AG244" s="181">
        <f>(1-'Assumptions (Coal)'!AF36)*(-AG136)+AG82-AG83</f>
        <v>0.008244120825</v>
      </c>
      <c r="AH244" s="181">
        <f>(1-'Assumptions (Coal)'!AG36)*(-AH136)+AH82-AH83</f>
        <v>0.008291952383</v>
      </c>
      <c r="AI244" s="181">
        <f>(1-'Assumptions (Coal)'!AH36)*(-AI136)+AI82-AI83</f>
        <v>0.00834205594</v>
      </c>
      <c r="AJ244" s="181">
        <f>(1-'Assumptions (Coal)'!AI36)*(-AJ136)+AJ82-AJ83</f>
        <v>0.008394539417</v>
      </c>
      <c r="AK244" s="181">
        <f>(1-'Assumptions (Coal)'!AJ36)*(-AK136)+AK82-AK83</f>
        <v>0.008449515858</v>
      </c>
      <c r="AL244" s="181">
        <f>(1-'Assumptions (Coal)'!AK36)*(-AL136)+AL82-AL83</f>
        <v>0.00850710368</v>
      </c>
      <c r="AM244" s="181">
        <f>(1-'Assumptions (Coal)'!AL36)*(-AM136)+AM82-AM83</f>
        <v>0.007684580852</v>
      </c>
      <c r="AN244" s="181">
        <f>(1-'Assumptions (Coal)'!AM36)*(-AN136)+AN82-AN83</f>
        <v>0.00773896306</v>
      </c>
      <c r="AO244" s="181">
        <f>(1-'Assumptions (Coal)'!AN36)*(-AO136)+AO82-AO83</f>
        <v>0.007795928424</v>
      </c>
      <c r="AP244" s="181">
        <f>(1-'Assumptions (Coal)'!AO36)*(-AP136)+AP82-AP83</f>
        <v>0.007855599642</v>
      </c>
      <c r="AQ244" s="181">
        <f>(1-'Assumptions (Coal)'!AP36)*(-AQ136)+AQ82-AQ83</f>
        <v>0.007918105243</v>
      </c>
      <c r="AR244" s="181">
        <f>(1-'Assumptions (Coal)'!AQ36)*(-AR136)+AR82-AR83</f>
        <v>0.00798357986</v>
      </c>
      <c r="AS244" s="181">
        <f>(1-'Assumptions (Coal)'!AR36)*(-AS136)+AS82-AS83</f>
        <v>0.008052164521</v>
      </c>
      <c r="AT244" s="181">
        <f>(1-'Assumptions (Coal)'!AS36)*(-AT136)+AT82-AT83</f>
        <v>0.008124006954</v>
      </c>
      <c r="AU244" s="181">
        <f>(1-'Assumptions (Coal)'!AT36)*(-AU136)+AU82-AU83</f>
        <v>0.008199261902</v>
      </c>
      <c r="AV244" s="181">
        <f>(1-'Assumptions (Coal)'!AU36)*(-AV136)+AV82-AV83</f>
        <v>0</v>
      </c>
      <c r="AW244" s="181">
        <f>(1-'Assumptions (Coal)'!AV36)*(-AW136)+AW82-AW83</f>
        <v>0</v>
      </c>
      <c r="AX244" s="181">
        <f>(1-'Assumptions (Coal)'!AW36)*(-AX136)+AX82-AX83</f>
        <v>0</v>
      </c>
      <c r="AY244" s="181">
        <f>(1-'Assumptions (Coal)'!AX36)*(-AY136)+AY82-AY83</f>
        <v>0</v>
      </c>
      <c r="AZ244" s="181">
        <f>(1-'Assumptions (Coal)'!AY36)*(-AZ136)+AZ82-AZ83</f>
        <v>0</v>
      </c>
      <c r="BA244" s="181">
        <f>(1-'Assumptions (Coal)'!AZ36)*(-BA136)+BA82-BA83</f>
        <v>0</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v>
      </c>
      <c r="M245" s="168">
        <f>'Assumptions (Coal)'!$V$35*M18/10^9</f>
        <v>0</v>
      </c>
      <c r="N245" s="168">
        <f>'Assumptions (Coal)'!$V$35*N18/10^9</f>
        <v>0</v>
      </c>
      <c r="O245" s="168">
        <f>'Assumptions (Coal)'!$V$35*O18/10^9</f>
        <v>0</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0.001392083333</v>
      </c>
      <c r="Y245" s="168">
        <f>'Assumptions (Coal)'!$V$35*Y18/10^9</f>
        <v>0</v>
      </c>
      <c r="Z245" s="168">
        <f>'Assumptions (Coal)'!$V$35*Z18/10^9</f>
        <v>0</v>
      </c>
      <c r="AA245" s="168">
        <f>'Assumptions (Coal)'!$V$35*AA18/10^9</f>
        <v>0</v>
      </c>
      <c r="AB245" s="168">
        <f>'Assumptions (Coal)'!$V$35*AB18/10^9</f>
        <v>0</v>
      </c>
      <c r="AC245" s="168">
        <f>'Assumptions (Coal)'!$V$35*AC18/10^9</f>
        <v>0</v>
      </c>
      <c r="AD245" s="168">
        <f>'Assumptions (Coal)'!$V$35*AD18/10^9</f>
        <v>0</v>
      </c>
      <c r="AE245" s="168">
        <f>'Assumptions (Coal)'!$V$35*AE18/10^9</f>
        <v>0</v>
      </c>
      <c r="AF245" s="168">
        <f>'Assumptions (Coal)'!$V$35*AF18/10^9</f>
        <v>0</v>
      </c>
      <c r="AG245" s="168">
        <f>'Assumptions (Coal)'!$V$35*AG18/10^9</f>
        <v>0.00931625</v>
      </c>
      <c r="AH245" s="168">
        <f>'Assumptions (Coal)'!$V$35*AH18/10^9</f>
        <v>0</v>
      </c>
      <c r="AI245" s="168">
        <f>'Assumptions (Coal)'!$V$35*AI18/10^9</f>
        <v>0</v>
      </c>
      <c r="AJ245" s="168">
        <f>'Assumptions (Coal)'!$V$35*AJ18/10^9</f>
        <v>0</v>
      </c>
      <c r="AK245" s="168">
        <f>'Assumptions (Coal)'!$V$35*AK18/10^9</f>
        <v>0</v>
      </c>
      <c r="AL245" s="168">
        <f>'Assumptions (Coal)'!$V$35*AL18/10^9</f>
        <v>0</v>
      </c>
      <c r="AM245" s="168">
        <f>'Assumptions (Coal)'!$V$35*AM18/10^9</f>
        <v>0</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2.368571122</v>
      </c>
      <c r="D246" s="183">
        <f>D9*'Assumptions (Coal)'!$V$31*10^3</f>
        <v>2.237540504</v>
      </c>
      <c r="E246" s="183">
        <f>E9*'Assumptions (Coal)'!$V$31*10^3</f>
        <v>2.332697937</v>
      </c>
      <c r="F246" s="183">
        <f>F9*'Assumptions (Coal)'!$V$31*10^3</f>
        <v>2.331190779</v>
      </c>
      <c r="G246" s="183">
        <f>G9*'Assumptions (Coal)'!$V$31*10^3</f>
        <v>2.242507915</v>
      </c>
      <c r="H246" s="183">
        <f>H9*'Assumptions (Coal)'!$V$31*10^3</f>
        <v>2.139859782</v>
      </c>
      <c r="I246" s="183">
        <f>I9*'Assumptions (Coal)'!$V$31*10^3</f>
        <v>2.240036735</v>
      </c>
      <c r="J246" s="183">
        <f>J9*'Assumptions (Coal)'!$V$31*10^3</f>
        <v>2.303132974</v>
      </c>
      <c r="K246" s="183">
        <f>K9*'Assumptions (Coal)'!$V$31*10^3</f>
        <v>2.28519037</v>
      </c>
      <c r="L246" s="183">
        <f>L9*'Assumptions (Coal)'!$V$31*10^3</f>
        <v>2.054252363</v>
      </c>
      <c r="M246" s="183">
        <f>M9*'Assumptions (Coal)'!$V$31*10^3</f>
        <v>2.10463195</v>
      </c>
      <c r="N246" s="183">
        <f>N9*'Assumptions (Coal)'!$V$31*10^3</f>
        <v>1.986345041</v>
      </c>
      <c r="O246" s="183">
        <f>O9*'Assumptions (Coal)'!$V$31*10^3</f>
        <v>1.377970992</v>
      </c>
      <c r="P246" s="183">
        <f>P9*'Assumptions (Coal)'!$V$31*10^3</f>
        <v>0.8248998496</v>
      </c>
      <c r="Q246" s="183">
        <f>Q9*'Assumptions (Coal)'!$V$31*10^3</f>
        <v>0.8064501822</v>
      </c>
      <c r="R246" s="183">
        <f>R9*'Assumptions (Coal)'!$V$31*10^3</f>
        <v>0.2984996043</v>
      </c>
      <c r="S246" s="183">
        <f>S9*'Assumptions (Coal)'!$V$31*10^3</f>
        <v>0.3195457134</v>
      </c>
      <c r="T246" s="183">
        <f>T9*'Assumptions (Coal)'!$V$31*10^3</f>
        <v>0.2917033605</v>
      </c>
      <c r="U246" s="183">
        <f>U9*'Assumptions (Coal)'!$V$31*10^3</f>
        <v>0.2819188539</v>
      </c>
      <c r="V246" s="183">
        <f>V9*'Assumptions (Coal)'!$V$31*10^3</f>
        <v>0.2819188539</v>
      </c>
      <c r="W246" s="183">
        <f>W9*'Assumptions (Coal)'!$V$31*10^3</f>
        <v>0.2819188539</v>
      </c>
      <c r="X246" s="184">
        <f>X9*('Assumptions (Coal)'!$V$31*10^3*X8/(X8+X13)+'Assumptions (Coal)'!$V$24*10^3*X13/(X8+X13))</f>
        <v>0.2657947608</v>
      </c>
      <c r="Y246" s="184">
        <f>Y9*('Assumptions (Coal)'!$V$31*10^3*Y8/(Y8+Y13)+'Assumptions (Coal)'!$V$24*10^3*Y13/(Y8+Y13))</f>
        <v>0.2564171746</v>
      </c>
      <c r="Z246" s="184">
        <f>Z9*('Assumptions (Coal)'!$V$31*10^3*Z8/(Z8+Z13)+'Assumptions (Coal)'!$V$24*10^3*Z13/(Z8+Z13))</f>
        <v>0.24704092</v>
      </c>
      <c r="AA246" s="184">
        <f>AA9*('Assumptions (Coal)'!$V$31*10^3*AA8/(AA8+AA13)+'Assumptions (Coal)'!$V$24*10^3*AA13/(AA8+AA13))</f>
        <v>0.2376661368</v>
      </c>
      <c r="AB246" s="184">
        <f>AB9*('Assumptions (Coal)'!$V$31*10^3*AB8/(AB8+AB13)+'Assumptions (Coal)'!$V$24*10^3*AB13/(AB8+AB13))</f>
        <v>0.2282929849</v>
      </c>
      <c r="AC246" s="184">
        <f>AC9*('Assumptions (Coal)'!$V$31*10^3*AC8/(AC8+AC13)+'Assumptions (Coal)'!$V$24*10^3*AC13/(AC8+AC13))</f>
        <v>0.2189216483</v>
      </c>
      <c r="AD246" s="184">
        <f>AD9*('Assumptions (Coal)'!$V$31*10^3*AD8/(AD8+AD13)+'Assumptions (Coal)'!$V$24*10^3*AD13/(AD8+AD13))</f>
        <v>0.2095523398</v>
      </c>
      <c r="AE246" s="184">
        <f>AE9*('Assumptions (Coal)'!$V$31*10^3*AE8/(AE8+AE13)+'Assumptions (Coal)'!$V$24*10^3*AE13/(AE8+AE13))</f>
        <v>0.2001853065</v>
      </c>
      <c r="AF246" s="184">
        <f>AF9*('Assumptions (Coal)'!$V$31*10^3*AF8/(AF8+AF13)+'Assumptions (Coal)'!$V$24*10^3*AF13/(AF8+AF13))</f>
        <v>0.1908208378</v>
      </c>
      <c r="AG246" s="184">
        <f>AG9*('Assumptions (Coal)'!$V$31*10^3*AG8/(AG8+AG13)+'Assumptions (Coal)'!$V$24*10^3*AG13/(AG8+AG13))</f>
        <v>0.1597540172</v>
      </c>
      <c r="AH246" s="184">
        <f>AH9*('Assumptions (Coal)'!$V$31*10^3*AH8/(AH8+AH13)+'Assumptions (Coal)'!$V$24*10^3*AH13/(AH8+AH13))</f>
        <v>0.1510795909</v>
      </c>
      <c r="AI246" s="184">
        <f>AI9*('Assumptions (Coal)'!$V$31*10^3*AI8/(AI8+AI13)+'Assumptions (Coal)'!$V$24*10^3*AI13/(AI8+AI13))</f>
        <v>0.1424432104</v>
      </c>
      <c r="AJ246" s="184">
        <f>AJ9*('Assumptions (Coal)'!$V$31*10^3*AJ8/(AJ8+AJ13)+'Assumptions (Coal)'!$V$24*10^3*AJ13/(AJ8+AJ13))</f>
        <v>0.1338479604</v>
      </c>
      <c r="AK246" s="184">
        <f>AK9*('Assumptions (Coal)'!$V$31*10^3*AK8/(AK8+AK13)+'Assumptions (Coal)'!$V$24*10^3*AK13/(AK8+AK13))</f>
        <v>0.1252972684</v>
      </c>
      <c r="AL246" s="184">
        <f>AL9*('Assumptions (Coal)'!$V$31*10^3*AL8/(AL8+AL13)+'Assumptions (Coal)'!$V$24*10^3*AL13/(AL8+AL13))</f>
        <v>0.1167949538</v>
      </c>
      <c r="AM246" s="184">
        <f>AM9*('Assumptions (Coal)'!$V$31*10^3*AM8/(AM8+AM13)+'Assumptions (Coal)'!$V$24*10^3*AM13/(AM8+AM13))</f>
        <v>0.108345285</v>
      </c>
      <c r="AN246" s="184">
        <f>AN9*('Assumptions (Coal)'!$V$31*10^3*AN8/(AN8+AN13)+'Assumptions (Coal)'!$V$24*10^3*AN13/(AN8+AN13))</f>
        <v>0.0999530482</v>
      </c>
      <c r="AO246" s="184">
        <f>AO9*('Assumptions (Coal)'!$V$31*10^3*AO8/(AO8+AO13)+'Assumptions (Coal)'!$V$24*10^3*AO13/(AO8+AO13))</f>
        <v>0.09162362751</v>
      </c>
      <c r="AP246" s="184">
        <f>AP9*('Assumptions (Coal)'!$V$31*10^3*AP8/(AP8+AP13)+'Assumptions (Coal)'!$V$24*10^3*AP13/(AP8+AP13))</f>
        <v>0.08336310196</v>
      </c>
      <c r="AQ246" s="184">
        <f>AQ9*('Assumptions (Coal)'!$V$31*10^3*AQ8/(AQ8+AQ13)+'Assumptions (Coal)'!$V$24*10^3*AQ13/(AQ8+AQ13))</f>
        <v>0.07517836104</v>
      </c>
      <c r="AR246" s="184">
        <f>AR9*('Assumptions (Coal)'!$V$31*10^3*AR8/(AR8+AR13)+'Assumptions (Coal)'!$V$24*10^3*AR13/(AR8+AR13))</f>
        <v>0.06707724455</v>
      </c>
      <c r="AS246" s="184">
        <f>AS9*('Assumptions (Coal)'!$V$31*10^3*AS8/(AS8+AS13)+'Assumptions (Coal)'!$V$24*10^3*AS13/(AS8+AS13))</f>
        <v>0.05906871224</v>
      </c>
      <c r="AT246" s="184">
        <f>AT9*('Assumptions (Coal)'!$V$31*10^3*AT8/(AT8+AT13)+'Assumptions (Coal)'!$V$24*10^3*AT13/(AT8+AT13))</f>
        <v>0.05116305126</v>
      </c>
      <c r="AU246" s="184">
        <f>AU9*('Assumptions (Coal)'!$V$31*10^3*AU8/(AU8+AU13)+'Assumptions (Coal)'!$V$24*10^3*AU13/(AU8+AU13))</f>
        <v>0.04337213137</v>
      </c>
      <c r="AV246" s="184">
        <f>AV9*('Assumptions (Coal)'!$V$31*10^3*AV8/(AV8+AV13)+'Assumptions (Coal)'!$V$24*10^3*AV13/(AV8+AV13))</f>
        <v>0.03570972149</v>
      </c>
      <c r="AW246" s="184">
        <f>AW9*('Assumptions (Coal)'!$V$31*10^3*AW8/(AW8+AW13)+'Assumptions (Coal)'!$V$24*10^3*AW13/(AW8+AW13))</f>
        <v>0.02819188539</v>
      </c>
      <c r="AX246" s="184">
        <f>AX9*('Assumptions (Coal)'!$V$31*10^3*AX8/(AX8+AX13)+'Assumptions (Coal)'!$V$24*10^3*AX13/(AX8+AX13))</f>
        <v>0.0208374805</v>
      </c>
      <c r="AY246" s="184">
        <f>AY9*('Assumptions (Coal)'!$V$31*10^3*AY8/(AY8+AY13)+'Assumptions (Coal)'!$V$24*10^3*AY13/(AY8+AY13))</f>
        <v>0.01366879292</v>
      </c>
      <c r="AZ246" s="184">
        <f>AZ9*('Assumptions (Coal)'!$V$31*10^3*AZ8/(AZ8+AZ13)+'Assumptions (Coal)'!$V$24*10^3*AZ13/(AZ8+AZ13))</f>
        <v>0.006712353664</v>
      </c>
      <c r="BA246" s="184">
        <f>BA9*('Assumptions (Coal)'!$V$31*10^3*BA8/(BA8+BA13)+'Assumptions (Coal)'!$V$24*10^3*BA13/(BA8+BA13))</f>
        <v>0</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155</v>
      </c>
      <c r="Y421" s="52">
        <f>'Assumptions (NG)'!X64</f>
        <v>0</v>
      </c>
      <c r="Z421" s="52">
        <f>'Assumptions (NG)'!Y64</f>
        <v>508.1</v>
      </c>
      <c r="AA421" s="52">
        <f>'Assumptions (NG)'!Z64</f>
        <v>549.6</v>
      </c>
      <c r="AB421" s="52">
        <f>'Assumptions (NG)'!AA64</f>
        <v>305.8</v>
      </c>
      <c r="AC421" s="52">
        <f>'Assumptions (NG)'!AB64</f>
        <v>88.7</v>
      </c>
      <c r="AD421" s="52">
        <f>'Assumptions (NG)'!AC64</f>
        <v>0</v>
      </c>
      <c r="AE421" s="52">
        <f>'Assumptions (NG)'!AD64</f>
        <v>125.2</v>
      </c>
      <c r="AF421" s="52">
        <f>'Assumptions (NG)'!AE64</f>
        <v>182.2</v>
      </c>
      <c r="AG421" s="52">
        <f>'Assumptions (NG)'!AF64</f>
        <v>51.4</v>
      </c>
      <c r="AH421" s="52">
        <f>'Assumptions (NG)'!AG64</f>
        <v>624.5</v>
      </c>
      <c r="AI421" s="52">
        <f>'Assumptions (NG)'!AH64</f>
        <v>102.8</v>
      </c>
      <c r="AJ421" s="52">
        <f>'Assumptions (NG)'!AI64</f>
        <v>323.3</v>
      </c>
      <c r="AK421" s="52">
        <f>'Assumptions (NG)'!AJ64</f>
        <v>0</v>
      </c>
      <c r="AL421" s="52">
        <f>'Assumptions (NG)'!AK64</f>
        <v>0</v>
      </c>
      <c r="AM421" s="52">
        <f>'Assumptions (NG)'!AL64</f>
        <v>0</v>
      </c>
      <c r="AN421" s="52">
        <f>'Assumptions (NG)'!AM64</f>
        <v>1707.8</v>
      </c>
      <c r="AO421" s="52">
        <f>'Assumptions (NG)'!AN64</f>
        <v>2416.8</v>
      </c>
      <c r="AP421" s="52">
        <f>'Assumptions (NG)'!AO64</f>
        <v>4626</v>
      </c>
      <c r="AQ421" s="52">
        <f>'Assumptions (NG)'!AP64</f>
        <v>50.3</v>
      </c>
      <c r="AR421" s="52">
        <f>'Assumptions (NG)'!AQ64</f>
        <v>3612.9</v>
      </c>
      <c r="AS421" s="52">
        <f>'Assumptions (NG)'!AR64</f>
        <v>1608.4</v>
      </c>
      <c r="AT421" s="52">
        <f>'Assumptions (NG)'!AS64</f>
        <v>232</v>
      </c>
      <c r="AU421" s="52">
        <f>'Assumptions (NG)'!AT64</f>
        <v>0</v>
      </c>
      <c r="AV421" s="52">
        <f>'Assumptions (NG)'!AU64</f>
        <v>1717.7</v>
      </c>
      <c r="AW421" s="52">
        <f>'Assumptions (NG)'!AV64</f>
        <v>1121.9</v>
      </c>
      <c r="AX421" s="52">
        <f>'Assumptions (NG)'!AW64</f>
        <v>42.5</v>
      </c>
      <c r="AY421" s="52">
        <f>'Assumptions (NG)'!AX64</f>
        <v>621</v>
      </c>
      <c r="AZ421" s="52">
        <f>'Assumptions (NG)'!AY64</f>
        <v>1364.4</v>
      </c>
      <c r="BA421" s="52">
        <f>'Assumptions (NG)'!AZ64</f>
        <v>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22406.1</v>
      </c>
      <c r="Y422" s="52">
        <f t="shared" ref="Y422:BA422" si="11">X422-Y421+X438</f>
        <v>23412.06009</v>
      </c>
      <c r="Z422" s="52">
        <f t="shared" si="11"/>
        <v>23754.92017</v>
      </c>
      <c r="AA422" s="52">
        <f t="shared" si="11"/>
        <v>24564.38026</v>
      </c>
      <c r="AB422" s="52">
        <f t="shared" si="11"/>
        <v>25659.14035</v>
      </c>
      <c r="AC422" s="52">
        <f t="shared" si="11"/>
        <v>26727.20043</v>
      </c>
      <c r="AD422" s="52">
        <f t="shared" si="11"/>
        <v>27666.86052</v>
      </c>
      <c r="AE422" s="52">
        <f t="shared" si="11"/>
        <v>28392.62061</v>
      </c>
      <c r="AF422" s="52">
        <f t="shared" si="11"/>
        <v>29186.58069</v>
      </c>
      <c r="AG422" s="52">
        <f t="shared" si="11"/>
        <v>30168.34078</v>
      </c>
      <c r="AH422" s="52">
        <f t="shared" si="11"/>
        <v>30446.20087</v>
      </c>
      <c r="AI422" s="52">
        <f t="shared" si="11"/>
        <v>31818.86095</v>
      </c>
      <c r="AJ422" s="52">
        <f t="shared" si="11"/>
        <v>32449.32104</v>
      </c>
      <c r="AK422" s="52">
        <f t="shared" si="11"/>
        <v>33623.58113</v>
      </c>
      <c r="AL422" s="52">
        <f t="shared" si="11"/>
        <v>34474.54121</v>
      </c>
      <c r="AM422" s="52">
        <f t="shared" si="11"/>
        <v>35325.5013</v>
      </c>
      <c r="AN422" s="52">
        <f t="shared" si="11"/>
        <v>34468.66139</v>
      </c>
      <c r="AO422" s="52">
        <f t="shared" si="11"/>
        <v>34610.62147</v>
      </c>
      <c r="AP422" s="52">
        <f t="shared" si="11"/>
        <v>33252.38156</v>
      </c>
      <c r="AQ422" s="52">
        <f t="shared" si="11"/>
        <v>38679.04165</v>
      </c>
      <c r="AR422" s="52">
        <f t="shared" si="11"/>
        <v>35967.40173</v>
      </c>
      <c r="AS422" s="52">
        <f t="shared" si="11"/>
        <v>38822.86182</v>
      </c>
      <c r="AT422" s="52">
        <f t="shared" si="11"/>
        <v>41050.22191</v>
      </c>
      <c r="AU422" s="52">
        <f t="shared" si="11"/>
        <v>42133.18199</v>
      </c>
      <c r="AV422" s="52">
        <f t="shared" si="11"/>
        <v>41266.44208</v>
      </c>
      <c r="AW422" s="52">
        <f t="shared" si="11"/>
        <v>42713.20217</v>
      </c>
      <c r="AX422" s="52">
        <f t="shared" si="11"/>
        <v>44643.56225</v>
      </c>
      <c r="AY422" s="52">
        <f t="shared" si="11"/>
        <v>44916.02234</v>
      </c>
      <c r="AZ422" s="52">
        <f t="shared" si="11"/>
        <v>45023.58243</v>
      </c>
      <c r="BA422" s="52">
        <f t="shared" si="11"/>
        <v>47238.94251</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5587</v>
      </c>
      <c r="Y423" s="199">
        <f>'Assumptions (NG)'!X189</f>
        <v>0</v>
      </c>
      <c r="Z423" s="52">
        <f>'Assumptions (NG)'!Y189</f>
        <v>902.1</v>
      </c>
      <c r="AA423" s="52">
        <f>'Assumptions (NG)'!Z189</f>
        <v>81.1</v>
      </c>
      <c r="AB423" s="52">
        <f>'Assumptions (NG)'!AA189</f>
        <v>0</v>
      </c>
      <c r="AC423" s="52">
        <f>'Assumptions (NG)'!AB189</f>
        <v>332.7</v>
      </c>
      <c r="AD423" s="52">
        <f>'Assumptions (NG)'!AC189</f>
        <v>0</v>
      </c>
      <c r="AE423" s="52">
        <f>'Assumptions (NG)'!AD189</f>
        <v>0</v>
      </c>
      <c r="AF423" s="52">
        <f>'Assumptions (NG)'!AE189</f>
        <v>24.9</v>
      </c>
      <c r="AG423" s="52">
        <f>'Assumptions (NG)'!AF189</f>
        <v>0</v>
      </c>
      <c r="AH423" s="52">
        <f>'Assumptions (NG)'!AG189</f>
        <v>71.2</v>
      </c>
      <c r="AI423" s="52">
        <f>'Assumptions (NG)'!AH189</f>
        <v>116.1</v>
      </c>
      <c r="AJ423" s="52">
        <f>'Assumptions (NG)'!AI189</f>
        <v>28</v>
      </c>
      <c r="AK423" s="52">
        <f>'Assumptions (NG)'!AJ189</f>
        <v>54.2</v>
      </c>
      <c r="AL423" s="52">
        <f>'Assumptions (NG)'!AK189</f>
        <v>460.7</v>
      </c>
      <c r="AM423" s="52">
        <f>'Assumptions (NG)'!AL189</f>
        <v>444.5</v>
      </c>
      <c r="AN423" s="52">
        <f>'Assumptions (NG)'!AM189</f>
        <v>435.5</v>
      </c>
      <c r="AO423" s="52">
        <f>'Assumptions (NG)'!AN189</f>
        <v>198.9</v>
      </c>
      <c r="AP423" s="52">
        <f>'Assumptions (NG)'!AO189</f>
        <v>577.1</v>
      </c>
      <c r="AQ423" s="52">
        <f>'Assumptions (NG)'!AP189</f>
        <v>227.9</v>
      </c>
      <c r="AR423" s="52">
        <f>'Assumptions (NG)'!AQ189</f>
        <v>279.7</v>
      </c>
      <c r="AS423" s="52">
        <f>'Assumptions (NG)'!AR189</f>
        <v>47.2</v>
      </c>
      <c r="AT423" s="52">
        <f>'Assumptions (NG)'!AS189</f>
        <v>50.4</v>
      </c>
      <c r="AU423" s="52">
        <f>'Assumptions (NG)'!AT189</f>
        <v>46.6</v>
      </c>
      <c r="AV423" s="52">
        <f>'Assumptions (NG)'!AU189</f>
        <v>115.1</v>
      </c>
      <c r="AW423" s="52">
        <f>'Assumptions (NG)'!AV189</f>
        <v>173.3</v>
      </c>
      <c r="AX423" s="52">
        <f>'Assumptions (NG)'!AW189</f>
        <v>0</v>
      </c>
      <c r="AY423" s="52">
        <f>'Assumptions (NG)'!AX189</f>
        <v>0</v>
      </c>
      <c r="AZ423" s="52">
        <f>'Assumptions (NG)'!AY189</f>
        <v>0</v>
      </c>
      <c r="BA423" s="52">
        <f>'Assumptions (NG)'!AZ189</f>
        <v>7.7</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13810.7</v>
      </c>
      <c r="Y424" s="148">
        <f t="shared" ref="Y424:BA424" si="12">X424-Y423+X439</f>
        <v>18884.5412</v>
      </c>
      <c r="Z424" s="148">
        <f t="shared" si="12"/>
        <v>17982.4412</v>
      </c>
      <c r="AA424" s="148">
        <f t="shared" si="12"/>
        <v>17901.3412</v>
      </c>
      <c r="AB424" s="148">
        <f t="shared" si="12"/>
        <v>17901.3412</v>
      </c>
      <c r="AC424" s="148">
        <f t="shared" si="12"/>
        <v>17568.6412</v>
      </c>
      <c r="AD424" s="148">
        <f t="shared" si="12"/>
        <v>17568.6412</v>
      </c>
      <c r="AE424" s="148">
        <f t="shared" si="12"/>
        <v>17568.6412</v>
      </c>
      <c r="AF424" s="148">
        <f t="shared" si="12"/>
        <v>17543.7412</v>
      </c>
      <c r="AG424" s="148">
        <f t="shared" si="12"/>
        <v>17543.7412</v>
      </c>
      <c r="AH424" s="148">
        <f t="shared" si="12"/>
        <v>17472.5412</v>
      </c>
      <c r="AI424" s="148">
        <f t="shared" si="12"/>
        <v>17356.4412</v>
      </c>
      <c r="AJ424" s="148">
        <f t="shared" si="12"/>
        <v>17328.4412</v>
      </c>
      <c r="AK424" s="148">
        <f t="shared" si="12"/>
        <v>17274.2412</v>
      </c>
      <c r="AL424" s="148">
        <f t="shared" si="12"/>
        <v>16813.5412</v>
      </c>
      <c r="AM424" s="148">
        <f t="shared" si="12"/>
        <v>16369.0412</v>
      </c>
      <c r="AN424" s="148">
        <f t="shared" si="12"/>
        <v>15933.5412</v>
      </c>
      <c r="AO424" s="148">
        <f t="shared" si="12"/>
        <v>15734.6412</v>
      </c>
      <c r="AP424" s="148">
        <f t="shared" si="12"/>
        <v>15157.5412</v>
      </c>
      <c r="AQ424" s="148">
        <f t="shared" si="12"/>
        <v>14929.6412</v>
      </c>
      <c r="AR424" s="148">
        <f t="shared" si="12"/>
        <v>14649.9412</v>
      </c>
      <c r="AS424" s="148">
        <f t="shared" si="12"/>
        <v>14602.7412</v>
      </c>
      <c r="AT424" s="148">
        <f t="shared" si="12"/>
        <v>14552.3412</v>
      </c>
      <c r="AU424" s="148">
        <f t="shared" si="12"/>
        <v>14505.7412</v>
      </c>
      <c r="AV424" s="148">
        <f t="shared" si="12"/>
        <v>14390.6412</v>
      </c>
      <c r="AW424" s="148">
        <f t="shared" si="12"/>
        <v>14217.3412</v>
      </c>
      <c r="AX424" s="148">
        <f t="shared" si="12"/>
        <v>14217.3412</v>
      </c>
      <c r="AY424" s="148">
        <f t="shared" si="12"/>
        <v>14217.3412</v>
      </c>
      <c r="AZ424" s="148">
        <f t="shared" si="12"/>
        <v>14217.3412</v>
      </c>
      <c r="BA424" s="148">
        <f t="shared" si="12"/>
        <v>14209.6412</v>
      </c>
      <c r="BB424" s="148"/>
    </row>
    <row r="425" ht="15.75" customHeight="1">
      <c r="A425" s="201" t="s">
        <v>381</v>
      </c>
      <c r="B425" s="202" t="s">
        <v>149</v>
      </c>
      <c r="C425" s="153">
        <f t="shared" ref="C425:BA425" si="13">sum(C426:C427)</f>
        <v>23863.4</v>
      </c>
      <c r="D425" s="153">
        <f t="shared" si="13"/>
        <v>26640.5</v>
      </c>
      <c r="E425" s="153">
        <f t="shared" si="13"/>
        <v>29016.4</v>
      </c>
      <c r="F425" s="153">
        <f t="shared" si="13"/>
        <v>32876.4</v>
      </c>
      <c r="G425" s="153">
        <f t="shared" si="13"/>
        <v>32506.7</v>
      </c>
      <c r="H425" s="153">
        <f t="shared" si="13"/>
        <v>36294.8</v>
      </c>
      <c r="I425" s="153">
        <f t="shared" si="13"/>
        <v>37751.8</v>
      </c>
      <c r="J425" s="153">
        <f t="shared" si="13"/>
        <v>38190.1</v>
      </c>
      <c r="K425" s="153">
        <f t="shared" si="13"/>
        <v>38257.8</v>
      </c>
      <c r="L425" s="153">
        <f t="shared" si="13"/>
        <v>40600.1</v>
      </c>
      <c r="M425" s="153">
        <f t="shared" si="13"/>
        <v>41892.3</v>
      </c>
      <c r="N425" s="153">
        <f t="shared" si="13"/>
        <v>42278.9</v>
      </c>
      <c r="O425" s="153">
        <f t="shared" si="13"/>
        <v>42874.1</v>
      </c>
      <c r="P425" s="153">
        <f t="shared" si="13"/>
        <v>45905.3</v>
      </c>
      <c r="Q425" s="153">
        <f t="shared" si="13"/>
        <v>45208</v>
      </c>
      <c r="R425" s="153">
        <f t="shared" si="13"/>
        <v>44857.9</v>
      </c>
      <c r="S425" s="153">
        <f t="shared" si="13"/>
        <v>43804</v>
      </c>
      <c r="T425" s="153">
        <f t="shared" si="13"/>
        <v>43591.8</v>
      </c>
      <c r="U425" s="153">
        <f t="shared" si="13"/>
        <v>41958.8</v>
      </c>
      <c r="V425" s="153">
        <f t="shared" si="13"/>
        <v>41958.8</v>
      </c>
      <c r="W425" s="153">
        <f t="shared" si="13"/>
        <v>41958.8</v>
      </c>
      <c r="X425" s="148">
        <f t="shared" si="13"/>
        <v>42296.60128</v>
      </c>
      <c r="Y425" s="148">
        <f t="shared" si="13"/>
        <v>42634.40257</v>
      </c>
      <c r="Z425" s="148">
        <f t="shared" si="13"/>
        <v>42972.20385</v>
      </c>
      <c r="AA425" s="148">
        <f t="shared" si="13"/>
        <v>43310.00514</v>
      </c>
      <c r="AB425" s="148">
        <f t="shared" si="13"/>
        <v>43647.80642</v>
      </c>
      <c r="AC425" s="148">
        <f t="shared" si="13"/>
        <v>43985.6077</v>
      </c>
      <c r="AD425" s="148">
        <f t="shared" si="13"/>
        <v>44323.40899</v>
      </c>
      <c r="AE425" s="148">
        <f t="shared" si="13"/>
        <v>44661.21027</v>
      </c>
      <c r="AF425" s="148">
        <f t="shared" si="13"/>
        <v>44999.01155</v>
      </c>
      <c r="AG425" s="148">
        <f t="shared" si="13"/>
        <v>45336.81284</v>
      </c>
      <c r="AH425" s="148">
        <f t="shared" si="13"/>
        <v>45674.61412</v>
      </c>
      <c r="AI425" s="148">
        <f t="shared" si="13"/>
        <v>46012.41541</v>
      </c>
      <c r="AJ425" s="148">
        <f t="shared" si="13"/>
        <v>46350.21669</v>
      </c>
      <c r="AK425" s="148">
        <f t="shared" si="13"/>
        <v>46688.01797</v>
      </c>
      <c r="AL425" s="148">
        <f t="shared" si="13"/>
        <v>47025.81926</v>
      </c>
      <c r="AM425" s="148">
        <f t="shared" si="13"/>
        <v>47363.62054</v>
      </c>
      <c r="AN425" s="148">
        <f t="shared" si="13"/>
        <v>47701.42183</v>
      </c>
      <c r="AO425" s="148">
        <f t="shared" si="13"/>
        <v>48039.22311</v>
      </c>
      <c r="AP425" s="148">
        <f t="shared" si="13"/>
        <v>48377.02439</v>
      </c>
      <c r="AQ425" s="148">
        <f t="shared" si="13"/>
        <v>48714.82568</v>
      </c>
      <c r="AR425" s="148">
        <f t="shared" si="13"/>
        <v>49052.62696</v>
      </c>
      <c r="AS425" s="148">
        <f t="shared" si="13"/>
        <v>49390.42825</v>
      </c>
      <c r="AT425" s="148">
        <f t="shared" si="13"/>
        <v>49728.22953</v>
      </c>
      <c r="AU425" s="148">
        <f t="shared" si="13"/>
        <v>50066.03081</v>
      </c>
      <c r="AV425" s="148">
        <f t="shared" si="13"/>
        <v>50403.8321</v>
      </c>
      <c r="AW425" s="148">
        <f t="shared" si="13"/>
        <v>50741.63338</v>
      </c>
      <c r="AX425" s="148">
        <f t="shared" si="13"/>
        <v>51079.43466</v>
      </c>
      <c r="AY425" s="148">
        <f t="shared" si="13"/>
        <v>51417.23595</v>
      </c>
      <c r="AZ425" s="148">
        <f t="shared" si="13"/>
        <v>51755.03723</v>
      </c>
      <c r="BA425" s="148">
        <f t="shared" si="13"/>
        <v>52092.83852</v>
      </c>
    </row>
    <row r="426" ht="15.75" customHeight="1">
      <c r="A426" s="201" t="s">
        <v>382</v>
      </c>
      <c r="B426" s="202" t="s">
        <v>149</v>
      </c>
      <c r="C426" s="152">
        <v>4198.3</v>
      </c>
      <c r="D426" s="152">
        <v>5906.1</v>
      </c>
      <c r="E426" s="152">
        <v>8305.1</v>
      </c>
      <c r="F426" s="152">
        <v>12931.1</v>
      </c>
      <c r="G426" s="152">
        <v>12623.7</v>
      </c>
      <c r="H426" s="152">
        <v>16241.8</v>
      </c>
      <c r="I426" s="152">
        <v>17850.2</v>
      </c>
      <c r="J426" s="152">
        <v>18082.2</v>
      </c>
      <c r="K426" s="152">
        <v>18022.2</v>
      </c>
      <c r="L426" s="152">
        <v>19739.9</v>
      </c>
      <c r="M426" s="152">
        <v>20861.8</v>
      </c>
      <c r="N426" s="152">
        <v>20904.3</v>
      </c>
      <c r="O426" s="152">
        <v>21512.8</v>
      </c>
      <c r="P426" s="152">
        <v>22877.2</v>
      </c>
      <c r="Q426" s="152">
        <v>22296.0</v>
      </c>
      <c r="R426" s="152">
        <v>22623.5</v>
      </c>
      <c r="S426" s="152">
        <v>22710.5</v>
      </c>
      <c r="T426" s="152">
        <v>22710.5</v>
      </c>
      <c r="U426" s="152">
        <v>22561.1</v>
      </c>
      <c r="V426" s="153">
        <f t="shared" ref="V426:W426" si="14">U426+V438</f>
        <v>22561.1</v>
      </c>
      <c r="W426" s="153">
        <f t="shared" si="14"/>
        <v>22561.1</v>
      </c>
      <c r="X426" s="164">
        <f t="shared" ref="X426:AZ426" si="15">W426+($BA$426-$W$426)/($BA$2-$W$2)</f>
        <v>23412.06009</v>
      </c>
      <c r="Y426" s="164">
        <f t="shared" si="15"/>
        <v>24263.02017</v>
      </c>
      <c r="Z426" s="164">
        <f t="shared" si="15"/>
        <v>25113.98026</v>
      </c>
      <c r="AA426" s="164">
        <f t="shared" si="15"/>
        <v>25964.94035</v>
      </c>
      <c r="AB426" s="164">
        <f t="shared" si="15"/>
        <v>26815.90043</v>
      </c>
      <c r="AC426" s="164">
        <f t="shared" si="15"/>
        <v>27666.86052</v>
      </c>
      <c r="AD426" s="164">
        <f t="shared" si="15"/>
        <v>28517.82061</v>
      </c>
      <c r="AE426" s="164">
        <f t="shared" si="15"/>
        <v>29368.78069</v>
      </c>
      <c r="AF426" s="164">
        <f t="shared" si="15"/>
        <v>30219.74078</v>
      </c>
      <c r="AG426" s="164">
        <f t="shared" si="15"/>
        <v>31070.70087</v>
      </c>
      <c r="AH426" s="164">
        <f t="shared" si="15"/>
        <v>31921.66095</v>
      </c>
      <c r="AI426" s="164">
        <f t="shared" si="15"/>
        <v>32772.62104</v>
      </c>
      <c r="AJ426" s="164">
        <f t="shared" si="15"/>
        <v>33623.58113</v>
      </c>
      <c r="AK426" s="164">
        <f t="shared" si="15"/>
        <v>34474.54121</v>
      </c>
      <c r="AL426" s="164">
        <f t="shared" si="15"/>
        <v>35325.5013</v>
      </c>
      <c r="AM426" s="164">
        <f t="shared" si="15"/>
        <v>36176.46139</v>
      </c>
      <c r="AN426" s="164">
        <f t="shared" si="15"/>
        <v>37027.42147</v>
      </c>
      <c r="AO426" s="164">
        <f t="shared" si="15"/>
        <v>37878.38156</v>
      </c>
      <c r="AP426" s="164">
        <f t="shared" si="15"/>
        <v>38729.34165</v>
      </c>
      <c r="AQ426" s="164">
        <f t="shared" si="15"/>
        <v>39580.30173</v>
      </c>
      <c r="AR426" s="164">
        <f t="shared" si="15"/>
        <v>40431.26182</v>
      </c>
      <c r="AS426" s="164">
        <f t="shared" si="15"/>
        <v>41282.22191</v>
      </c>
      <c r="AT426" s="164">
        <f t="shared" si="15"/>
        <v>42133.18199</v>
      </c>
      <c r="AU426" s="164">
        <f t="shared" si="15"/>
        <v>42984.14208</v>
      </c>
      <c r="AV426" s="164">
        <f t="shared" si="15"/>
        <v>43835.10217</v>
      </c>
      <c r="AW426" s="164">
        <f t="shared" si="15"/>
        <v>44686.06225</v>
      </c>
      <c r="AX426" s="164">
        <f t="shared" si="15"/>
        <v>45537.02234</v>
      </c>
      <c r="AY426" s="164">
        <f t="shared" si="15"/>
        <v>46387.98243</v>
      </c>
      <c r="AZ426" s="164">
        <f t="shared" si="15"/>
        <v>47238.94251</v>
      </c>
      <c r="BA426" s="155">
        <f>Inputs!$H$5</f>
        <v>48089.9026</v>
      </c>
    </row>
    <row r="427" ht="15.75" customHeight="1">
      <c r="A427" s="201" t="s">
        <v>383</v>
      </c>
      <c r="B427" s="202" t="s">
        <v>149</v>
      </c>
      <c r="C427" s="152">
        <v>19665.1</v>
      </c>
      <c r="D427" s="152">
        <v>20734.4</v>
      </c>
      <c r="E427" s="152">
        <v>20711.3</v>
      </c>
      <c r="F427" s="152">
        <v>19945.3</v>
      </c>
      <c r="G427" s="152">
        <v>19883.0</v>
      </c>
      <c r="H427" s="152">
        <v>20053.0</v>
      </c>
      <c r="I427" s="152">
        <v>19901.6</v>
      </c>
      <c r="J427" s="152">
        <v>20107.9</v>
      </c>
      <c r="K427" s="152">
        <v>20235.6</v>
      </c>
      <c r="L427" s="152">
        <v>20860.2</v>
      </c>
      <c r="M427" s="152">
        <v>21030.5</v>
      </c>
      <c r="N427" s="152">
        <v>21374.6</v>
      </c>
      <c r="O427" s="152">
        <v>21361.3</v>
      </c>
      <c r="P427" s="152">
        <v>23028.1</v>
      </c>
      <c r="Q427" s="152">
        <v>22912.0</v>
      </c>
      <c r="R427" s="152">
        <v>22234.4</v>
      </c>
      <c r="S427" s="152">
        <v>21093.5</v>
      </c>
      <c r="T427" s="152">
        <v>20881.3</v>
      </c>
      <c r="U427" s="152">
        <v>19397.7</v>
      </c>
      <c r="V427" s="153">
        <f t="shared" ref="V427:W427" si="16">U427+V439</f>
        <v>19397.7</v>
      </c>
      <c r="W427" s="153">
        <f t="shared" si="16"/>
        <v>19397.7</v>
      </c>
      <c r="X427" s="164">
        <f t="shared" ref="X427:AZ427" si="17">W427+($BA$427-$W$427)/($BA$2-$W$2)</f>
        <v>18884.5412</v>
      </c>
      <c r="Y427" s="164">
        <f t="shared" si="17"/>
        <v>18371.38239</v>
      </c>
      <c r="Z427" s="164">
        <f t="shared" si="17"/>
        <v>17858.22359</v>
      </c>
      <c r="AA427" s="164">
        <f t="shared" si="17"/>
        <v>17345.06479</v>
      </c>
      <c r="AB427" s="164">
        <f t="shared" si="17"/>
        <v>16831.90599</v>
      </c>
      <c r="AC427" s="164">
        <f t="shared" si="17"/>
        <v>16318.74718</v>
      </c>
      <c r="AD427" s="164">
        <f t="shared" si="17"/>
        <v>15805.58838</v>
      </c>
      <c r="AE427" s="164">
        <f t="shared" si="17"/>
        <v>15292.42958</v>
      </c>
      <c r="AF427" s="164">
        <f t="shared" si="17"/>
        <v>14779.27077</v>
      </c>
      <c r="AG427" s="164">
        <f t="shared" si="17"/>
        <v>14266.11197</v>
      </c>
      <c r="AH427" s="164">
        <f t="shared" si="17"/>
        <v>13752.95317</v>
      </c>
      <c r="AI427" s="164">
        <f t="shared" si="17"/>
        <v>13239.79437</v>
      </c>
      <c r="AJ427" s="164">
        <f t="shared" si="17"/>
        <v>12726.63556</v>
      </c>
      <c r="AK427" s="164">
        <f t="shared" si="17"/>
        <v>12213.47676</v>
      </c>
      <c r="AL427" s="164">
        <f t="shared" si="17"/>
        <v>11700.31796</v>
      </c>
      <c r="AM427" s="164">
        <f t="shared" si="17"/>
        <v>11187.15916</v>
      </c>
      <c r="AN427" s="164">
        <f t="shared" si="17"/>
        <v>10674.00035</v>
      </c>
      <c r="AO427" s="164">
        <f t="shared" si="17"/>
        <v>10160.84155</v>
      </c>
      <c r="AP427" s="164">
        <f t="shared" si="17"/>
        <v>9647.682747</v>
      </c>
      <c r="AQ427" s="164">
        <f t="shared" si="17"/>
        <v>9134.523944</v>
      </c>
      <c r="AR427" s="164">
        <f t="shared" si="17"/>
        <v>8621.365141</v>
      </c>
      <c r="AS427" s="164">
        <f t="shared" si="17"/>
        <v>8108.206339</v>
      </c>
      <c r="AT427" s="164">
        <f t="shared" si="17"/>
        <v>7595.047536</v>
      </c>
      <c r="AU427" s="164">
        <f t="shared" si="17"/>
        <v>7081.888733</v>
      </c>
      <c r="AV427" s="164">
        <f t="shared" si="17"/>
        <v>6568.72993</v>
      </c>
      <c r="AW427" s="164">
        <f t="shared" si="17"/>
        <v>6055.571127</v>
      </c>
      <c r="AX427" s="164">
        <f t="shared" si="17"/>
        <v>5542.412325</v>
      </c>
      <c r="AY427" s="164">
        <f t="shared" si="17"/>
        <v>5029.253522</v>
      </c>
      <c r="AZ427" s="164">
        <f t="shared" si="17"/>
        <v>4516.094719</v>
      </c>
      <c r="BA427" s="155">
        <f>Inputs!$H$6</f>
        <v>4002.935916</v>
      </c>
    </row>
    <row r="428" ht="15.75" customHeight="1">
      <c r="A428" s="195" t="s">
        <v>384</v>
      </c>
      <c r="B428" s="166" t="s">
        <v>150</v>
      </c>
      <c r="C428" s="203">
        <f t="shared" ref="C428:W428" si="18">sum(C429:C430)</f>
        <v>103.218973</v>
      </c>
      <c r="D428" s="203">
        <f t="shared" si="18"/>
        <v>111.932271</v>
      </c>
      <c r="E428" s="203">
        <f t="shared" si="18"/>
        <v>89.624044</v>
      </c>
      <c r="F428" s="203">
        <f t="shared" si="18"/>
        <v>91.432181</v>
      </c>
      <c r="G428" s="203">
        <f t="shared" si="18"/>
        <v>100.222233</v>
      </c>
      <c r="H428" s="203">
        <f t="shared" si="18"/>
        <v>93.353849</v>
      </c>
      <c r="I428" s="203">
        <f t="shared" si="18"/>
        <v>105.691116</v>
      </c>
      <c r="J428" s="203">
        <f t="shared" si="18"/>
        <v>115.70047</v>
      </c>
      <c r="K428" s="203">
        <f t="shared" si="18"/>
        <v>119.991737</v>
      </c>
      <c r="L428" s="203">
        <f t="shared" si="18"/>
        <v>113.463455</v>
      </c>
      <c r="M428" s="203">
        <f t="shared" si="18"/>
        <v>107.522313</v>
      </c>
      <c r="N428" s="203">
        <f t="shared" si="18"/>
        <v>88.973831</v>
      </c>
      <c r="O428" s="203">
        <f t="shared" si="18"/>
        <v>119.668329</v>
      </c>
      <c r="P428" s="203">
        <f t="shared" si="18"/>
        <v>119.522859</v>
      </c>
      <c r="Q428" s="203">
        <f t="shared" si="18"/>
        <v>120.426435</v>
      </c>
      <c r="R428" s="203">
        <f t="shared" si="18"/>
        <v>116.139609</v>
      </c>
      <c r="S428" s="203">
        <f t="shared" si="18"/>
        <v>97.073664</v>
      </c>
      <c r="T428" s="203">
        <f t="shared" si="18"/>
        <v>88.350158</v>
      </c>
      <c r="U428" s="203">
        <f t="shared" si="18"/>
        <v>89.604473</v>
      </c>
      <c r="V428" s="203">
        <f t="shared" si="18"/>
        <v>89.604473</v>
      </c>
      <c r="W428" s="203">
        <f t="shared" si="18"/>
        <v>89.604473</v>
      </c>
      <c r="X428" s="148">
        <f t="shared" ref="X428:BA428" si="19">sum(X$429:X$430)</f>
        <v>93.71767761</v>
      </c>
      <c r="Y428" s="148">
        <f t="shared" si="19"/>
        <v>97.83088222</v>
      </c>
      <c r="Z428" s="148">
        <f t="shared" si="19"/>
        <v>101.9440868</v>
      </c>
      <c r="AA428" s="148">
        <f t="shared" si="19"/>
        <v>106.0572914</v>
      </c>
      <c r="AB428" s="148">
        <f t="shared" si="19"/>
        <v>110.170496</v>
      </c>
      <c r="AC428" s="148">
        <f t="shared" si="19"/>
        <v>114.2837006</v>
      </c>
      <c r="AD428" s="148">
        <f t="shared" si="19"/>
        <v>118.3969053</v>
      </c>
      <c r="AE428" s="148">
        <f t="shared" si="19"/>
        <v>122.5101099</v>
      </c>
      <c r="AF428" s="148">
        <f t="shared" si="19"/>
        <v>126.6233145</v>
      </c>
      <c r="AG428" s="148">
        <f t="shared" si="19"/>
        <v>130.7365191</v>
      </c>
      <c r="AH428" s="148">
        <f t="shared" si="19"/>
        <v>134.8497237</v>
      </c>
      <c r="AI428" s="148">
        <f t="shared" si="19"/>
        <v>138.9629283</v>
      </c>
      <c r="AJ428" s="148">
        <f t="shared" si="19"/>
        <v>143.0761329</v>
      </c>
      <c r="AK428" s="148">
        <f t="shared" si="19"/>
        <v>147.1893375</v>
      </c>
      <c r="AL428" s="148">
        <f t="shared" si="19"/>
        <v>151.3025421</v>
      </c>
      <c r="AM428" s="148">
        <f t="shared" si="19"/>
        <v>155.4157467</v>
      </c>
      <c r="AN428" s="148">
        <f t="shared" si="19"/>
        <v>159.5289513</v>
      </c>
      <c r="AO428" s="148">
        <f t="shared" si="19"/>
        <v>163.6421559</v>
      </c>
      <c r="AP428" s="148">
        <f t="shared" si="19"/>
        <v>167.7553605</v>
      </c>
      <c r="AQ428" s="148">
        <f t="shared" si="19"/>
        <v>171.8685652</v>
      </c>
      <c r="AR428" s="148">
        <f t="shared" si="19"/>
        <v>175.9817698</v>
      </c>
      <c r="AS428" s="148">
        <f t="shared" si="19"/>
        <v>180.0949744</v>
      </c>
      <c r="AT428" s="148">
        <f t="shared" si="19"/>
        <v>184.208179</v>
      </c>
      <c r="AU428" s="148">
        <f t="shared" si="19"/>
        <v>188.3213836</v>
      </c>
      <c r="AV428" s="148">
        <f t="shared" si="19"/>
        <v>192.4345882</v>
      </c>
      <c r="AW428" s="148">
        <f t="shared" si="19"/>
        <v>196.5477928</v>
      </c>
      <c r="AX428" s="148">
        <f t="shared" si="19"/>
        <v>200.6609974</v>
      </c>
      <c r="AY428" s="148">
        <f t="shared" si="19"/>
        <v>204.774202</v>
      </c>
      <c r="AZ428" s="148">
        <f t="shared" si="19"/>
        <v>208.8874066</v>
      </c>
      <c r="BA428" s="148">
        <f t="shared" si="19"/>
        <v>213.0006112</v>
      </c>
    </row>
    <row r="429" ht="15.75" customHeight="1">
      <c r="A429" s="204" t="s">
        <v>385</v>
      </c>
      <c r="B429" s="202" t="s">
        <v>150</v>
      </c>
      <c r="C429" s="205">
        <v>12.8719878</v>
      </c>
      <c r="D429" s="205">
        <v>18.1081026</v>
      </c>
      <c r="E429" s="205">
        <v>25.4634366</v>
      </c>
      <c r="F429" s="205">
        <v>39.6467526</v>
      </c>
      <c r="G429" s="205">
        <v>38.7042642</v>
      </c>
      <c r="H429" s="205">
        <v>49.7973588</v>
      </c>
      <c r="I429" s="205">
        <v>57.85606824</v>
      </c>
      <c r="J429" s="205">
        <v>63.3600288</v>
      </c>
      <c r="K429" s="205">
        <v>63.1497888</v>
      </c>
      <c r="L429" s="205">
        <v>69.1686096</v>
      </c>
      <c r="M429" s="205">
        <v>80.40972192</v>
      </c>
      <c r="N429" s="205">
        <v>80.0764479</v>
      </c>
      <c r="O429" s="205">
        <v>97.99510656</v>
      </c>
      <c r="P429" s="205">
        <v>98.19809328</v>
      </c>
      <c r="Q429" s="205">
        <v>95.7033504</v>
      </c>
      <c r="R429" s="205">
        <v>104.5256481</v>
      </c>
      <c r="S429" s="205">
        <v>87.3662976</v>
      </c>
      <c r="T429" s="205">
        <v>79.5151422</v>
      </c>
      <c r="U429" s="205">
        <v>80.6440257</v>
      </c>
      <c r="V429" s="206">
        <f t="shared" ref="V429:W429" si="20">U429</f>
        <v>80.6440257</v>
      </c>
      <c r="W429" s="206">
        <f t="shared" si="20"/>
        <v>80.6440257</v>
      </c>
      <c r="X429" s="164">
        <f t="shared" ref="X429:AZ429" si="21">W429+($BA$429-$W$429)/($BA$2-$W$2)</f>
        <v>85.05520635</v>
      </c>
      <c r="Y429" s="148">
        <f t="shared" si="21"/>
        <v>89.46638701</v>
      </c>
      <c r="Z429" s="148">
        <f t="shared" si="21"/>
        <v>93.87756766</v>
      </c>
      <c r="AA429" s="148">
        <f t="shared" si="21"/>
        <v>98.28874831</v>
      </c>
      <c r="AB429" s="148">
        <f t="shared" si="21"/>
        <v>102.699929</v>
      </c>
      <c r="AC429" s="148">
        <f t="shared" si="21"/>
        <v>107.1111096</v>
      </c>
      <c r="AD429" s="148">
        <f t="shared" si="21"/>
        <v>111.5222903</v>
      </c>
      <c r="AE429" s="148">
        <f t="shared" si="21"/>
        <v>115.9334709</v>
      </c>
      <c r="AF429" s="148">
        <f t="shared" si="21"/>
        <v>120.3446516</v>
      </c>
      <c r="AG429" s="148">
        <f t="shared" si="21"/>
        <v>124.7558322</v>
      </c>
      <c r="AH429" s="148">
        <f t="shared" si="21"/>
        <v>129.1670129</v>
      </c>
      <c r="AI429" s="148">
        <f t="shared" si="21"/>
        <v>133.5781935</v>
      </c>
      <c r="AJ429" s="148">
        <f t="shared" si="21"/>
        <v>137.9893742</v>
      </c>
      <c r="AK429" s="148">
        <f t="shared" si="21"/>
        <v>142.4005548</v>
      </c>
      <c r="AL429" s="148">
        <f t="shared" si="21"/>
        <v>146.8117355</v>
      </c>
      <c r="AM429" s="148">
        <f t="shared" si="21"/>
        <v>151.2229162</v>
      </c>
      <c r="AN429" s="148">
        <f t="shared" si="21"/>
        <v>155.6340968</v>
      </c>
      <c r="AO429" s="148">
        <f t="shared" si="21"/>
        <v>160.0452775</v>
      </c>
      <c r="AP429" s="148">
        <f t="shared" si="21"/>
        <v>164.4564581</v>
      </c>
      <c r="AQ429" s="148">
        <f t="shared" si="21"/>
        <v>168.8676388</v>
      </c>
      <c r="AR429" s="148">
        <f t="shared" si="21"/>
        <v>173.2788194</v>
      </c>
      <c r="AS429" s="148">
        <f t="shared" si="21"/>
        <v>177.6900001</v>
      </c>
      <c r="AT429" s="148">
        <f t="shared" si="21"/>
        <v>182.1011807</v>
      </c>
      <c r="AU429" s="148">
        <f t="shared" si="21"/>
        <v>186.5123614</v>
      </c>
      <c r="AV429" s="148">
        <f t="shared" si="21"/>
        <v>190.923542</v>
      </c>
      <c r="AW429" s="148">
        <f t="shared" si="21"/>
        <v>195.3347227</v>
      </c>
      <c r="AX429" s="148">
        <f t="shared" si="21"/>
        <v>199.7459033</v>
      </c>
      <c r="AY429" s="148">
        <f t="shared" si="21"/>
        <v>204.157084</v>
      </c>
      <c r="AZ429" s="148">
        <f t="shared" si="21"/>
        <v>208.5682646</v>
      </c>
      <c r="BA429" s="155">
        <f>Inputs!$I$5</f>
        <v>212.9794453</v>
      </c>
    </row>
    <row r="430" ht="15.75" customHeight="1">
      <c r="A430" s="204" t="s">
        <v>386</v>
      </c>
      <c r="B430" s="202" t="s">
        <v>150</v>
      </c>
      <c r="C430" s="205">
        <v>90.3469852</v>
      </c>
      <c r="D430" s="205">
        <v>93.8241684</v>
      </c>
      <c r="E430" s="205">
        <v>64.1606074</v>
      </c>
      <c r="F430" s="205">
        <v>51.7854284</v>
      </c>
      <c r="G430" s="205">
        <v>61.5179688</v>
      </c>
      <c r="H430" s="205">
        <v>43.5564902</v>
      </c>
      <c r="I430" s="205">
        <v>47.83504776</v>
      </c>
      <c r="J430" s="205">
        <v>52.3404412</v>
      </c>
      <c r="K430" s="205">
        <v>56.8419482</v>
      </c>
      <c r="L430" s="205">
        <v>44.2948454</v>
      </c>
      <c r="M430" s="205">
        <v>27.11259108</v>
      </c>
      <c r="N430" s="205">
        <v>8.8973831</v>
      </c>
      <c r="O430" s="205">
        <v>21.67322244</v>
      </c>
      <c r="P430" s="205">
        <v>21.32476572</v>
      </c>
      <c r="Q430" s="205">
        <v>24.7230846</v>
      </c>
      <c r="R430" s="205">
        <v>11.6139609</v>
      </c>
      <c r="S430" s="205">
        <v>9.7073664</v>
      </c>
      <c r="T430" s="205">
        <v>8.83501579999999</v>
      </c>
      <c r="U430" s="205">
        <v>8.9604473</v>
      </c>
      <c r="V430" s="206">
        <f t="shared" ref="V430:W430" si="22">U430</f>
        <v>8.9604473</v>
      </c>
      <c r="W430" s="206">
        <f t="shared" si="22"/>
        <v>8.9604473</v>
      </c>
      <c r="X430" s="164">
        <f t="shared" ref="X430:AZ430" si="23">W430+($BA$430-$W$430)/($BA$2-$W$2)</f>
        <v>8.662471254</v>
      </c>
      <c r="Y430" s="148">
        <f t="shared" si="23"/>
        <v>8.364495209</v>
      </c>
      <c r="Z430" s="148">
        <f t="shared" si="23"/>
        <v>8.066519163</v>
      </c>
      <c r="AA430" s="148">
        <f t="shared" si="23"/>
        <v>7.768543117</v>
      </c>
      <c r="AB430" s="148">
        <f t="shared" si="23"/>
        <v>7.470567072</v>
      </c>
      <c r="AC430" s="148">
        <f t="shared" si="23"/>
        <v>7.172591026</v>
      </c>
      <c r="AD430" s="148">
        <f t="shared" si="23"/>
        <v>6.874614981</v>
      </c>
      <c r="AE430" s="148">
        <f t="shared" si="23"/>
        <v>6.576638935</v>
      </c>
      <c r="AF430" s="148">
        <f t="shared" si="23"/>
        <v>6.278662889</v>
      </c>
      <c r="AG430" s="148">
        <f t="shared" si="23"/>
        <v>5.980686844</v>
      </c>
      <c r="AH430" s="148">
        <f t="shared" si="23"/>
        <v>5.682710798</v>
      </c>
      <c r="AI430" s="148">
        <f t="shared" si="23"/>
        <v>5.384734752</v>
      </c>
      <c r="AJ430" s="148">
        <f t="shared" si="23"/>
        <v>5.086758707</v>
      </c>
      <c r="AK430" s="148">
        <f t="shared" si="23"/>
        <v>4.788782661</v>
      </c>
      <c r="AL430" s="148">
        <f t="shared" si="23"/>
        <v>4.490806615</v>
      </c>
      <c r="AM430" s="148">
        <f t="shared" si="23"/>
        <v>4.19283057</v>
      </c>
      <c r="AN430" s="148">
        <f t="shared" si="23"/>
        <v>3.894854524</v>
      </c>
      <c r="AO430" s="148">
        <f t="shared" si="23"/>
        <v>3.596878479</v>
      </c>
      <c r="AP430" s="148">
        <f t="shared" si="23"/>
        <v>3.298902433</v>
      </c>
      <c r="AQ430" s="148">
        <f t="shared" si="23"/>
        <v>3.000926387</v>
      </c>
      <c r="AR430" s="148">
        <f t="shared" si="23"/>
        <v>2.702950342</v>
      </c>
      <c r="AS430" s="148">
        <f t="shared" si="23"/>
        <v>2.404974296</v>
      </c>
      <c r="AT430" s="148">
        <f t="shared" si="23"/>
        <v>2.10699825</v>
      </c>
      <c r="AU430" s="148">
        <f t="shared" si="23"/>
        <v>1.809022205</v>
      </c>
      <c r="AV430" s="148">
        <f t="shared" si="23"/>
        <v>1.511046159</v>
      </c>
      <c r="AW430" s="148">
        <f t="shared" si="23"/>
        <v>1.213070113</v>
      </c>
      <c r="AX430" s="148">
        <f t="shared" si="23"/>
        <v>0.9150940678</v>
      </c>
      <c r="AY430" s="148">
        <f t="shared" si="23"/>
        <v>0.6171180221</v>
      </c>
      <c r="AZ430" s="148">
        <f t="shared" si="23"/>
        <v>0.3191419765</v>
      </c>
      <c r="BA430" s="155">
        <f>Inputs!$I$6</f>
        <v>0.02116593085</v>
      </c>
    </row>
    <row r="431" ht="15.75" customHeight="1">
      <c r="A431" s="207" t="s">
        <v>387</v>
      </c>
      <c r="B431" s="150" t="s">
        <v>388</v>
      </c>
      <c r="C431" s="208">
        <f t="shared" ref="C431:AZ431" si="24">C428/(C425*0.00876)</f>
        <v>0.4937681883</v>
      </c>
      <c r="D431" s="208">
        <f t="shared" si="24"/>
        <v>0.4796327587</v>
      </c>
      <c r="E431" s="208">
        <f t="shared" si="24"/>
        <v>0.3525956098</v>
      </c>
      <c r="F431" s="208">
        <f t="shared" si="24"/>
        <v>0.3174758667</v>
      </c>
      <c r="G431" s="208">
        <f t="shared" si="24"/>
        <v>0.3519549563</v>
      </c>
      <c r="H431" s="208">
        <f t="shared" si="24"/>
        <v>0.2936187023</v>
      </c>
      <c r="I431" s="208">
        <f t="shared" si="24"/>
        <v>0.3195925993</v>
      </c>
      <c r="J431" s="208">
        <f t="shared" si="24"/>
        <v>0.3458439808</v>
      </c>
      <c r="K431" s="208">
        <f t="shared" si="24"/>
        <v>0.3580364494</v>
      </c>
      <c r="L431" s="208">
        <f t="shared" si="24"/>
        <v>0.3190250566</v>
      </c>
      <c r="M431" s="208">
        <f t="shared" si="24"/>
        <v>0.2929950526</v>
      </c>
      <c r="N431" s="208">
        <f t="shared" si="24"/>
        <v>0.240234018</v>
      </c>
      <c r="O431" s="208">
        <f t="shared" si="24"/>
        <v>0.3186251875</v>
      </c>
      <c r="P431" s="208">
        <f t="shared" si="24"/>
        <v>0.2972241111</v>
      </c>
      <c r="Q431" s="208">
        <f t="shared" si="24"/>
        <v>0.3040902038</v>
      </c>
      <c r="R431" s="208">
        <f t="shared" si="24"/>
        <v>0.2955543223</v>
      </c>
      <c r="S431" s="208">
        <f t="shared" si="24"/>
        <v>0.2529784607</v>
      </c>
      <c r="T431" s="208">
        <f t="shared" si="24"/>
        <v>0.2313654053</v>
      </c>
      <c r="U431" s="208">
        <f t="shared" si="24"/>
        <v>0.243782499</v>
      </c>
      <c r="V431" s="208">
        <f t="shared" si="24"/>
        <v>0.243782499</v>
      </c>
      <c r="W431" s="208">
        <f t="shared" si="24"/>
        <v>0.243782499</v>
      </c>
      <c r="X431" s="208">
        <f t="shared" si="24"/>
        <v>0.2529367538</v>
      </c>
      <c r="Y431" s="208">
        <f t="shared" si="24"/>
        <v>0.2619459464</v>
      </c>
      <c r="Z431" s="208">
        <f t="shared" si="24"/>
        <v>0.2708134978</v>
      </c>
      <c r="AA431" s="208">
        <f t="shared" si="24"/>
        <v>0.2795427223</v>
      </c>
      <c r="AB431" s="208">
        <f t="shared" si="24"/>
        <v>0.2881368315</v>
      </c>
      <c r="AC431" s="208">
        <f t="shared" si="24"/>
        <v>0.2965989384</v>
      </c>
      <c r="AD431" s="208">
        <f t="shared" si="24"/>
        <v>0.304932061</v>
      </c>
      <c r="AE431" s="208">
        <f t="shared" si="24"/>
        <v>0.3131391262</v>
      </c>
      <c r="AF431" s="208">
        <f t="shared" si="24"/>
        <v>0.3212229728</v>
      </c>
      <c r="AG431" s="208">
        <f t="shared" si="24"/>
        <v>0.3291863551</v>
      </c>
      <c r="AH431" s="208">
        <f t="shared" si="24"/>
        <v>0.3370319458</v>
      </c>
      <c r="AI431" s="208">
        <f t="shared" si="24"/>
        <v>0.3447623394</v>
      </c>
      <c r="AJ431" s="208">
        <f t="shared" si="24"/>
        <v>0.3523800545</v>
      </c>
      <c r="AK431" s="208">
        <f t="shared" si="24"/>
        <v>0.3598875368</v>
      </c>
      <c r="AL431" s="208">
        <f t="shared" si="24"/>
        <v>0.3672871619</v>
      </c>
      <c r="AM431" s="208">
        <f t="shared" si="24"/>
        <v>0.3745812376</v>
      </c>
      <c r="AN431" s="208">
        <f t="shared" si="24"/>
        <v>0.3817720061</v>
      </c>
      <c r="AO431" s="208">
        <f t="shared" si="24"/>
        <v>0.3888616468</v>
      </c>
      <c r="AP431" s="208">
        <f t="shared" si="24"/>
        <v>0.3958522781</v>
      </c>
      <c r="AQ431" s="208">
        <f t="shared" si="24"/>
        <v>0.4027459597</v>
      </c>
      <c r="AR431" s="208">
        <f t="shared" si="24"/>
        <v>0.4095446945</v>
      </c>
      <c r="AS431" s="208">
        <f t="shared" si="24"/>
        <v>0.4162504307</v>
      </c>
      <c r="AT431" s="208">
        <f t="shared" si="24"/>
        <v>0.4228650634</v>
      </c>
      <c r="AU431" s="208">
        <f t="shared" si="24"/>
        <v>0.4293904368</v>
      </c>
      <c r="AV431" s="208">
        <f t="shared" si="24"/>
        <v>0.4358283454</v>
      </c>
      <c r="AW431" s="208">
        <f t="shared" si="24"/>
        <v>0.4421805361</v>
      </c>
      <c r="AX431" s="208">
        <f t="shared" si="24"/>
        <v>0.4484487094</v>
      </c>
      <c r="AY431" s="208">
        <f t="shared" si="24"/>
        <v>0.4546345214</v>
      </c>
      <c r="AZ431" s="208">
        <f t="shared" si="24"/>
        <v>0.4607395848</v>
      </c>
      <c r="BA431" s="208">
        <f>if(BA425&gt;0, BA428/(BA425*0.00876), 0)</f>
        <v>0.4667654703</v>
      </c>
    </row>
    <row r="432" ht="15.75" customHeight="1">
      <c r="A432" s="209" t="s">
        <v>31</v>
      </c>
      <c r="B432" s="159" t="s">
        <v>351</v>
      </c>
      <c r="C432" s="160">
        <f>(C426*'Assumptions (NG)'!B25+C427*'Assumptions (NG)'!B28+if(C426&gt;0,C426*8760*(C429*10^6/(8760*C426)),0)*'Assumptions (NG)'!B26+if(C427&gt;0,C427*8760*(C430*10^6/(8760*C427)),0)*'Assumptions (NG)'!B29)/10^9</f>
        <v>0.8681624611</v>
      </c>
      <c r="D432" s="160">
        <f>(D426*'Assumptions (NG)'!C25+D427*'Assumptions (NG)'!C28+if(D426&gt;0,D426*8760*(D429*10^6/(8760*D426)),0)*'Assumptions (NG)'!C26+if(D427&gt;0,D427*8760*(D430*10^6/(8760*D427)),0)*'Assumptions (NG)'!C29)/10^9</f>
        <v>0.9193831471</v>
      </c>
      <c r="E432" s="160">
        <f>(E426*'Assumptions (NG)'!D25+E427*'Assumptions (NG)'!D28+if(E426&gt;0,E426*8760*(E429*10^6/(8760*E426)),0)*'Assumptions (NG)'!D26+if(E427&gt;0,E427*8760*(E430*10^6/(8760*E427)),0)*'Assumptions (NG)'!D29)/10^9</f>
        <v>0.710866283</v>
      </c>
      <c r="F432" s="160">
        <f>(F426*'Assumptions (NG)'!E25+F427*'Assumptions (NG)'!E28+if(F426&gt;0,F426*8760*(F429*10^6/(8760*F426)),0)*'Assumptions (NG)'!E26+if(F427&gt;0,F427*8760*(F430*10^6/(8760*F427)),0)*'Assumptions (NG)'!E29)/10^9</f>
        <v>0.6626051655</v>
      </c>
      <c r="G432" s="160">
        <f>(G426*'Assumptions (NG)'!F25+G427*'Assumptions (NG)'!F28+if(G426&gt;0,G426*8760*(G429*10^6/(8760*G426)),0)*'Assumptions (NG)'!F26+if(G427&gt;0,G427*8760*(G430*10^6/(8760*G427)),0)*'Assumptions (NG)'!F29)/10^9</f>
        <v>0.7336133244</v>
      </c>
      <c r="H432" s="160">
        <f>(H426*'Assumptions (NG)'!G25+H427*'Assumptions (NG)'!G28+if(H426&gt;0,H426*8760*(H429*10^6/(8760*H426)),0)*'Assumptions (NG)'!G26+if(H427&gt;0,H427*8760*(H430*10^6/(8760*H427)),0)*'Assumptions (NG)'!G29)/10^9</f>
        <v>0.6452036891</v>
      </c>
      <c r="I432" s="160">
        <f>(I426*'Assumptions (NG)'!H25+I427*'Assumptions (NG)'!H28+if(I426&gt;0,I426*8760*(I429*10^6/(8760*I426)),0)*'Assumptions (NG)'!H26+if(I427&gt;0,I427*8760*(I430*10^6/(8760*I427)),0)*'Assumptions (NG)'!H29)/10^9</f>
        <v>0.7224025556</v>
      </c>
      <c r="J432" s="160">
        <f>(J426*'Assumptions (NG)'!I25+J427*'Assumptions (NG)'!I28+if(J426&gt;0,J426*8760*(J429*10^6/(8760*J426)),0)*'Assumptions (NG)'!I26+if(J427&gt;0,J427*8760*(J430*10^6/(8760*J427)),0)*'Assumptions (NG)'!I29)/10^9</f>
        <v>0.810170514</v>
      </c>
      <c r="K432" s="160">
        <f>(K426*'Assumptions (NG)'!J25+K427*'Assumptions (NG)'!J28+if(K426&gt;0,K426*8760*(K429*10^6/(8760*K426)),0)*'Assumptions (NG)'!J26+if(K427&gt;0,K427*8760*(K430*10^6/(8760*K427)),0)*'Assumptions (NG)'!J29)/10^9</f>
        <v>0.8681821789</v>
      </c>
      <c r="L432" s="160">
        <f>(L426*'Assumptions (NG)'!K25+L427*'Assumptions (NG)'!K28+if(L426&gt;0,L426*8760*(L429*10^6/(8760*L426)),0)*'Assumptions (NG)'!K26+if(L427&gt;0,L427*8760*(L430*10^6/(8760*L427)),0)*'Assumptions (NG)'!K29)/10^9</f>
        <v>0.8144229627</v>
      </c>
      <c r="M432" s="160">
        <f>(M426*'Assumptions (NG)'!L25+M427*'Assumptions (NG)'!L28+if(M426&gt;0,M426*8760*(M429*10^6/(8760*M426)),0)*'Assumptions (NG)'!L26+if(M427&gt;0,M427*8760*(M430*10^6/(8760*M427)),0)*'Assumptions (NG)'!L29)/10^9</f>
        <v>0.6984858179</v>
      </c>
      <c r="N432" s="160">
        <f>(N426*'Assumptions (NG)'!M25+N427*'Assumptions (NG)'!M28+if(N426&gt;0,N426*8760*(N429*10^6/(8760*N426)),0)*'Assumptions (NG)'!M26+if(N427&gt;0,N427*8760*(N430*10^6/(8760*N427)),0)*'Assumptions (NG)'!M29)/10^9</f>
        <v>0.5395664781</v>
      </c>
      <c r="O432" s="160">
        <f>(O426*'Assumptions (NG)'!N25+O427*'Assumptions (NG)'!N28+if(O426&gt;0,O426*8760*(O429*10^6/(8760*O426)),0)*'Assumptions (NG)'!N26+if(O427&gt;0,O427*8760*(O430*10^6/(8760*O427)),0)*'Assumptions (NG)'!N29)/10^9</f>
        <v>0.7114573929</v>
      </c>
      <c r="P432" s="160">
        <f>(P426*'Assumptions (NG)'!O25+P427*'Assumptions (NG)'!O28+if(P426&gt;0,P426*8760*(P429*10^6/(8760*P426)),0)*'Assumptions (NG)'!O26+if(P427&gt;0,P427*8760*(P430*10^6/(8760*P427)),0)*'Assumptions (NG)'!O29)/10^9</f>
        <v>0.7360792959</v>
      </c>
      <c r="Q432" s="160">
        <f>(Q426*'Assumptions (NG)'!P25+Q427*'Assumptions (NG)'!P28+if(Q426&gt;0,Q426*8760*(Q429*10^6/(8760*Q426)),0)*'Assumptions (NG)'!P26+if(Q427&gt;0,Q427*8760*(Q430*10^6/(8760*Q427)),0)*'Assumptions (NG)'!P29)/10^9</f>
        <v>0.7662831081</v>
      </c>
      <c r="R432" s="160">
        <f>(R426*'Assumptions (NG)'!Q25+R427*'Assumptions (NG)'!Q28+if(R426&gt;0,R426*8760*(R429*10^6/(8760*R426)),0)*'Assumptions (NG)'!Q26+if(R427&gt;0,R427*8760*(R430*10^6/(8760*R427)),0)*'Assumptions (NG)'!Q29)/10^9</f>
        <v>0.6735552488</v>
      </c>
      <c r="S432" s="160">
        <f>(S426*'Assumptions (NG)'!R25+S427*'Assumptions (NG)'!R28+if(S426&gt;0,S426*8760*(S429*10^6/(8760*S426)),0)*'Assumptions (NG)'!R26+if(S427&gt;0,S427*8760*(S430*10^6/(8760*S427)),0)*'Assumptions (NG)'!R29)/10^9</f>
        <v>0.6236037784</v>
      </c>
      <c r="T432" s="160">
        <f>(T426*'Assumptions (NG)'!S25+T427*'Assumptions (NG)'!S28+if(T426&gt;0,T426*8760*(T429*10^6/(8760*T426)),0)*'Assumptions (NG)'!S26+if(T427&gt;0,T427*8760*(T430*10^6/(8760*T427)),0)*'Assumptions (NG)'!S29)/10^9</f>
        <v>0.5903184771</v>
      </c>
      <c r="U432" s="160">
        <f>(U426*'Assumptions (NG)'!T25+U427*'Assumptions (NG)'!T28+if(U426&gt;0,U426*8760*(U429*10^6/(8760*U426)),0)*'Assumptions (NG)'!T26+if(U427&gt;0,U427*8760*(U430*10^6/(8760*U427)),0)*'Assumptions (NG)'!T29)/10^9</f>
        <v>0.6041564502</v>
      </c>
      <c r="V432" s="160">
        <f>(V426*'Assumptions (NG)'!U25+V427*'Assumptions (NG)'!U28+if(V426&gt;0,V426*8760*(V429*10^6/(8760*V426)),0)*'Assumptions (NG)'!U26+if(V427&gt;0,V427*8760*(V430*10^6/(8760*V427)),0)*'Assumptions (NG)'!U29)/10^9</f>
        <v>0.6102773668</v>
      </c>
      <c r="W432" s="160">
        <f>(W426*'Assumptions (NG)'!V25+W427*'Assumptions (NG)'!V28+if(W426&gt;0,W426*8760*(W429*10^6/(8760*W426)),0)*'Assumptions (NG)'!V26+if(W427&gt;0,W427*8760*(W430*10^6/(8760*W427)),0)*'Assumptions (NG)'!V29)/10^9</f>
        <v>0.6208926762</v>
      </c>
      <c r="X432" s="160">
        <f>(X426*'Assumptions (NG)'!W25+X427*'Assumptions (NG)'!W28+if(X426&gt;0,X426*8760*(X429*10^6/(8760*X426)),0)*'Assumptions (NG)'!W26+if(X427&gt;0,X427*8760*(X430*10^6/(8760*X427)),0)*'Assumptions (NG)'!W29)/10^9</f>
        <v>0.642638531</v>
      </c>
      <c r="Y432" s="160">
        <f>(Y426*'Assumptions (NG)'!X25+Y427*'Assumptions (NG)'!X28+if(Y426&gt;0,Y426*8760*(Y429*10^6/(8760*Y426)),0)*'Assumptions (NG)'!X26+if(Y427&gt;0,Y427*8760*(Y430*10^6/(8760*Y427)),0)*'Assumptions (NG)'!X29)/10^9</f>
        <v>0.6649530339</v>
      </c>
      <c r="Z432" s="160">
        <f>(Z426*'Assumptions (NG)'!Y25+Z427*'Assumptions (NG)'!Y28+if(Z426&gt;0,Z426*8760*(Z429*10^6/(8760*Z426)),0)*'Assumptions (NG)'!Y26+if(Z427&gt;0,Z427*8760*(Z430*10^6/(8760*Z427)),0)*'Assumptions (NG)'!Y29)/10^9</f>
        <v>0.687849388</v>
      </c>
      <c r="AA432" s="160">
        <f>(AA426*'Assumptions (NG)'!Z25+AA427*'Assumptions (NG)'!Z28+if(AA426&gt;0,AA426*8760*(AA429*10^6/(8760*AA426)),0)*'Assumptions (NG)'!Z26+if(AA427&gt;0,AA427*8760*(AA430*10^6/(8760*AA427)),0)*'Assumptions (NG)'!Z29)/10^9</f>
        <v>0.7113410835</v>
      </c>
      <c r="AB432" s="160">
        <f>(AB426*'Assumptions (NG)'!AA25+AB427*'Assumptions (NG)'!AA28+if(AB426&gt;0,AB426*8760*(AB429*10^6/(8760*AB426)),0)*'Assumptions (NG)'!AA26+if(AB427&gt;0,AB427*8760*(AB430*10^6/(8760*AB427)),0)*'Assumptions (NG)'!AA29)/10^9</f>
        <v>0.7354419038</v>
      </c>
      <c r="AC432" s="160">
        <f>(AC426*'Assumptions (NG)'!AB25+AC427*'Assumptions (NG)'!AB28+if(AC426&gt;0,AC426*8760*(AC429*10^6/(8760*AC426)),0)*'Assumptions (NG)'!AB26+if(AC427&gt;0,AC427*8760*(AC430*10^6/(8760*AC427)),0)*'Assumptions (NG)'!AB29)/10^9</f>
        <v>0.7601659319</v>
      </c>
      <c r="AD432" s="160">
        <f>(AD426*'Assumptions (NG)'!AC25+AD427*'Assumptions (NG)'!AC28+if(AD426&gt;0,AD426*8760*(AD429*10^6/(8760*AD426)),0)*'Assumptions (NG)'!AC26+if(AD427&gt;0,AD427*8760*(AD430*10^6/(8760*AD427)),0)*'Assumptions (NG)'!AC29)/10^9</f>
        <v>0.7855275563</v>
      </c>
      <c r="AE432" s="160">
        <f>(AE426*'Assumptions (NG)'!AD25+AE427*'Assumptions (NG)'!AD28+if(AE426&gt;0,AE426*8760*(AE429*10^6/(8760*AE426)),0)*'Assumptions (NG)'!AD26+if(AE427&gt;0,AE427*8760*(AE430*10^6/(8760*AE427)),0)*'Assumptions (NG)'!AD29)/10^9</f>
        <v>0.8115414776</v>
      </c>
      <c r="AF432" s="160">
        <f>(AF426*'Assumptions (NG)'!AE25+AF427*'Assumptions (NG)'!AE28+if(AF426&gt;0,AF426*8760*(AF429*10^6/(8760*AF426)),0)*'Assumptions (NG)'!AE26+if(AF427&gt;0,AF427*8760*(AF430*10^6/(8760*AF427)),0)*'Assumptions (NG)'!AE29)/10^9</f>
        <v>0.8382227146</v>
      </c>
      <c r="AG432" s="160">
        <f>(AG426*'Assumptions (NG)'!AF25+AG427*'Assumptions (NG)'!AF28+if(AG426&gt;0,AG426*8760*(AG429*10^6/(8760*AG426)),0)*'Assumptions (NG)'!AF26+if(AG427&gt;0,AG427*8760*(AG430*10^6/(8760*AG427)),0)*'Assumptions (NG)'!AF29)/10^9</f>
        <v>0.8655866116</v>
      </c>
      <c r="AH432" s="160">
        <f>(AH426*'Assumptions (NG)'!AG25+AH427*'Assumptions (NG)'!AG28+if(AH426&gt;0,AH426*8760*(AH429*10^6/(8760*AH426)),0)*'Assumptions (NG)'!AG26+if(AH427&gt;0,AH427*8760*(AH430*10^6/(8760*AH427)),0)*'Assumptions (NG)'!AG29)/10^9</f>
        <v>0.8936488447</v>
      </c>
      <c r="AI432" s="160">
        <f>(AI426*'Assumptions (NG)'!AH25+AI427*'Assumptions (NG)'!AH28+if(AI426&gt;0,AI426*8760*(AI429*10^6/(8760*AI426)),0)*'Assumptions (NG)'!AH26+if(AI427&gt;0,AI427*8760*(AI430*10^6/(8760*AI427)),0)*'Assumptions (NG)'!AH29)/10^9</f>
        <v>0.9224254285</v>
      </c>
      <c r="AJ432" s="160">
        <f>(AJ426*'Assumptions (NG)'!AI25+AJ427*'Assumptions (NG)'!AI28+if(AJ426&gt;0,AJ426*8760*(AJ429*10^6/(8760*AJ426)),0)*'Assumptions (NG)'!AI26+if(AJ427&gt;0,AJ427*8760*(AJ430*10^6/(8760*AJ427)),0)*'Assumptions (NG)'!AI29)/10^9</f>
        <v>0.9519327239</v>
      </c>
      <c r="AK432" s="160">
        <f>(AK426*'Assumptions (NG)'!AJ25+AK427*'Assumptions (NG)'!AJ28+if(AK426&gt;0,AK426*8760*(AK429*10^6/(8760*AK426)),0)*'Assumptions (NG)'!AJ26+if(AK427&gt;0,AK427*8760*(AK430*10^6/(8760*AK427)),0)*'Assumptions (NG)'!AJ29)/10^9</f>
        <v>0.9821874445</v>
      </c>
      <c r="AL432" s="160">
        <f>(AL426*'Assumptions (NG)'!AK25+AL427*'Assumptions (NG)'!AK28+if(AL426&gt;0,AL426*8760*(AL429*10^6/(8760*AL426)),0)*'Assumptions (NG)'!AK26+if(AL427&gt;0,AL427*8760*(AL430*10^6/(8760*AL427)),0)*'Assumptions (NG)'!AK29)/10^9</f>
        <v>1.013206664</v>
      </c>
      <c r="AM432" s="160">
        <f>(AM426*'Assumptions (NG)'!AL25+AM427*'Assumptions (NG)'!AL28+if(AM426&gt;0,AM426*8760*(AM429*10^6/(8760*AM426)),0)*'Assumptions (NG)'!AL26+if(AM427&gt;0,AM427*8760*(AM430*10^6/(8760*AM427)),0)*'Assumptions (NG)'!AL29)/10^9</f>
        <v>1.045007826</v>
      </c>
      <c r="AN432" s="160">
        <f>(AN426*'Assumptions (NG)'!AM25+AN427*'Assumptions (NG)'!AM28+if(AN426&gt;0,AN426*8760*(AN429*10^6/(8760*AN426)),0)*'Assumptions (NG)'!AM26+if(AN427&gt;0,AN427*8760*(AN430*10^6/(8760*AN427)),0)*'Assumptions (NG)'!AM29)/10^9</f>
        <v>1.077608745</v>
      </c>
      <c r="AO432" s="160">
        <f>(AO426*'Assumptions (NG)'!AN25+AO427*'Assumptions (NG)'!AN28+if(AO426&gt;0,AO426*8760*(AO429*10^6/(8760*AO426)),0)*'Assumptions (NG)'!AN26+if(AO427&gt;0,AO427*8760*(AO430*10^6/(8760*AO427)),0)*'Assumptions (NG)'!AN29)/10^9</f>
        <v>1.111027624</v>
      </c>
      <c r="AP432" s="160">
        <f>(AP426*'Assumptions (NG)'!AO25+AP427*'Assumptions (NG)'!AO28+if(AP426&gt;0,AP426*8760*(AP429*10^6/(8760*AP426)),0)*'Assumptions (NG)'!AO26+if(AP427&gt;0,AP427*8760*(AP430*10^6/(8760*AP427)),0)*'Assumptions (NG)'!AO29)/10^9</f>
        <v>1.145283054</v>
      </c>
      <c r="AQ432" s="160">
        <f>(AQ426*'Assumptions (NG)'!AP25+AQ427*'Assumptions (NG)'!AP28+if(AQ426&gt;0,AQ426*8760*(AQ429*10^6/(8760*AQ426)),0)*'Assumptions (NG)'!AP26+if(AQ427&gt;0,AQ427*8760*(AQ430*10^6/(8760*AQ427)),0)*'Assumptions (NG)'!AP29)/10^9</f>
        <v>1.180394026</v>
      </c>
      <c r="AR432" s="160">
        <f>(AR426*'Assumptions (NG)'!AQ25+AR427*'Assumptions (NG)'!AQ28+if(AR426&gt;0,AR426*8760*(AR429*10^6/(8760*AR426)),0)*'Assumptions (NG)'!AQ26+if(AR427&gt;0,AR427*8760*(AR430*10^6/(8760*AR427)),0)*'Assumptions (NG)'!AQ29)/10^9</f>
        <v>1.21637994</v>
      </c>
      <c r="AS432" s="160">
        <f>(AS426*'Assumptions (NG)'!AR25+AS427*'Assumptions (NG)'!AR28+if(AS426&gt;0,AS426*8760*(AS429*10^6/(8760*AS426)),0)*'Assumptions (NG)'!AR26+if(AS427&gt;0,AS427*8760*(AS430*10^6/(8760*AS427)),0)*'Assumptions (NG)'!AR29)/10^9</f>
        <v>1.253260608</v>
      </c>
      <c r="AT432" s="160">
        <f>(AT426*'Assumptions (NG)'!AS25+AT427*'Assumptions (NG)'!AS28+if(AT426&gt;0,AT426*8760*(AT429*10^6/(8760*AT426)),0)*'Assumptions (NG)'!AS26+if(AT427&gt;0,AT427*8760*(AT430*10^6/(8760*AT427)),0)*'Assumptions (NG)'!AS29)/10^9</f>
        <v>1.291056272</v>
      </c>
      <c r="AU432" s="160">
        <f>(AU426*'Assumptions (NG)'!AT25+AU427*'Assumptions (NG)'!AT28+if(AU426&gt;0,AU426*8760*(AU429*10^6/(8760*AU426)),0)*'Assumptions (NG)'!AT26+if(AU427&gt;0,AU427*8760*(AU430*10^6/(8760*AU427)),0)*'Assumptions (NG)'!AT29)/10^9</f>
        <v>1.329787603</v>
      </c>
      <c r="AV432" s="160">
        <f>(AV426*'Assumptions (NG)'!AU25+AV427*'Assumptions (NG)'!AU28+if(AV426&gt;0,AV426*8760*(AV429*10^6/(8760*AV426)),0)*'Assumptions (NG)'!AU26+if(AV427&gt;0,AV427*8760*(AV430*10^6/(8760*AV427)),0)*'Assumptions (NG)'!AU29)/10^9</f>
        <v>1.369475717</v>
      </c>
      <c r="AW432" s="160">
        <f>(AW426*'Assumptions (NG)'!AV25+AW427*'Assumptions (NG)'!AV28+if(AW426&gt;0,AW426*8760*(AW429*10^6/(8760*AW426)),0)*'Assumptions (NG)'!AV26+if(AW427&gt;0,AW427*8760*(AW430*10^6/(8760*AW427)),0)*'Assumptions (NG)'!AV29)/10^9</f>
        <v>1.41014218</v>
      </c>
      <c r="AX432" s="160">
        <f>(AX426*'Assumptions (NG)'!AW25+AX427*'Assumptions (NG)'!AW28+if(AX426&gt;0,AX426*8760*(AX429*10^6/(8760*AX426)),0)*'Assumptions (NG)'!AW26+if(AX427&gt;0,AX427*8760*(AX430*10^6/(8760*AX427)),0)*'Assumptions (NG)'!AW29)/10^9</f>
        <v>1.451809019</v>
      </c>
      <c r="AY432" s="160">
        <f>(AY426*'Assumptions (NG)'!AX25+AY427*'Assumptions (NG)'!AX28+if(AY426&gt;0,AY426*8760*(AY429*10^6/(8760*AY426)),0)*'Assumptions (NG)'!AX26+if(AY427&gt;0,AY427*8760*(AY430*10^6/(8760*AY427)),0)*'Assumptions (NG)'!AX29)/10^9</f>
        <v>1.494498732</v>
      </c>
      <c r="AZ432" s="160">
        <f>(AZ426*'Assumptions (NG)'!AY25+AZ427*'Assumptions (NG)'!AY28+if(AZ426&gt;0,AZ426*8760*(AZ429*10^6/(8760*AZ426)),0)*'Assumptions (NG)'!AY26+if(AZ427&gt;0,AZ427*8760*(AZ430*10^6/(8760*AZ427)),0)*'Assumptions (NG)'!AY29)/10^9</f>
        <v>1.538234297</v>
      </c>
      <c r="BA432" s="160">
        <f>(BA426*'Assumptions (NG)'!AZ25+BA427*'Assumptions (NG)'!AZ28+if(BA426&gt;0,BA426*8760*(BA429*10^6/(8760*BA426)),0)*'Assumptions (NG)'!AZ26+if(BA427&gt;0,BA427*8760*(BA430*10^6/(8760*BA427)),0)*'Assumptions (NG)'!AZ29)/10^9</f>
        <v>1.58303918</v>
      </c>
    </row>
    <row r="433" ht="15.75" customHeight="1">
      <c r="A433" s="207" t="s">
        <v>389</v>
      </c>
      <c r="B433" s="150" t="s">
        <v>390</v>
      </c>
      <c r="C433" s="210">
        <f t="shared" ref="C433:AZ433" si="25">1000*C434/C428</f>
        <v>11.12631864</v>
      </c>
      <c r="D433" s="210">
        <f t="shared" si="25"/>
        <v>10.97599298</v>
      </c>
      <c r="E433" s="210">
        <f t="shared" si="25"/>
        <v>10.47991814</v>
      </c>
      <c r="F433" s="210">
        <f t="shared" si="25"/>
        <v>9.873673992</v>
      </c>
      <c r="G433" s="210">
        <f t="shared" si="25"/>
        <v>10.06602221</v>
      </c>
      <c r="H433" s="210">
        <f t="shared" si="25"/>
        <v>9.468958068</v>
      </c>
      <c r="I433" s="210">
        <f t="shared" si="25"/>
        <v>9.412264174</v>
      </c>
      <c r="J433" s="210">
        <f t="shared" si="25"/>
        <v>9.411396084</v>
      </c>
      <c r="K433" s="210">
        <f t="shared" si="25"/>
        <v>9.505596859</v>
      </c>
      <c r="L433" s="210">
        <f t="shared" si="25"/>
        <v>9.148987124</v>
      </c>
      <c r="M433" s="210">
        <f t="shared" si="25"/>
        <v>8.620318667</v>
      </c>
      <c r="N433" s="210">
        <f t="shared" si="25"/>
        <v>7.9996</v>
      </c>
      <c r="O433" s="210">
        <f t="shared" si="25"/>
        <v>8.318434206</v>
      </c>
      <c r="P433" s="210">
        <f t="shared" si="25"/>
        <v>8.327852099</v>
      </c>
      <c r="Q433" s="210">
        <f t="shared" si="25"/>
        <v>8.421701713</v>
      </c>
      <c r="R433" s="210">
        <f t="shared" si="25"/>
        <v>8.0197</v>
      </c>
      <c r="S433" s="210">
        <f t="shared" si="25"/>
        <v>8.0082</v>
      </c>
      <c r="T433" s="210">
        <f t="shared" si="25"/>
        <v>8.0045</v>
      </c>
      <c r="U433" s="210">
        <f t="shared" si="25"/>
        <v>7.84755</v>
      </c>
      <c r="V433" s="210">
        <f t="shared" si="25"/>
        <v>7.6906</v>
      </c>
      <c r="W433" s="210">
        <f t="shared" si="25"/>
        <v>7.53365</v>
      </c>
      <c r="X433" s="210">
        <f t="shared" si="25"/>
        <v>7.353714651</v>
      </c>
      <c r="Y433" s="210">
        <f t="shared" si="25"/>
        <v>7.177372399</v>
      </c>
      <c r="Z433" s="210">
        <f t="shared" si="25"/>
        <v>7.004188324</v>
      </c>
      <c r="AA433" s="210">
        <f t="shared" si="25"/>
        <v>6.833794977</v>
      </c>
      <c r="AB433" s="210">
        <f t="shared" si="25"/>
        <v>6.665879783</v>
      </c>
      <c r="AC433" s="210">
        <f t="shared" si="25"/>
        <v>6.500175168</v>
      </c>
      <c r="AD433" s="210">
        <f t="shared" si="25"/>
        <v>6.336450739</v>
      </c>
      <c r="AE433" s="210">
        <f t="shared" si="25"/>
        <v>6.326153682</v>
      </c>
      <c r="AF433" s="210">
        <f t="shared" si="25"/>
        <v>6.316525601</v>
      </c>
      <c r="AG433" s="210">
        <f t="shared" si="25"/>
        <v>6.307503352</v>
      </c>
      <c r="AH433" s="210">
        <f t="shared" si="25"/>
        <v>6.2990315</v>
      </c>
      <c r="AI433" s="210">
        <f t="shared" si="25"/>
        <v>6.291061169</v>
      </c>
      <c r="AJ433" s="210">
        <f t="shared" si="25"/>
        <v>6.283549106</v>
      </c>
      <c r="AK433" s="210">
        <f t="shared" si="25"/>
        <v>6.276456892</v>
      </c>
      <c r="AL433" s="210">
        <f t="shared" si="25"/>
        <v>6.269750286</v>
      </c>
      <c r="AM433" s="210">
        <f t="shared" si="25"/>
        <v>6.263398671</v>
      </c>
      <c r="AN433" s="210">
        <f t="shared" si="25"/>
        <v>6.25737459</v>
      </c>
      <c r="AO433" s="210">
        <f t="shared" si="25"/>
        <v>6.251653343</v>
      </c>
      <c r="AP433" s="210">
        <f t="shared" si="25"/>
        <v>6.246212656</v>
      </c>
      <c r="AQ433" s="210">
        <f t="shared" si="25"/>
        <v>6.241032384</v>
      </c>
      <c r="AR433" s="210">
        <f t="shared" si="25"/>
        <v>6.236094269</v>
      </c>
      <c r="AS433" s="210">
        <f t="shared" si="25"/>
        <v>6.231381717</v>
      </c>
      <c r="AT433" s="210">
        <f t="shared" si="25"/>
        <v>6.22687962</v>
      </c>
      <c r="AU433" s="210">
        <f t="shared" si="25"/>
        <v>6.222574187</v>
      </c>
      <c r="AV433" s="210">
        <f t="shared" si="25"/>
        <v>6.218452808</v>
      </c>
      <c r="AW433" s="210">
        <f t="shared" si="25"/>
        <v>6.214503927</v>
      </c>
      <c r="AX433" s="210">
        <f t="shared" si="25"/>
        <v>6.210716936</v>
      </c>
      <c r="AY433" s="210">
        <f t="shared" si="25"/>
        <v>6.20708208</v>
      </c>
      <c r="AZ433" s="210">
        <f t="shared" si="25"/>
        <v>6.203590373</v>
      </c>
      <c r="BA433" s="210">
        <f>if(BA428&gt;0,1000*BA434/BA428,0)</f>
        <v>6.20023352</v>
      </c>
    </row>
    <row r="434" ht="15.75" customHeight="1">
      <c r="A434" s="207" t="s">
        <v>391</v>
      </c>
      <c r="B434" s="150" t="s">
        <v>392</v>
      </c>
      <c r="C434" s="211">
        <f>(C429*10^6*'Assumptions (NG)'!B32+C430*10^6*'Assumptions (NG)'!B33)/10^9</f>
        <v>1.148447183</v>
      </c>
      <c r="D434" s="211">
        <f>(D429*10^6*'Assumptions (NG)'!C32+D430*10^6*'Assumptions (NG)'!C33)/10^9</f>
        <v>1.22856782</v>
      </c>
      <c r="E434" s="211">
        <f>(E429*10^6*'Assumptions (NG)'!D32+E430*10^6*'Assumptions (NG)'!D33)/10^9</f>
        <v>0.9392526444</v>
      </c>
      <c r="F434" s="211">
        <f>(F429*10^6*'Assumptions (NG)'!E32+F430*10^6*'Assumptions (NG)'!E33)/10^9</f>
        <v>0.9027715476</v>
      </c>
      <c r="G434" s="211">
        <f>(G429*10^6*'Assumptions (NG)'!F32+G430*10^6*'Assumptions (NG)'!F33)/10^9</f>
        <v>1.008839223</v>
      </c>
      <c r="H434" s="211">
        <f>(H429*10^6*'Assumptions (NG)'!G32+H430*10^6*'Assumptions (NG)'!G33)/10^9</f>
        <v>0.8839636816</v>
      </c>
      <c r="I434" s="211">
        <f>(I429*10^6*'Assumptions (NG)'!H32+I430*10^6*'Assumptions (NG)'!H33)/10^9</f>
        <v>0.9947927046</v>
      </c>
      <c r="J434" s="211">
        <f>(J429*10^6*'Assumptions (NG)'!I32+J430*10^6*'Assumptions (NG)'!I33)/10^9</f>
        <v>1.08890295</v>
      </c>
      <c r="K434" s="211">
        <f>(K429*10^6*'Assumptions (NG)'!J32+K430*10^6*'Assumptions (NG)'!J33)/10^9</f>
        <v>1.140593078</v>
      </c>
      <c r="L434" s="211">
        <f>(L429*10^6*'Assumptions (NG)'!K32+L430*10^6*'Assumptions (NG)'!K33)/10^9</f>
        <v>1.038075689</v>
      </c>
      <c r="M434" s="211">
        <f>(M429*10^6*'Assumptions (NG)'!L32+M430*10^6*'Assumptions (NG)'!L33)/10^9</f>
        <v>0.9268766019</v>
      </c>
      <c r="N434" s="211">
        <f>(N429*10^6*'Assumptions (NG)'!M32+N430*10^6*'Assumptions (NG)'!M33)/10^9</f>
        <v>0.7117550585</v>
      </c>
      <c r="O434" s="211">
        <f>(O429*10^6*'Assumptions (NG)'!N32+O430*10^6*'Assumptions (NG)'!N33)/10^9</f>
        <v>0.9954531213</v>
      </c>
      <c r="P434" s="211">
        <f>(P429*10^6*'Assumptions (NG)'!O32+P430*10^6*'Assumptions (NG)'!O33)/10^9</f>
        <v>0.9953686922</v>
      </c>
      <c r="Q434" s="211">
        <f>(Q429*10^6*'Assumptions (NG)'!P32+Q430*10^6*'Assumptions (NG)'!P33)/10^9</f>
        <v>1.014195514</v>
      </c>
      <c r="R434" s="211">
        <f>(R429*10^6*'Assumptions (NG)'!Q32+R430*10^6*'Assumptions (NG)'!Q33)/10^9</f>
        <v>0.9314048223</v>
      </c>
      <c r="S434" s="211">
        <f>(S429*10^6*'Assumptions (NG)'!R32+S430*10^6*'Assumptions (NG)'!R33)/10^9</f>
        <v>0.777385316</v>
      </c>
      <c r="T434" s="211">
        <f>(T429*10^6*'Assumptions (NG)'!S32+T430*10^6*'Assumptions (NG)'!S33)/10^9</f>
        <v>0.7071988397</v>
      </c>
      <c r="U434" s="211">
        <f>(U429*10^6*'Assumptions (NG)'!T32+U430*10^6*'Assumptions (NG)'!T33)/10^9</f>
        <v>0.7031755821</v>
      </c>
      <c r="V434" s="211">
        <f>(V429*10^6*'Assumptions (NG)'!U32+V430*10^6*'Assumptions (NG)'!U33)/10^9</f>
        <v>0.6891121601</v>
      </c>
      <c r="W434" s="211">
        <f>(W429*10^6*'Assumptions (NG)'!V32+W430*10^6*'Assumptions (NG)'!V33)/10^9</f>
        <v>0.675048738</v>
      </c>
      <c r="X434" s="211">
        <f>(X429*10^6*'Assumptions (NG)'!W32+X430*10^6*'Assumptions (NG)'!W33)/10^9</f>
        <v>0.6891730589</v>
      </c>
      <c r="Y434" s="211">
        <f>(Y429*10^6*'Assumptions (NG)'!X32+Y430*10^6*'Assumptions (NG)'!X33)/10^9</f>
        <v>0.7021686738</v>
      </c>
      <c r="Z434" s="211">
        <f>(Z429*10^6*'Assumptions (NG)'!Y32+Z430*10^6*'Assumptions (NG)'!Y33)/10^9</f>
        <v>0.7140355826</v>
      </c>
      <c r="AA434" s="211">
        <f>(AA429*10^6*'Assumptions (NG)'!Z32+AA430*10^6*'Assumptions (NG)'!Z33)/10^9</f>
        <v>0.7247737855</v>
      </c>
      <c r="AB434" s="211">
        <f>(AB429*10^6*'Assumptions (NG)'!AA32+AB430*10^6*'Assumptions (NG)'!AA33)/10^9</f>
        <v>0.7343832823</v>
      </c>
      <c r="AC434" s="211">
        <f>(AC429*10^6*'Assumptions (NG)'!AB32+AC430*10^6*'Assumptions (NG)'!AB33)/10^9</f>
        <v>0.742864073</v>
      </c>
      <c r="AD434" s="211">
        <f>(AD429*10^6*'Assumptions (NG)'!AC32+AD430*10^6*'Assumptions (NG)'!AC33)/10^9</f>
        <v>0.7502161578</v>
      </c>
      <c r="AE434" s="211">
        <f>(AE429*10^6*'Assumptions (NG)'!AD32+AE430*10^6*'Assumptions (NG)'!AD33)/10^9</f>
        <v>0.7750177826</v>
      </c>
      <c r="AF434" s="211">
        <f>(AF429*10^6*'Assumptions (NG)'!AE32+AF430*10^6*'Assumptions (NG)'!AE33)/10^9</f>
        <v>0.7998194075</v>
      </c>
      <c r="AG434" s="211">
        <f>(AG429*10^6*'Assumptions (NG)'!AF32+AG430*10^6*'Assumptions (NG)'!AF33)/10^9</f>
        <v>0.8246210324</v>
      </c>
      <c r="AH434" s="211">
        <f>(AH429*10^6*'Assumptions (NG)'!AG32+AH430*10^6*'Assumptions (NG)'!AG33)/10^9</f>
        <v>0.8494226572</v>
      </c>
      <c r="AI434" s="211">
        <f>(AI429*10^6*'Assumptions (NG)'!AH32+AI430*10^6*'Assumptions (NG)'!AH33)/10^9</f>
        <v>0.8742242821</v>
      </c>
      <c r="AJ434" s="211">
        <f>(AJ429*10^6*'Assumptions (NG)'!AI32+AJ430*10^6*'Assumptions (NG)'!AI33)/10^9</f>
        <v>0.8990259069</v>
      </c>
      <c r="AK434" s="211">
        <f>(AK429*10^6*'Assumptions (NG)'!AJ32+AK430*10^6*'Assumptions (NG)'!AJ33)/10^9</f>
        <v>0.9238275318</v>
      </c>
      <c r="AL434" s="211">
        <f>(AL429*10^6*'Assumptions (NG)'!AK32+AL430*10^6*'Assumptions (NG)'!AK33)/10^9</f>
        <v>0.9486291567</v>
      </c>
      <c r="AM434" s="211">
        <f>(AM429*10^6*'Assumptions (NG)'!AL32+AM430*10^6*'Assumptions (NG)'!AL33)/10^9</f>
        <v>0.9734307815</v>
      </c>
      <c r="AN434" s="211">
        <f>(AN429*10^6*'Assumptions (NG)'!AM32+AN430*10^6*'Assumptions (NG)'!AM33)/10^9</f>
        <v>0.9982324064</v>
      </c>
      <c r="AO434" s="211">
        <f>(AO429*10^6*'Assumptions (NG)'!AN32+AO430*10^6*'Assumptions (NG)'!AN33)/10^9</f>
        <v>1.023034031</v>
      </c>
      <c r="AP434" s="211">
        <f>(AP429*10^6*'Assumptions (NG)'!AO32+AP430*10^6*'Assumptions (NG)'!AO33)/10^9</f>
        <v>1.047835656</v>
      </c>
      <c r="AQ434" s="211">
        <f>(AQ429*10^6*'Assumptions (NG)'!AP32+AQ430*10^6*'Assumptions (NG)'!AP33)/10^9</f>
        <v>1.072637281</v>
      </c>
      <c r="AR434" s="211">
        <f>(AR429*10^6*'Assumptions (NG)'!AQ32+AR430*10^6*'Assumptions (NG)'!AQ33)/10^9</f>
        <v>1.097438906</v>
      </c>
      <c r="AS434" s="211">
        <f>(AS429*10^6*'Assumptions (NG)'!AR32+AS430*10^6*'Assumptions (NG)'!AR33)/10^9</f>
        <v>1.122240531</v>
      </c>
      <c r="AT434" s="211">
        <f>(AT429*10^6*'Assumptions (NG)'!AS32+AT430*10^6*'Assumptions (NG)'!AS33)/10^9</f>
        <v>1.147042156</v>
      </c>
      <c r="AU434" s="211">
        <f>(AU429*10^6*'Assumptions (NG)'!AT32+AU430*10^6*'Assumptions (NG)'!AT33)/10^9</f>
        <v>1.17184378</v>
      </c>
      <c r="AV434" s="211">
        <f>(AV429*10^6*'Assumptions (NG)'!AU32+AV430*10^6*'Assumptions (NG)'!AU33)/10^9</f>
        <v>1.196645405</v>
      </c>
      <c r="AW434" s="211">
        <f>(AW429*10^6*'Assumptions (NG)'!AV32+AW430*10^6*'Assumptions (NG)'!AV33)/10^9</f>
        <v>1.22144703</v>
      </c>
      <c r="AX434" s="211">
        <f>(AX429*10^6*'Assumptions (NG)'!AW32+AX430*10^6*'Assumptions (NG)'!AW33)/10^9</f>
        <v>1.246248655</v>
      </c>
      <c r="AY434" s="211">
        <f>(AY429*10^6*'Assumptions (NG)'!AX32+AY430*10^6*'Assumptions (NG)'!AX33)/10^9</f>
        <v>1.27105028</v>
      </c>
      <c r="AZ434" s="211">
        <f>(AZ429*10^6*'Assumptions (NG)'!AY32+AZ430*10^6*'Assumptions (NG)'!AY33)/10^9</f>
        <v>1.295851905</v>
      </c>
      <c r="BA434" s="211">
        <f>(BA429*10^6*'Assumptions (NG)'!AZ32+BA430*10^6*'Assumptions (NG)'!AZ33)/10^9</f>
        <v>1.32065353</v>
      </c>
    </row>
    <row r="435" ht="15.75" customHeight="1">
      <c r="A435" s="209" t="s">
        <v>34</v>
      </c>
      <c r="B435" s="159" t="s">
        <v>351</v>
      </c>
      <c r="C435" s="212">
        <f>C434*'Assumptions (NG)'!B58</f>
        <v>5.030198663</v>
      </c>
      <c r="D435" s="212">
        <f>D434*'Assumptions (NG)'!C58</f>
        <v>5.663697651</v>
      </c>
      <c r="E435" s="212">
        <f>E434*'Assumptions (NG)'!D58</f>
        <v>3.456449731</v>
      </c>
      <c r="F435" s="212">
        <f>F434*'Assumptions (NG)'!E58</f>
        <v>5.02843752</v>
      </c>
      <c r="G435" s="212">
        <f>G434*'Assumptions (NG)'!F58</f>
        <v>6.164007652</v>
      </c>
      <c r="H435" s="212">
        <f>H434*'Assumptions (NG)'!G58</f>
        <v>7.487172383</v>
      </c>
      <c r="I435" s="212">
        <f>I434*'Assumptions (NG)'!H58</f>
        <v>7.07297613</v>
      </c>
      <c r="J435" s="212">
        <f>J434*'Assumptions (NG)'!I58</f>
        <v>7.959880566</v>
      </c>
      <c r="K435" s="212">
        <f>K434*'Assumptions (NG)'!J58</f>
        <v>10.56189191</v>
      </c>
      <c r="L435" s="212">
        <f>L434*'Assumptions (NG)'!K58</f>
        <v>5.117713146</v>
      </c>
      <c r="M435" s="212">
        <f>M434*'Assumptions (NG)'!L58</f>
        <v>4.884639692</v>
      </c>
      <c r="N435" s="212">
        <f>N434*'Assumptions (NG)'!M58</f>
        <v>3.480482236</v>
      </c>
      <c r="O435" s="212">
        <f>O434*'Assumptions (NG)'!N58</f>
        <v>3.523904049</v>
      </c>
      <c r="P435" s="212">
        <f>P434*'Assumptions (NG)'!O58</f>
        <v>4.469205428</v>
      </c>
      <c r="Q435" s="212">
        <f>Q434*'Assumptions (NG)'!P58</f>
        <v>5.263674717</v>
      </c>
      <c r="R435" s="212">
        <f>R434*'Assumptions (NG)'!Q58</f>
        <v>3.148148299</v>
      </c>
      <c r="S435" s="212">
        <f>S434*'Assumptions (NG)'!R58</f>
        <v>2.324382095</v>
      </c>
      <c r="T435" s="212">
        <f>T434*'Assumptions (NG)'!S58</f>
        <v>2.489339916</v>
      </c>
      <c r="U435" s="212">
        <f>U434*'Assumptions (NG)'!T58</f>
        <v>2.580654386</v>
      </c>
      <c r="V435" s="212">
        <f>V434*'Assumptions (NG)'!U58</f>
        <v>2.335749801</v>
      </c>
      <c r="W435" s="212">
        <f>W434*'Assumptions (NG)'!V58</f>
        <v>2.376533384</v>
      </c>
      <c r="X435" s="212">
        <f>X434*'Assumptions (NG)'!W58</f>
        <v>2.387561497</v>
      </c>
      <c r="Y435" s="212">
        <f>Y425*8760*('Assumptions (NG)'!X17*'Assumptions (NG)'!X20*'Assumptions (NG)'!X35+'Assumptions (NG)'!X18*'Assumptions (NG)'!X22*'Assumptions (NG)'!X36)/10^9</f>
        <v>3.252393555</v>
      </c>
      <c r="Z435" s="212">
        <f>Z425*8760*('Assumptions (NG)'!Y17*'Assumptions (NG)'!Y20*'Assumptions (NG)'!Y35+'Assumptions (NG)'!Y18*'Assumptions (NG)'!Y22*'Assumptions (NG)'!Y36)/10^9</f>
        <v>3.391259336</v>
      </c>
      <c r="AA435" s="212">
        <f>AA425*8760*('Assumptions (NG)'!Z17*'Assumptions (NG)'!Z20*'Assumptions (NG)'!Z35+'Assumptions (NG)'!Z18*'Assumptions (NG)'!Z22*'Assumptions (NG)'!Z36)/10^9</f>
        <v>3.579621749</v>
      </c>
      <c r="AB435" s="212">
        <f>AB425*8760*('Assumptions (NG)'!AA17*'Assumptions (NG)'!AA20*'Assumptions (NG)'!AA35+'Assumptions (NG)'!AA18*'Assumptions (NG)'!AA22*'Assumptions (NG)'!AA36)/10^9</f>
        <v>3.765639907</v>
      </c>
      <c r="AC435" s="212">
        <f>AC425*8760*('Assumptions (NG)'!AB17*'Assumptions (NG)'!AB20*'Assumptions (NG)'!AB35+'Assumptions (NG)'!AB18*'Assumptions (NG)'!AB22*'Assumptions (NG)'!AB36)/10^9</f>
        <v>3.800517652</v>
      </c>
      <c r="AD435" s="212">
        <f>AD425*8760*('Assumptions (NG)'!AC17*'Assumptions (NG)'!AC20*'Assumptions (NG)'!AC35+'Assumptions (NG)'!AC18*'Assumptions (NG)'!AC22*'Assumptions (NG)'!AC36)/10^9</f>
        <v>3.779043053</v>
      </c>
      <c r="AE435" s="212">
        <f>AE425*8760*('Assumptions (NG)'!AD17*'Assumptions (NG)'!AD20*'Assumptions (NG)'!AD35+'Assumptions (NG)'!AD18*'Assumptions (NG)'!AD22*'Assumptions (NG)'!AD36)/10^9</f>
        <v>3.913967931</v>
      </c>
      <c r="AF435" s="212">
        <f>AF425*8760*('Assumptions (NG)'!AE17*'Assumptions (NG)'!AE20*'Assumptions (NG)'!AE35+'Assumptions (NG)'!AE18*'Assumptions (NG)'!AE22*'Assumptions (NG)'!AE36)/10^9</f>
        <v>3.973023156</v>
      </c>
      <c r="AG435" s="212">
        <f>AG425*8760*('Assumptions (NG)'!AF17*'Assumptions (NG)'!AF20*'Assumptions (NG)'!AF35+'Assumptions (NG)'!AF18*'Assumptions (NG)'!AF22*'Assumptions (NG)'!AF36)/10^9</f>
        <v>4.075926968</v>
      </c>
      <c r="AH435" s="212">
        <f>AH425*8760*('Assumptions (NG)'!AG17*'Assumptions (NG)'!AG20*'Assumptions (NG)'!AG35+'Assumptions (NG)'!AG18*'Assumptions (NG)'!AG22*'Assumptions (NG)'!AG36)/10^9</f>
        <v>4.134673005</v>
      </c>
      <c r="AI435" s="212">
        <f>AI425*8760*('Assumptions (NG)'!AH17*'Assumptions (NG)'!AH20*'Assumptions (NG)'!AH35+'Assumptions (NG)'!AH18*'Assumptions (NG)'!AH22*'Assumptions (NG)'!AH36)/10^9</f>
        <v>4.355873739</v>
      </c>
      <c r="AJ435" s="212">
        <f>AJ425*8760*('Assumptions (NG)'!AI17*'Assumptions (NG)'!AI20*'Assumptions (NG)'!AI35+'Assumptions (NG)'!AI18*'Assumptions (NG)'!AI22*'Assumptions (NG)'!AI36)/10^9</f>
        <v>4.485783713</v>
      </c>
      <c r="AK435" s="212">
        <f>AK425*8760*('Assumptions (NG)'!AJ17*'Assumptions (NG)'!AJ20*'Assumptions (NG)'!AJ35+'Assumptions (NG)'!AJ18*'Assumptions (NG)'!AJ22*'Assumptions (NG)'!AJ36)/10^9</f>
        <v>4.604319797</v>
      </c>
      <c r="AL435" s="212">
        <f>AL425*8760*('Assumptions (NG)'!AK17*'Assumptions (NG)'!AK20*'Assumptions (NG)'!AK35+'Assumptions (NG)'!AK18*'Assumptions (NG)'!AK22*'Assumptions (NG)'!AK36)/10^9</f>
        <v>4.721903417</v>
      </c>
      <c r="AM435" s="212">
        <f>AM425*8760*('Assumptions (NG)'!AL17*'Assumptions (NG)'!AL20*'Assumptions (NG)'!AL35+'Assumptions (NG)'!AL18*'Assumptions (NG)'!AL22*'Assumptions (NG)'!AL36)/10^9</f>
        <v>4.882219259</v>
      </c>
      <c r="AN435" s="212">
        <f>AN425*8760*('Assumptions (NG)'!AM17*'Assumptions (NG)'!AM20*'Assumptions (NG)'!AM35+'Assumptions (NG)'!AM18*'Assumptions (NG)'!AM22*'Assumptions (NG)'!AM36)/10^9</f>
        <v>4.977286074</v>
      </c>
      <c r="AO435" s="212">
        <f>AO425*8760*('Assumptions (NG)'!AN17*'Assumptions (NG)'!AN20*'Assumptions (NG)'!AN35+'Assumptions (NG)'!AN18*'Assumptions (NG)'!AN22*'Assumptions (NG)'!AN36)/10^9</f>
        <v>5.062421093</v>
      </c>
      <c r="AP435" s="212">
        <f>AP425*8760*('Assumptions (NG)'!AO17*'Assumptions (NG)'!AO20*'Assumptions (NG)'!AO35+'Assumptions (NG)'!AO18*'Assumptions (NG)'!AO22*'Assumptions (NG)'!AO36)/10^9</f>
        <v>5.170835862</v>
      </c>
      <c r="AQ435" s="212">
        <f>AQ425*8760*('Assumptions (NG)'!AP17*'Assumptions (NG)'!AP20*'Assumptions (NG)'!AP35+'Assumptions (NG)'!AP18*'Assumptions (NG)'!AP22*'Assumptions (NG)'!AP36)/10^9</f>
        <v>5.340601278</v>
      </c>
      <c r="AR435" s="212">
        <f>AR425*8760*('Assumptions (NG)'!AQ17*'Assumptions (NG)'!AQ20*'Assumptions (NG)'!AQ35+'Assumptions (NG)'!AQ18*'Assumptions (NG)'!AQ22*'Assumptions (NG)'!AQ36)/10^9</f>
        <v>5.410627469</v>
      </c>
      <c r="AS435" s="212">
        <f>AS425*8760*('Assumptions (NG)'!AR17*'Assumptions (NG)'!AR20*'Assumptions (NG)'!AR35+'Assumptions (NG)'!AR18*'Assumptions (NG)'!AR22*'Assumptions (NG)'!AR36)/10^9</f>
        <v>5.556303255</v>
      </c>
      <c r="AT435" s="212">
        <f>AT425*8760*('Assumptions (NG)'!AS17*'Assumptions (NG)'!AS20*'Assumptions (NG)'!AS35+'Assumptions (NG)'!AS18*'Assumptions (NG)'!AS22*'Assumptions (NG)'!AS36)/10^9</f>
        <v>5.728423937</v>
      </c>
      <c r="AU435" s="212">
        <f>AU425*8760*('Assumptions (NG)'!AT17*'Assumptions (NG)'!AT20*'Assumptions (NG)'!AT35+'Assumptions (NG)'!AT18*'Assumptions (NG)'!AT22*'Assumptions (NG)'!AT36)/10^9</f>
        <v>5.939682966</v>
      </c>
      <c r="AV435" s="212">
        <f>AV425*8760*('Assumptions (NG)'!AU17*'Assumptions (NG)'!AU20*'Assumptions (NG)'!AU35+'Assumptions (NG)'!AU18*'Assumptions (NG)'!AU22*'Assumptions (NG)'!AU36)/10^9</f>
        <v>6.134160199</v>
      </c>
      <c r="AW435" s="212">
        <f>AW425*8760*('Assumptions (NG)'!AV17*'Assumptions (NG)'!AV20*'Assumptions (NG)'!AV35+'Assumptions (NG)'!AV18*'Assumptions (NG)'!AV22*'Assumptions (NG)'!AV36)/10^9</f>
        <v>6.311685747</v>
      </c>
      <c r="AX435" s="212">
        <f>AX425*8760*('Assumptions (NG)'!AW17*'Assumptions (NG)'!AW20*'Assumptions (NG)'!AW35+'Assumptions (NG)'!AW18*'Assumptions (NG)'!AW22*'Assumptions (NG)'!AW36)/10^9</f>
        <v>6.520052344</v>
      </c>
      <c r="AY435" s="212">
        <f>AY425*8760*('Assumptions (NG)'!AX17*'Assumptions (NG)'!AX20*'Assumptions (NG)'!AX35+'Assumptions (NG)'!AX18*'Assumptions (NG)'!AX22*'Assumptions (NG)'!AX36)/10^9</f>
        <v>6.825008176</v>
      </c>
      <c r="AZ435" s="212">
        <f>AZ425*8760*('Assumptions (NG)'!AY17*'Assumptions (NG)'!AY20*'Assumptions (NG)'!AY35+'Assumptions (NG)'!AY18*'Assumptions (NG)'!AY22*'Assumptions (NG)'!AY36)/10^9</f>
        <v>7.069521604</v>
      </c>
      <c r="BA435" s="212">
        <f>BA425*8760*('Assumptions (NG)'!AZ17*'Assumptions (NG)'!AZ20*'Assumptions (NG)'!AZ35+'Assumptions (NG)'!AZ18*'Assumptions (NG)'!AZ22*'Assumptions (NG)'!AZ36)/10^9</f>
        <v>7.315291395</v>
      </c>
    </row>
    <row r="436" ht="15.75" customHeight="1">
      <c r="A436" s="209" t="s">
        <v>36</v>
      </c>
      <c r="B436" s="159" t="s">
        <v>351</v>
      </c>
      <c r="C436" s="160">
        <f>C428*'Assumptions (NG)'!B53/10^3</f>
        <v>6.909127108</v>
      </c>
      <c r="D436" s="160">
        <f>D428*'Assumptions (NG)'!C53/10^3</f>
        <v>7.674378717</v>
      </c>
      <c r="E436" s="160">
        <f>E428*'Assumptions (NG)'!D53/10^3</f>
        <v>5.55557939</v>
      </c>
      <c r="F436" s="160">
        <f>F428*'Assumptions (NG)'!E53/10^3</f>
        <v>6.889405695</v>
      </c>
      <c r="G436" s="160">
        <f>G428*'Assumptions (NG)'!F53/10^3</f>
        <v>7.934363675</v>
      </c>
      <c r="H436" s="160">
        <f>H428*'Assumptions (NG)'!G53/10^3</f>
        <v>8.948237153</v>
      </c>
      <c r="I436" s="160">
        <f>I428*'Assumptions (NG)'!H53/10^3</f>
        <v>9.114558754</v>
      </c>
      <c r="J436" s="160">
        <f>J428*'Assumptions (NG)'!I53/10^3</f>
        <v>10.14134289</v>
      </c>
      <c r="K436" s="160">
        <f>K428*'Assumptions (NG)'!J53/10^3</f>
        <v>12.17174582</v>
      </c>
      <c r="L436" s="160">
        <f>L428*'Assumptions (NG)'!K53/10^3</f>
        <v>8.036060547</v>
      </c>
      <c r="M436" s="160">
        <f>M428*'Assumptions (NG)'!L53/10^3</f>
        <v>7.873740706</v>
      </c>
      <c r="N436" s="160">
        <f>N428*'Assumptions (NG)'!M53/10^3</f>
        <v>6.276418679</v>
      </c>
      <c r="O436" s="160">
        <f>O428*'Assumptions (NG)'!N53/10^3</f>
        <v>7.299504799</v>
      </c>
      <c r="P436" s="160">
        <f>P428*'Assumptions (NG)'!O53/10^3</f>
        <v>8.093406731</v>
      </c>
      <c r="Q436" s="160">
        <f>Q428*'Assumptions (NG)'!P53/10^3</f>
        <v>8.750582174</v>
      </c>
      <c r="R436" s="160">
        <f>R428*'Assumptions (NG)'!Q53/10^3</f>
        <v>6.952883516</v>
      </c>
      <c r="S436" s="160">
        <f>S428*'Assumptions (NG)'!R53/10^3</f>
        <v>6.219509652</v>
      </c>
      <c r="T436" s="160">
        <f>T428*'Assumptions (NG)'!S53/10^3</f>
        <v>5.525418881</v>
      </c>
      <c r="U436" s="160">
        <f>U428*'Assumptions (NG)'!T53/10^3</f>
        <v>5.752607167</v>
      </c>
      <c r="V436" s="160">
        <f>V428*'Assumptions (NG)'!U53/10^3</f>
        <v>5.832355148</v>
      </c>
      <c r="W436" s="160">
        <f>W428*'Assumptions (NG)'!V53/10^3</f>
        <v>6.083541575</v>
      </c>
      <c r="X436" s="160">
        <f>X428*'Assumptions (NG)'!W53/10^3</f>
        <v>6.411060445</v>
      </c>
      <c r="Y436" s="160">
        <f>Y428*'Assumptions (NG)'!X53/10^3</f>
        <v>6.754228455</v>
      </c>
      <c r="Z436" s="160">
        <f>Z428*'Assumptions (NG)'!Y53/10^3</f>
        <v>7.15300166</v>
      </c>
      <c r="AA436" s="160">
        <f>AA428*'Assumptions (NG)'!Z53/10^3</f>
        <v>7.583047551</v>
      </c>
      <c r="AB436" s="160">
        <f>AB428*'Assumptions (NG)'!AA53/10^3</f>
        <v>8.099359187</v>
      </c>
      <c r="AC436" s="160">
        <f>AC428*'Assumptions (NG)'!AB53/10^3</f>
        <v>8.537406145</v>
      </c>
      <c r="AD436" s="160">
        <f>AD428*'Assumptions (NG)'!AC53/10^3</f>
        <v>9.018482892</v>
      </c>
      <c r="AE436" s="160">
        <f>AE428*'Assumptions (NG)'!AD53/10^3</f>
        <v>9.49569491</v>
      </c>
      <c r="AF436" s="160">
        <f>AF428*'Assumptions (NG)'!AE53/10^3</f>
        <v>9.995268373</v>
      </c>
      <c r="AG436" s="160">
        <f>AG428*'Assumptions (NG)'!AF53/10^3</f>
        <v>10.51053107</v>
      </c>
      <c r="AH436" s="160">
        <f>AH428*'Assumptions (NG)'!AG53/10^3</f>
        <v>11.05757216</v>
      </c>
      <c r="AI436" s="160">
        <f>AI428*'Assumptions (NG)'!AH53/10^3</f>
        <v>11.57396522</v>
      </c>
      <c r="AJ436" s="160">
        <f>AJ428*'Assumptions (NG)'!AI53/10^3</f>
        <v>12.09739894</v>
      </c>
      <c r="AK436" s="160">
        <f>AK428*'Assumptions (NG)'!AJ53/10^3</f>
        <v>12.63510954</v>
      </c>
      <c r="AL436" s="160">
        <f>AL428*'Assumptions (NG)'!AK53/10^3</f>
        <v>13.20606413</v>
      </c>
      <c r="AM436" s="160">
        <f>AM428*'Assumptions (NG)'!AL53/10^3</f>
        <v>13.84623132</v>
      </c>
      <c r="AN436" s="160">
        <f>AN428*'Assumptions (NG)'!AM53/10^3</f>
        <v>14.49242513</v>
      </c>
      <c r="AO436" s="160">
        <f>AO428*'Assumptions (NG)'!AN53/10^3</f>
        <v>15.19988038</v>
      </c>
      <c r="AP436" s="160">
        <f>AP428*'Assumptions (NG)'!AO53/10^3</f>
        <v>15.93011278</v>
      </c>
      <c r="AQ436" s="160">
        <f>AQ428*'Assumptions (NG)'!AP53/10^3</f>
        <v>16.65372882</v>
      </c>
      <c r="AR436" s="160">
        <f>AR428*'Assumptions (NG)'!AQ53/10^3</f>
        <v>17.3857529</v>
      </c>
      <c r="AS436" s="160">
        <f>AS428*'Assumptions (NG)'!AR53/10^3</f>
        <v>18.13104714</v>
      </c>
      <c r="AT436" s="160">
        <f>AT428*'Assumptions (NG)'!AS53/10^3</f>
        <v>18.91261874</v>
      </c>
      <c r="AU436" s="160">
        <f>AU428*'Assumptions (NG)'!AT53/10^3</f>
        <v>19.73573072</v>
      </c>
      <c r="AV436" s="160">
        <f>AV428*'Assumptions (NG)'!AU53/10^3</f>
        <v>20.5868697</v>
      </c>
      <c r="AW436" s="160">
        <f>AW428*'Assumptions (NG)'!AV53/10^3</f>
        <v>21.4196566</v>
      </c>
      <c r="AX436" s="160">
        <f>AX428*'Assumptions (NG)'!AW53/10^3</f>
        <v>22.34854234</v>
      </c>
      <c r="AY436" s="160">
        <f>AY428*'Assumptions (NG)'!AX53/10^3</f>
        <v>23.62875388</v>
      </c>
      <c r="AZ436" s="160">
        <f>AZ428*'Assumptions (NG)'!AY53/10^3</f>
        <v>24.74542885</v>
      </c>
      <c r="BA436" s="160">
        <f>BA428*'Assumptions (NG)'!AZ53/10^3</f>
        <v>25.74738822</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1.300167221</v>
      </c>
      <c r="K437" s="160">
        <f>K425*'Assumptions (NG)'!J55*'Assumptions (NG)'!J56*365/10^9</f>
        <v>1.323828078</v>
      </c>
      <c r="L437" s="160">
        <f>L425*'Assumptions (NG)'!K55*'Assumptions (NG)'!K56*365/10^9</f>
        <v>1.625847807</v>
      </c>
      <c r="M437" s="160">
        <f>M425*'Assumptions (NG)'!L55*'Assumptions (NG)'!L56*365/10^9</f>
        <v>1.171312164</v>
      </c>
      <c r="N437" s="160">
        <f>N425*'Assumptions (NG)'!M55*'Assumptions (NG)'!M56*365/10^9</f>
        <v>1.222242672</v>
      </c>
      <c r="O437" s="160">
        <f>O425*'Assumptions (NG)'!N55*'Assumptions (NG)'!N56*365/10^9</f>
        <v>1.193976789</v>
      </c>
      <c r="P437" s="160">
        <f>P425*'Assumptions (NG)'!O55*'Assumptions (NG)'!O56*365/10^9</f>
        <v>1.105422382</v>
      </c>
      <c r="Q437" s="160">
        <f>Q425*'Assumptions (NG)'!P55*'Assumptions (NG)'!P56*365/10^9</f>
        <v>1.208500793</v>
      </c>
      <c r="R437" s="160">
        <f>R425*'Assumptions (NG)'!Q55*'Assumptions (NG)'!Q56*365/10^9</f>
        <v>1.28678298</v>
      </c>
      <c r="S437" s="160">
        <f>S425*'Assumptions (NG)'!R55*'Assumptions (NG)'!R56*365/10^9</f>
        <v>1.035260434</v>
      </c>
      <c r="T437" s="160">
        <f>T425*'Assumptions (NG)'!S55*'Assumptions (NG)'!S56*365/10^9</f>
        <v>1.102581696</v>
      </c>
      <c r="U437" s="160">
        <f>U425*'Assumptions (NG)'!T55*'Assumptions (NG)'!T56*365/10^9</f>
        <v>1.035934241</v>
      </c>
      <c r="V437" s="160">
        <f>V425*'Assumptions (NG)'!U55*'Assumptions (NG)'!U56*365/10^9</f>
        <v>1.063431056</v>
      </c>
      <c r="W437" s="160">
        <f>W425*'Assumptions (NG)'!V55*'Assumptions (NG)'!V56*365/10^9</f>
        <v>1.078173325</v>
      </c>
      <c r="X437" s="160">
        <f>X425*'Assumptions (NG)'!W55*'Assumptions (NG)'!W56*365/10^9</f>
        <v>1.095096922</v>
      </c>
      <c r="Y437" s="160">
        <f>Y425*'Assumptions (NG)'!X55*'Assumptions (NG)'!X56*365/10^9</f>
        <v>1.11403463</v>
      </c>
      <c r="Z437" s="160">
        <f>Z425*'Assumptions (NG)'!Y55*'Assumptions (NG)'!Y56*365/10^9</f>
        <v>1.141176044</v>
      </c>
      <c r="AA437" s="160">
        <f>AA425*'Assumptions (NG)'!Z55*'Assumptions (NG)'!Z56*365/10^9</f>
        <v>1.172007028</v>
      </c>
      <c r="AB437" s="160">
        <f>AB425*'Assumptions (NG)'!AA55*'Assumptions (NG)'!AA56*365/10^9</f>
        <v>1.214469214</v>
      </c>
      <c r="AC437" s="160">
        <f>AC425*'Assumptions (NG)'!AB55*'Assumptions (NG)'!AB56*365/10^9</f>
        <v>1.243629391</v>
      </c>
      <c r="AD437" s="160">
        <f>AD425*'Assumptions (NG)'!AC55*'Assumptions (NG)'!AC56*365/10^9</f>
        <v>1.277806296</v>
      </c>
      <c r="AE437" s="160">
        <f>AE425*'Assumptions (NG)'!AD55*'Assumptions (NG)'!AD56*365/10^9</f>
        <v>1.31015912</v>
      </c>
      <c r="AF437" s="160">
        <f>AF425*'Assumptions (NG)'!AE55*'Assumptions (NG)'!AE56*365/10^9</f>
        <v>1.344381382</v>
      </c>
      <c r="AG437" s="160">
        <f>AG425*'Assumptions (NG)'!AF55*'Assumptions (NG)'!AF56*365/10^9</f>
        <v>1.379486524</v>
      </c>
      <c r="AH437" s="160">
        <f>AH425*'Assumptions (NG)'!AG55*'Assumptions (NG)'!AG56*365/10^9</f>
        <v>1.417500894</v>
      </c>
      <c r="AI437" s="160">
        <f>AI425*'Assumptions (NG)'!AH55*'Assumptions (NG)'!AH56*365/10^9</f>
        <v>1.450430691</v>
      </c>
      <c r="AJ437" s="160">
        <f>AJ425*'Assumptions (NG)'!AI55*'Assumptions (NG)'!AI56*365/10^9</f>
        <v>1.48325326</v>
      </c>
      <c r="AK437" s="160">
        <f>AK425*'Assumptions (NG)'!AJ55*'Assumptions (NG)'!AJ56*365/10^9</f>
        <v>1.516864653</v>
      </c>
      <c r="AL437" s="160">
        <f>AL425*'Assumptions (NG)'!AK55*'Assumptions (NG)'!AK56*365/10^9</f>
        <v>1.553467889</v>
      </c>
      <c r="AM437" s="160">
        <f>AM425*'Assumptions (NG)'!AL55*'Assumptions (NG)'!AL56*365/10^9</f>
        <v>1.597056166</v>
      </c>
      <c r="AN437" s="160">
        <f>AN425*'Assumptions (NG)'!AM55*'Assumptions (NG)'!AM56*365/10^9</f>
        <v>1.640104848</v>
      </c>
      <c r="AO437" s="160">
        <f>AO425*'Assumptions (NG)'!AN55*'Assumptions (NG)'!AN56*365/10^9</f>
        <v>1.6888057</v>
      </c>
      <c r="AP437" s="160">
        <f>AP425*'Assumptions (NG)'!AO55*'Assumptions (NG)'!AO56*365/10^9</f>
        <v>1.738682684</v>
      </c>
      <c r="AQ437" s="160">
        <f>AQ425*'Assumptions (NG)'!AP55*'Assumptions (NG)'!AP56*365/10^9</f>
        <v>1.786548963</v>
      </c>
      <c r="AR437" s="160">
        <f>AR425*'Assumptions (NG)'!AQ55*'Assumptions (NG)'!AQ56*365/10^9</f>
        <v>1.834116111</v>
      </c>
      <c r="AS437" s="160">
        <f>AS425*'Assumptions (NG)'!AR55*'Assumptions (NG)'!AR56*365/10^9</f>
        <v>1.881927195</v>
      </c>
      <c r="AT437" s="160">
        <f>AT425*'Assumptions (NG)'!AS55*'Assumptions (NG)'!AS56*365/10^9</f>
        <v>1.932344204</v>
      </c>
      <c r="AU437" s="160">
        <f>AU425*'Assumptions (NG)'!AT55*'Assumptions (NG)'!AT56*365/10^9</f>
        <v>1.985799834</v>
      </c>
      <c r="AV437" s="160">
        <f>AV425*'Assumptions (NG)'!AU55*'Assumptions (NG)'!AU56*365/10^9</f>
        <v>2.040842408</v>
      </c>
      <c r="AW437" s="160">
        <f>AW425*'Assumptions (NG)'!AV55*'Assumptions (NG)'!AV56*365/10^9</f>
        <v>2.092895331</v>
      </c>
      <c r="AX437" s="160">
        <f>AX425*'Assumptions (NG)'!AW55*'Assumptions (NG)'!AW56*365/10^9</f>
        <v>2.153133958</v>
      </c>
      <c r="AY437" s="160">
        <f>AY425*'Assumptions (NG)'!AX55*'Assumptions (NG)'!AX56*365/10^9</f>
        <v>2.245499879</v>
      </c>
      <c r="AZ437" s="160">
        <f>AZ425*'Assumptions (NG)'!AY55*'Assumptions (NG)'!AY56*365/10^9</f>
        <v>2.320459993</v>
      </c>
      <c r="BA437" s="160">
        <f>BA425*'Assumptions (NG)'!AZ55*'Assumptions (NG)'!AZ56*365/10^9</f>
        <v>2.383247177</v>
      </c>
    </row>
    <row r="438" ht="15.75" customHeight="1">
      <c r="A438" s="207" t="s">
        <v>393</v>
      </c>
      <c r="B438" s="150" t="s">
        <v>149</v>
      </c>
      <c r="C438" s="213">
        <f t="array" ref="C438:V438">transpose('Assumptions (NG)'!V136:V155)</f>
        <v>0</v>
      </c>
      <c r="D438" s="172">
        <v>1707.8</v>
      </c>
      <c r="E438" s="172">
        <v>2416.8</v>
      </c>
      <c r="F438" s="172">
        <v>4626.0</v>
      </c>
      <c r="G438" s="172">
        <v>50.3</v>
      </c>
      <c r="H438" s="172">
        <v>3612.9</v>
      </c>
      <c r="I438" s="172">
        <v>1608.4</v>
      </c>
      <c r="J438" s="172">
        <v>232.0</v>
      </c>
      <c r="K438" s="172">
        <v>0.0</v>
      </c>
      <c r="L438" s="172">
        <v>1717.7</v>
      </c>
      <c r="M438" s="172">
        <v>1121.9</v>
      </c>
      <c r="N438" s="172">
        <v>42.5</v>
      </c>
      <c r="O438" s="172">
        <v>621.0</v>
      </c>
      <c r="P438" s="172">
        <v>1364.4</v>
      </c>
      <c r="Q438" s="172">
        <v>0.0</v>
      </c>
      <c r="R438" s="172">
        <v>335.8</v>
      </c>
      <c r="S438" s="172">
        <v>87.0</v>
      </c>
      <c r="T438" s="172">
        <v>0.0</v>
      </c>
      <c r="U438" s="172">
        <v>0.0</v>
      </c>
      <c r="V438" s="172">
        <v>0.0</v>
      </c>
      <c r="W438" s="171">
        <v>0.0</v>
      </c>
      <c r="X438" s="148">
        <f t="shared" ref="X438:BA438" si="26">if(X426&gt;X422,X426-X422,0)</f>
        <v>1005.960087</v>
      </c>
      <c r="Y438" s="148">
        <f t="shared" si="26"/>
        <v>850.9600867</v>
      </c>
      <c r="Z438" s="148">
        <f t="shared" si="26"/>
        <v>1359.060087</v>
      </c>
      <c r="AA438" s="148">
        <f t="shared" si="26"/>
        <v>1400.560087</v>
      </c>
      <c r="AB438" s="148">
        <f t="shared" si="26"/>
        <v>1156.760087</v>
      </c>
      <c r="AC438" s="148">
        <f t="shared" si="26"/>
        <v>939.6600867</v>
      </c>
      <c r="AD438" s="148">
        <f t="shared" si="26"/>
        <v>850.9600867</v>
      </c>
      <c r="AE438" s="148">
        <f t="shared" si="26"/>
        <v>976.1600867</v>
      </c>
      <c r="AF438" s="148">
        <f t="shared" si="26"/>
        <v>1033.160087</v>
      </c>
      <c r="AG438" s="148">
        <f t="shared" si="26"/>
        <v>902.3600867</v>
      </c>
      <c r="AH438" s="148">
        <f t="shared" si="26"/>
        <v>1475.460087</v>
      </c>
      <c r="AI438" s="148">
        <f t="shared" si="26"/>
        <v>953.7600867</v>
      </c>
      <c r="AJ438" s="148">
        <f t="shared" si="26"/>
        <v>1174.260087</v>
      </c>
      <c r="AK438" s="148">
        <f t="shared" si="26"/>
        <v>850.9600867</v>
      </c>
      <c r="AL438" s="148">
        <f t="shared" si="26"/>
        <v>850.9600867</v>
      </c>
      <c r="AM438" s="148">
        <f t="shared" si="26"/>
        <v>850.9600867</v>
      </c>
      <c r="AN438" s="148">
        <f t="shared" si="26"/>
        <v>2558.760087</v>
      </c>
      <c r="AO438" s="148">
        <f t="shared" si="26"/>
        <v>3267.760087</v>
      </c>
      <c r="AP438" s="148">
        <f t="shared" si="26"/>
        <v>5476.960087</v>
      </c>
      <c r="AQ438" s="148">
        <f t="shared" si="26"/>
        <v>901.2600867</v>
      </c>
      <c r="AR438" s="148">
        <f t="shared" si="26"/>
        <v>4463.860087</v>
      </c>
      <c r="AS438" s="148">
        <f t="shared" si="26"/>
        <v>2459.360087</v>
      </c>
      <c r="AT438" s="148">
        <f t="shared" si="26"/>
        <v>1082.960087</v>
      </c>
      <c r="AU438" s="148">
        <f t="shared" si="26"/>
        <v>850.9600867</v>
      </c>
      <c r="AV438" s="148">
        <f t="shared" si="26"/>
        <v>2568.660087</v>
      </c>
      <c r="AW438" s="148">
        <f t="shared" si="26"/>
        <v>1972.860087</v>
      </c>
      <c r="AX438" s="148">
        <f t="shared" si="26"/>
        <v>893.4600867</v>
      </c>
      <c r="AY438" s="148">
        <f t="shared" si="26"/>
        <v>1471.960087</v>
      </c>
      <c r="AZ438" s="148">
        <f t="shared" si="26"/>
        <v>2215.360087</v>
      </c>
      <c r="BA438" s="148">
        <f t="shared" si="26"/>
        <v>850.9600867</v>
      </c>
    </row>
    <row r="439" ht="15.75" customHeight="1">
      <c r="A439" s="207" t="s">
        <v>394</v>
      </c>
      <c r="B439" s="150" t="s">
        <v>149</v>
      </c>
      <c r="C439" s="213">
        <f t="array" ref="C439:V439">transpose('Assumptions (NG)'!V261:V280)</f>
        <v>7.7</v>
      </c>
      <c r="D439" s="172">
        <v>978.1</v>
      </c>
      <c r="E439" s="172">
        <v>827.8</v>
      </c>
      <c r="F439" s="172">
        <v>415.3</v>
      </c>
      <c r="G439" s="172">
        <v>190.3</v>
      </c>
      <c r="H439" s="172">
        <v>187.0</v>
      </c>
      <c r="I439" s="172">
        <v>225.5</v>
      </c>
      <c r="J439" s="172">
        <v>206.3</v>
      </c>
      <c r="K439" s="172">
        <v>128.7</v>
      </c>
      <c r="L439" s="172">
        <v>624.8</v>
      </c>
      <c r="M439" s="172">
        <v>331.7</v>
      </c>
      <c r="N439" s="172">
        <v>363.1</v>
      </c>
      <c r="O439" s="172">
        <v>448.3</v>
      </c>
      <c r="P439" s="172">
        <v>2834.7</v>
      </c>
      <c r="Q439" s="172">
        <v>59.1</v>
      </c>
      <c r="R439" s="172">
        <v>233.2</v>
      </c>
      <c r="S439" s="172">
        <v>406.7</v>
      </c>
      <c r="T439" s="172">
        <v>9.6</v>
      </c>
      <c r="U439" s="172">
        <v>665.6</v>
      </c>
      <c r="V439" s="172">
        <v>0.0</v>
      </c>
      <c r="W439" s="171">
        <v>0.0</v>
      </c>
      <c r="X439" s="148">
        <f t="shared" ref="X439:BA439" si="27">if(X427&gt;X424,X427-X424,0)</f>
        <v>5073.841197</v>
      </c>
      <c r="Y439" s="148">
        <f t="shared" si="27"/>
        <v>0</v>
      </c>
      <c r="Z439" s="148">
        <f t="shared" si="27"/>
        <v>0</v>
      </c>
      <c r="AA439" s="148">
        <f t="shared" si="27"/>
        <v>0</v>
      </c>
      <c r="AB439" s="148">
        <f t="shared" si="27"/>
        <v>0</v>
      </c>
      <c r="AC439" s="148">
        <f t="shared" si="27"/>
        <v>0</v>
      </c>
      <c r="AD439" s="148">
        <f t="shared" si="27"/>
        <v>0</v>
      </c>
      <c r="AE439" s="148">
        <f t="shared" si="27"/>
        <v>0</v>
      </c>
      <c r="AF439" s="148">
        <f t="shared" si="27"/>
        <v>0</v>
      </c>
      <c r="AG439" s="148">
        <f t="shared" si="27"/>
        <v>0</v>
      </c>
      <c r="AH439" s="148">
        <f t="shared" si="27"/>
        <v>0</v>
      </c>
      <c r="AI439" s="148">
        <f t="shared" si="27"/>
        <v>0</v>
      </c>
      <c r="AJ439" s="148">
        <f t="shared" si="27"/>
        <v>0</v>
      </c>
      <c r="AK439" s="148">
        <f t="shared" si="27"/>
        <v>0</v>
      </c>
      <c r="AL439" s="148">
        <f t="shared" si="27"/>
        <v>0</v>
      </c>
      <c r="AM439" s="148">
        <f t="shared" si="27"/>
        <v>0</v>
      </c>
      <c r="AN439" s="148">
        <f t="shared" si="27"/>
        <v>0</v>
      </c>
      <c r="AO439" s="148">
        <f t="shared" si="27"/>
        <v>0</v>
      </c>
      <c r="AP439" s="148">
        <f t="shared" si="27"/>
        <v>0</v>
      </c>
      <c r="AQ439" s="148">
        <f t="shared" si="27"/>
        <v>0</v>
      </c>
      <c r="AR439" s="148">
        <f t="shared" si="27"/>
        <v>0</v>
      </c>
      <c r="AS439" s="148">
        <f t="shared" si="27"/>
        <v>0</v>
      </c>
      <c r="AT439" s="148">
        <f t="shared" si="27"/>
        <v>0</v>
      </c>
      <c r="AU439" s="148">
        <f t="shared" si="27"/>
        <v>0</v>
      </c>
      <c r="AV439" s="148">
        <f t="shared" si="27"/>
        <v>0</v>
      </c>
      <c r="AW439" s="148">
        <f t="shared" si="27"/>
        <v>0</v>
      </c>
      <c r="AX439" s="148">
        <f t="shared" si="27"/>
        <v>0</v>
      </c>
      <c r="AY439" s="148">
        <f t="shared" si="27"/>
        <v>0</v>
      </c>
      <c r="AZ439" s="148">
        <f t="shared" si="27"/>
        <v>0</v>
      </c>
      <c r="BA439" s="148">
        <f t="shared" si="27"/>
        <v>0</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2.615980314</v>
      </c>
      <c r="D441" s="176">
        <f t="shared" si="28"/>
        <v>2.062203731</v>
      </c>
      <c r="E441" s="176">
        <f t="shared" si="28"/>
        <v>2.26985934</v>
      </c>
      <c r="F441" s="176">
        <f t="shared" si="28"/>
        <v>1.459213645</v>
      </c>
      <c r="G441" s="176">
        <f t="shared" si="28"/>
        <v>1.508751075</v>
      </c>
      <c r="H441" s="176">
        <f t="shared" si="28"/>
        <v>0.5746025321</v>
      </c>
      <c r="I441" s="176">
        <f t="shared" si="28"/>
        <v>0.6882701893</v>
      </c>
      <c r="J441" s="176">
        <f t="shared" si="28"/>
        <v>1.001438724</v>
      </c>
      <c r="K441" s="176">
        <f t="shared" si="28"/>
        <v>1.081259462</v>
      </c>
      <c r="L441" s="176">
        <f t="shared" si="28"/>
        <v>0.7574529183</v>
      </c>
      <c r="M441" s="176">
        <f t="shared" si="28"/>
        <v>1.324372529</v>
      </c>
      <c r="N441" s="176">
        <f t="shared" si="28"/>
        <v>1.277416623</v>
      </c>
      <c r="O441" s="176">
        <f t="shared" si="28"/>
        <v>1.171054312</v>
      </c>
      <c r="P441" s="176">
        <f t="shared" si="28"/>
        <v>0.2782068219</v>
      </c>
      <c r="Q441" s="176">
        <f t="shared" si="28"/>
        <v>0.27167337</v>
      </c>
      <c r="R441" s="176">
        <f t="shared" si="28"/>
        <v>0.2570285418</v>
      </c>
      <c r="S441" s="176">
        <f t="shared" si="28"/>
        <v>0.1441239658</v>
      </c>
      <c r="T441" s="176">
        <f t="shared" si="28"/>
        <v>0.1405660789</v>
      </c>
      <c r="U441" s="176">
        <f t="shared" si="28"/>
        <v>1.473314619</v>
      </c>
      <c r="V441" s="176">
        <f t="shared" si="28"/>
        <v>1.800081931</v>
      </c>
      <c r="W441" s="176">
        <f t="shared" si="28"/>
        <v>2.337839381</v>
      </c>
      <c r="X441" s="176">
        <f t="shared" si="28"/>
        <v>1.36003676</v>
      </c>
      <c r="Y441" s="176">
        <f t="shared" si="28"/>
        <v>1.504574283</v>
      </c>
      <c r="Z441" s="176">
        <f t="shared" si="28"/>
        <v>1.370178348</v>
      </c>
      <c r="AA441" s="176">
        <f t="shared" si="28"/>
        <v>1.177809975</v>
      </c>
      <c r="AB441" s="176">
        <f t="shared" si="28"/>
        <v>1.127635822</v>
      </c>
      <c r="AC441" s="176">
        <f t="shared" si="28"/>
        <v>1.18893448</v>
      </c>
      <c r="AD441" s="176">
        <f t="shared" si="28"/>
        <v>1.234377945</v>
      </c>
      <c r="AE441" s="176">
        <f t="shared" si="28"/>
        <v>1.47481931</v>
      </c>
      <c r="AF441" s="176">
        <f t="shared" si="28"/>
        <v>1.469146238</v>
      </c>
      <c r="AG441" s="176">
        <f t="shared" si="28"/>
        <v>1.620660444</v>
      </c>
      <c r="AH441" s="176">
        <f t="shared" si="28"/>
        <v>1.36644655</v>
      </c>
      <c r="AI441" s="176">
        <f t="shared" si="28"/>
        <v>1.345538913</v>
      </c>
      <c r="AJ441" s="176">
        <f t="shared" si="28"/>
        <v>1.218051761</v>
      </c>
      <c r="AK441" s="176">
        <f t="shared" si="28"/>
        <v>2.073334531</v>
      </c>
      <c r="AL441" s="176">
        <f t="shared" si="28"/>
        <v>3.314043369</v>
      </c>
      <c r="AM441" s="176">
        <f t="shared" si="28"/>
        <v>5.721539399</v>
      </c>
      <c r="AN441" s="176">
        <f t="shared" si="28"/>
        <v>4.97968899</v>
      </c>
      <c r="AO441" s="176">
        <f t="shared" si="28"/>
        <v>5.708521044</v>
      </c>
      <c r="AP441" s="176">
        <f t="shared" si="28"/>
        <v>4.201666961</v>
      </c>
      <c r="AQ441" s="176">
        <f t="shared" si="28"/>
        <v>4.384768089</v>
      </c>
      <c r="AR441" s="176">
        <f t="shared" si="28"/>
        <v>2.45394775</v>
      </c>
      <c r="AS441" s="176">
        <f t="shared" si="28"/>
        <v>2.565033274</v>
      </c>
      <c r="AT441" s="176">
        <f t="shared" si="28"/>
        <v>3.13310711</v>
      </c>
      <c r="AU441" s="176">
        <f t="shared" si="28"/>
        <v>3.220622237</v>
      </c>
      <c r="AV441" s="176">
        <f t="shared" si="28"/>
        <v>2.621890553</v>
      </c>
      <c r="AW441" s="176">
        <f t="shared" si="28"/>
        <v>2.823524439</v>
      </c>
      <c r="AX441" s="176">
        <f t="shared" si="28"/>
        <v>2.852978784</v>
      </c>
      <c r="AY441" s="176">
        <f t="shared" si="28"/>
        <v>1.965983498</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0.5969953653</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0.7565227922</v>
      </c>
      <c r="D444" s="177">
        <f>IF(E$438&gt;0,('Assumptions (NG)'!$V$16*Model!E$438*'Assumptions (NG)'!C$2)/10^9,0)+if(E$439&gt;0,('Assumptions (NG)'!$V$16*Model!E$439*'Assumptions (NG)'!C$3)/10^9,0)</f>
        <v>0.7565227922</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1.262462156</v>
      </c>
      <c r="D445" s="177">
        <f>IF(F$438&gt;0,('Assumptions (NG)'!$V$16*Model!F$438*'Assumptions (NG)'!C$2)/10^9,0)+if(F$439&gt;0,('Assumptions (NG)'!$V$16*Model!F$439*'Assumptions (NG)'!C$3)/10^9,0)</f>
        <v>1.262462156</v>
      </c>
      <c r="E445" s="177">
        <f>IF(F$438&gt;0,('Assumptions (NG)'!$V$16*Model!F$438*'Assumptions (NG)'!D$2)/10^9,0)+if(F$439&gt;0,('Assumptions (NG)'!$V$16*Model!F$439*'Assumptions (NG)'!D$3)/10^9,0)</f>
        <v>1.262462156</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0.0432187833</v>
      </c>
      <c r="E446" s="177">
        <f>IF(G$438&gt;0,('Assumptions (NG)'!$V$16*Model!G$438*'Assumptions (NG)'!D$2)/10^9,0)+if(G$439&gt;0,('Assumptions (NG)'!$V$16*Model!G$439*'Assumptions (NG)'!D$3)/10^9,0)</f>
        <v>0.0432187833</v>
      </c>
      <c r="F446" s="177">
        <f>IF(G$438&gt;0,('Assumptions (NG)'!$V$16*Model!G$438*'Assumptions (NG)'!E$2)/10^9,0)+if(G$439&gt;0,('Assumptions (NG)'!$V$16*Model!G$439*'Assumptions (NG)'!E$3)/10^9,0)</f>
        <v>0.0432187833</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0.9641784004</v>
      </c>
      <c r="F447" s="177">
        <f>IF(H$438&gt;0,('Assumptions (NG)'!$V$16*Model!H$438*'Assumptions (NG)'!E$2)/10^9,0)+if(H$439&gt;0,('Assumptions (NG)'!$V$16*Model!H$439*'Assumptions (NG)'!E$3)/10^9,0)</f>
        <v>0.9641784004</v>
      </c>
      <c r="G447" s="177">
        <f>IF(H$438&gt;0,('Assumptions (NG)'!$V$16*Model!H$438*'Assumptions (NG)'!F$2)/10^9,0)+if(H$439&gt;0,('Assumptions (NG)'!$V$16*Model!H$439*'Assumptions (NG)'!F$3)/10^9,0)</f>
        <v>0.9641784004</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0.4518164614</v>
      </c>
      <c r="G448" s="177">
        <f>IF(I$438&gt;0,('Assumptions (NG)'!$V$16*Model!I$438*'Assumptions (NG)'!F$2)/10^9,0)+if(I$439&gt;0,('Assumptions (NG)'!$V$16*Model!I$439*'Assumptions (NG)'!F$3)/10^9,0)</f>
        <v>0.4518164614</v>
      </c>
      <c r="H448" s="177">
        <f>IF(I$438&gt;0,('Assumptions (NG)'!$V$16*Model!I$438*'Assumptions (NG)'!G$2)/10^9,0)+if(I$439&gt;0,('Assumptions (NG)'!$V$16*Model!I$439*'Assumptions (NG)'!G$3)/10^9,0)</f>
        <v>0.4594931998</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0.09275621302</v>
      </c>
      <c r="H449" s="177">
        <f>IF(J$438&gt;0,('Assumptions (NG)'!$V$16*Model!J$438*'Assumptions (NG)'!G$2)/10^9,0)+if(J$439&gt;0,('Assumptions (NG)'!$V$16*Model!J$439*'Assumptions (NG)'!G$3)/10^9,0)</f>
        <v>0.09433221842</v>
      </c>
      <c r="I449" s="177">
        <f>IF(J$438&gt;0,('Assumptions (NG)'!$V$16*Model!J$438*'Assumptions (NG)'!H$2)/10^9,0)+if(J$439&gt;0,('Assumptions (NG)'!$V$16*Model!J$439*'Assumptions (NG)'!H$3)/10^9,0)</f>
        <v>0.09722144577</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0.02077711388</v>
      </c>
      <c r="I450" s="177">
        <f>IF(K$438&gt;0,('Assumptions (NG)'!$V$16*Model!K$438*'Assumptions (NG)'!H$2)/10^9,0)+if(K$439&gt;0,('Assumptions (NG)'!$V$16*Model!K$439*'Assumptions (NG)'!H$3)/10^9,0)</f>
        <v>0.02141347976</v>
      </c>
      <c r="J450" s="177">
        <f>IF(K$438&gt;0,('Assumptions (NG)'!$V$16*Model!K$438*'Assumptions (NG)'!I$2)/10^9,0)+if(K$439&gt;0,('Assumptions (NG)'!$V$16*Model!K$439*'Assumptions (NG)'!I$3)/10^9,0)</f>
        <v>0.02256362251</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0.5696352637</v>
      </c>
      <c r="J451" s="177">
        <f>IF(L$438&gt;0,('Assumptions (NG)'!$V$16*Model!L$438*'Assumptions (NG)'!I$2)/10^9,0)+if(L$439&gt;0,('Assumptions (NG)'!$V$16*Model!L$439*'Assumptions (NG)'!I$3)/10^9,0)</f>
        <v>0.6002310322</v>
      </c>
      <c r="K451" s="177">
        <f>IF(L$438&gt;0,('Assumptions (NG)'!$V$16*Model!L$438*'Assumptions (NG)'!J$2)/10^9,0)+if(L$439&gt;0,('Assumptions (NG)'!$V$16*Model!L$439*'Assumptions (NG)'!J$3)/10^9,0)</f>
        <v>0.6153609335</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0.3786440693</v>
      </c>
      <c r="K452" s="177">
        <f>IF(M$438&gt;0,('Assumptions (NG)'!$V$16*Model!M$438*'Assumptions (NG)'!J$2)/10^9,0)+if(M$439&gt;0,('Assumptions (NG)'!$V$16*Model!M$439*'Assumptions (NG)'!J$3)/10^9,0)</f>
        <v>0.3881884732</v>
      </c>
      <c r="L452" s="177">
        <f>IF(M$438&gt;0,('Assumptions (NG)'!$V$16*Model!M$438*'Assumptions (NG)'!K$2)/10^9,0)+if(M$439&gt;0,('Assumptions (NG)'!$V$16*Model!M$439*'Assumptions (NG)'!K$3)/10^9,0)</f>
        <v>0.4037012587</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0.07771005535</v>
      </c>
      <c r="L453" s="177">
        <f>IF(N$438&gt;0,('Assumptions (NG)'!$V$16*Model!N$438*'Assumptions (NG)'!K$2)/10^9,0)+if(N$439&gt;0,('Assumptions (NG)'!$V$16*Model!N$439*'Assumptions (NG)'!K$3)/10^9,0)</f>
        <v>0.08081550413</v>
      </c>
      <c r="M453" s="177">
        <f>IF(N$438&gt;0,('Assumptions (NG)'!$V$16*Model!N$438*'Assumptions (NG)'!L$2)/10^9,0)+if(N$439&gt;0,('Assumptions (NG)'!$V$16*Model!N$439*'Assumptions (NG)'!L$3)/10^9,0)</f>
        <v>0.08238285155</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0.2729361555</v>
      </c>
      <c r="M454" s="177">
        <f>IF(O$438&gt;0,('Assumptions (NG)'!$V$16*Model!O$438*'Assumptions (NG)'!L$2)/10^9,0)+if(O$439&gt;0,('Assumptions (NG)'!$V$16*Model!O$439*'Assumptions (NG)'!L$3)/10^9,0)</f>
        <v>0.2782295182</v>
      </c>
      <c r="N454" s="177">
        <f>IF(O$438&gt;0,('Assumptions (NG)'!$V$16*Model!O$438*'Assumptions (NG)'!M$2)/10^9,0)+if(O$439&gt;0,('Assumptions (NG)'!$V$16*Model!O$439*'Assumptions (NG)'!M$3)/10^9,0)</f>
        <v>0.2835944402</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0.9637601593</v>
      </c>
      <c r="N455" s="177">
        <f>IF(P$438&gt;0,('Assumptions (NG)'!$V$16*Model!P$438*'Assumptions (NG)'!M$2)/10^9,0)+if(P$439&gt;0,('Assumptions (NG)'!$V$16*Model!P$439*'Assumptions (NG)'!M$3)/10^9,0)</f>
        <v>0.9823437305</v>
      </c>
      <c r="O455" s="215">
        <f>IF(P$438&gt;0,('Assumptions (NG)'!$V$16*Model!P$438*'Assumptions (NG)'!N$2)/10^9,0)+if(P$439&gt;0,('Assumptions (NG)'!$V$16*Model!P$439*'Assumptions (NG)'!N$3)/10^9,0)</f>
        <v>1.004360265</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0.01147845263</v>
      </c>
      <c r="O456" s="215">
        <f>IF(Q$438&gt;0,('Assumptions (NG)'!$V$16*Model!Q$438*'Assumptions (NG)'!N$2)/10^9,0)+if(Q$439&gt;0,('Assumptions (NG)'!$V$16*Model!Q$439*'Assumptions (NG)'!N$3)/10^9,0)</f>
        <v>0.0117357106</v>
      </c>
      <c r="P456" s="215">
        <f>IF(Q$438&gt;0,('Assumptions (NG)'!$V$16*Model!Q$438*'Assumptions (NG)'!O$2)/10^9,0)+if(Q$439&gt;0,('Assumptions (NG)'!$V$16*Model!Q$439*'Assumptions (NG)'!O$3)/10^9,0)</f>
        <v>0.01184656098</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0.1549583368</v>
      </c>
      <c r="P457" s="215">
        <f>IF(R$438&gt;0,('Assumptions (NG)'!$V$16*Model!R$438*'Assumptions (NG)'!O$2)/10^9,0)+if(R$439&gt;0,('Assumptions (NG)'!$V$16*Model!R$439*'Assumptions (NG)'!O$3)/10^9,0)</f>
        <v>0.1564220054</v>
      </c>
      <c r="Q457" s="215">
        <f>IF(R$438&gt;0,('Assumptions (NG)'!$V$16*Model!R$438*'Assumptions (NG)'!P$2)/10^9,0)+if(R$439&gt;0,('Assumptions (NG)'!$V$16*Model!R$439*'Assumptions (NG)'!P$3)/10^9,0)</f>
        <v>0.1583978255</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0.1099382555</v>
      </c>
      <c r="Q458" s="215">
        <f>IF(S$438&gt;0,('Assumptions (NG)'!$V$16*Model!S$438*'Assumptions (NG)'!P$2)/10^9,0)+if(S$439&gt;0,('Assumptions (NG)'!$V$16*Model!S$439*'Assumptions (NG)'!P$3)/10^9,0)</f>
        <v>0.1113269234</v>
      </c>
      <c r="R458" s="215">
        <f>IF(S$438&gt;0,('Assumptions (NG)'!$V$16*Model!S$438*'Assumptions (NG)'!Q$2)/10^9,0)+if(S$439&gt;0,('Assumptions (NG)'!$V$16*Model!S$439*'Assumptions (NG)'!Q$3)/10^9,0)</f>
        <v>0.1152033303</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0.001948621152</v>
      </c>
      <c r="R459" s="215">
        <f>IF(T$438&gt;0,('Assumptions (NG)'!$V$16*Model!T$438*'Assumptions (NG)'!Q$2)/10^9,0)+if(T$439&gt;0,('Assumptions (NG)'!$V$16*Model!T$439*'Assumptions (NG)'!Q$3)/10^9,0)</f>
        <v>0.002016472201</v>
      </c>
      <c r="S459" s="215">
        <f>IF(T$438&gt;0,('Assumptions (NG)'!$V$16*Model!T$438*'Assumptions (NG)'!R$2)/10^9,0)+if(T$439&gt;0,('Assumptions (NG)'!$V$16*Model!T$439*'Assumptions (NG)'!R$3)/10^9,0)</f>
        <v>0.002049155911</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0.1398087393</v>
      </c>
      <c r="S460" s="215">
        <f>IF(U$438&gt;0,('Assumptions (NG)'!$V$16*Model!U$438*'Assumptions (NG)'!R$2)/10^9,0)+if(U$439&gt;0,('Assumptions (NG)'!$V$16*Model!U$439*'Assumptions (NG)'!R$3)/10^9,0)</f>
        <v>0.1420748099</v>
      </c>
      <c r="T460" s="215">
        <f>IF(U$438&gt;0,('Assumptions (NG)'!$V$16*Model!U$438*'Assumptions (NG)'!S$2)/10^9,0)+if(U$439&gt;0,('Assumptions (NG)'!$V$16*Model!U$439*'Assumptions (NG)'!S$3)/10^9,0)</f>
        <v>0.1405660789</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1.473314619</v>
      </c>
      <c r="V463" s="215">
        <f>IF(X$438&gt;0,('Assumptions (NG)'!$V$16*Model!X$438*'Assumptions (NG)'!U$2)/10^9,0)+if(X$439&gt;0,('Assumptions (NG)'!$V$16*Model!X$439*'Assumptions (NG)'!U$3)/10^9,0)</f>
        <v>1.491924562</v>
      </c>
      <c r="W463" s="215">
        <f>IF(X$438&gt;0,('Assumptions (NG)'!$V$16*Model!X$438*'Assumptions (NG)'!V$2)/10^9,0)+if(X$439&gt;0,('Assumptions (NG)'!$V$16*Model!X$439*'Assumptions (NG)'!V$3)/10^9,0)</f>
        <v>1.521605263</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0.3081573695</v>
      </c>
      <c r="W464" s="215">
        <f>IF(Y$438&gt;0,('Assumptions (NG)'!$V$16*Model!Y$438*'Assumptions (NG)'!V$2)/10^9,0)+if(Y$439&gt;0,('Assumptions (NG)'!$V$16*Model!Y$439*'Assumptions (NG)'!V$3)/10^9,0)</f>
        <v>0.3142879253</v>
      </c>
      <c r="X464" s="215">
        <f>IF(Y$438&gt;0,('Assumptions (NG)'!$V$16*Model!Y$438*'Assumptions (NG)'!W$2)/10^9,0)+if(Y$439&gt;0,('Assumptions (NG)'!$V$16*Model!Y$439*'Assumptions (NG)'!W$3)/10^9,0)</f>
        <v>0.3205404439</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0.501946192</v>
      </c>
      <c r="X465" s="215">
        <f>IF(Z$438&gt;0,('Assumptions (NG)'!$V$16*Model!Z$438*'Assumptions (NG)'!W$2)/10^9,0)+if(Z$439&gt;0,('Assumptions (NG)'!$V$16*Model!Z$439*'Assumptions (NG)'!W$3)/10^9,0)</f>
        <v>0.5119320287</v>
      </c>
      <c r="Y465" s="215">
        <f>IF(Z$438&gt;0,('Assumptions (NG)'!$V$16*Model!Z$438*'Assumptions (NG)'!X$2)/10^9,0)+if(Z$439&gt;0,('Assumptions (NG)'!$V$16*Model!Z$439*'Assumptions (NG)'!X$3)/10^9,0)</f>
        <v>0.522116526</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0.5275642876</v>
      </c>
      <c r="Y466" s="215">
        <f>IF(AA$438&gt;0,('Assumptions (NG)'!$V$16*Model!AA$438*'Assumptions (NG)'!X$2)/10^9,0)+if(AA$439&gt;0,('Assumptions (NG)'!$V$16*Model!AA$439*'Assumptions (NG)'!X$3)/10^9,0)</f>
        <v>0.5380597768</v>
      </c>
      <c r="Z466" s="215">
        <f>IF(AA$438&gt;0,('Assumptions (NG)'!$V$16*Model!AA$438*'Assumptions (NG)'!Y$2)/10^9,0)+if(AA$439&gt;0,('Assumptions (NG)'!$V$16*Model!AA$439*'Assumptions (NG)'!Y$3)/10^9,0)</f>
        <v>0.5487640657</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0.4443979805</v>
      </c>
      <c r="Z467" s="215">
        <f>IF(AB$438&gt;0,('Assumptions (NG)'!$V$16*Model!AB$438*'Assumptions (NG)'!Y$2)/10^9,0)+if(AB$439&gt;0,('Assumptions (NG)'!$V$16*Model!AB$439*'Assumptions (NG)'!Y$3)/10^9,0)</f>
        <v>0.4532389394</v>
      </c>
      <c r="AA467" s="215">
        <f>IF(AB$438&gt;0,('Assumptions (NG)'!$V$16*Model!AB$438*'Assumptions (NG)'!Z$2)/10^9,0)+if(AB$439&gt;0,('Assumptions (NG)'!$V$16*Model!AB$439*'Assumptions (NG)'!Z$3)/10^9,0)</f>
        <v>0.4622557825</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0.3681753425</v>
      </c>
      <c r="AA468" s="215">
        <f>IF(AC$438&gt;0,('Assumptions (NG)'!$V$16*Model!AC$438*'Assumptions (NG)'!Z$2)/10^9,0)+if(AC$439&gt;0,('Assumptions (NG)'!$V$16*Model!AC$439*'Assumptions (NG)'!Z$3)/10^9,0)</f>
        <v>0.3754999101</v>
      </c>
      <c r="AB468" s="215">
        <f>IF(AC$438&gt;0,('Assumptions (NG)'!$V$16*Model!AC$438*'Assumptions (NG)'!AA$2)/10^9,0)+if(AC$439&gt;0,('Assumptions (NG)'!$V$16*Model!AC$439*'Assumptions (NG)'!AA$3)/10^9,0)</f>
        <v>0.3829701945</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0.340054282</v>
      </c>
      <c r="AB469" s="215">
        <f>IF(AD$438&gt;0,('Assumptions (NG)'!$V$16*Model!AD$438*'Assumptions (NG)'!AA$2)/10^9,0)+if(AD$439&gt;0,('Assumptions (NG)'!$V$16*Model!AD$439*'Assumptions (NG)'!AA$3)/10^9,0)</f>
        <v>0.3468194026</v>
      </c>
      <c r="AC469" s="215">
        <f>IF(AD$438&gt;0,('Assumptions (NG)'!$V$16*Model!AD$438*'Assumptions (NG)'!AB$2)/10^9,0)+if(AD$439&gt;0,('Assumptions (NG)'!$V$16*Model!AD$439*'Assumptions (NG)'!AB$3)/10^9,0)</f>
        <v>0.3537191101</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0.397846225</v>
      </c>
      <c r="AC470" s="215">
        <f>IF(AE$438&gt;0,('Assumptions (NG)'!$V$16*Model!AE$438*'Assumptions (NG)'!AB$2)/10^9,0)+if(AE$439&gt;0,('Assumptions (NG)'!$V$16*Model!AE$439*'Assumptions (NG)'!AB$3)/10^9,0)</f>
        <v>0.4057610722</v>
      </c>
      <c r="AD470" s="215">
        <f>IF(AE$438&gt;0,('Assumptions (NG)'!$V$16*Model!AE$438*'Assumptions (NG)'!AC$2)/10^9,0)+if(AE$439&gt;0,('Assumptions (NG)'!$V$16*Model!AE$439*'Assumptions (NG)'!AC$3)/10^9,0)</f>
        <v>0.4138333793</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0.4294542978</v>
      </c>
      <c r="AD471" s="215">
        <f>IF(AF$438&gt;0,('Assumptions (NG)'!$V$16*Model!AF$438*'Assumptions (NG)'!AC$2)/10^9,0)+if(AF$439&gt;0,('Assumptions (NG)'!$V$16*Model!AF$439*'Assumptions (NG)'!AC$3)/10^9,0)</f>
        <v>0.4379979635</v>
      </c>
      <c r="AE471" s="215">
        <f>IF(AF$438&gt;0,('Assumptions (NG)'!$V$16*Model!AF$438*'Assumptions (NG)'!AD$2)/10^9,0)+if(AF$439&gt;0,('Assumptions (NG)'!$V$16*Model!AF$439*'Assumptions (NG)'!AD$3)/10^9,0)</f>
        <v>0.446711599</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0.3825466019</v>
      </c>
      <c r="AE472" s="215">
        <f>IF(AG$438&gt;0,('Assumptions (NG)'!$V$16*Model!AG$438*'Assumptions (NG)'!AD$2)/10^9,0)+if(AG$439&gt;0,('Assumptions (NG)'!$V$16*Model!AG$439*'Assumptions (NG)'!AD$3)/10^9,0)</f>
        <v>0.3901570748</v>
      </c>
      <c r="AF472" s="215">
        <f>IF(AG$438&gt;0,('Assumptions (NG)'!$V$16*Model!AG$438*'Assumptions (NG)'!AE$2)/10^9,0)+if(AG$439&gt;0,('Assumptions (NG)'!$V$16*Model!AG$439*'Assumptions (NG)'!AE$3)/10^9,0)</f>
        <v>0.3979189522</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0.6379506362</v>
      </c>
      <c r="AF473" s="215">
        <f>IF(AH$438&gt;0,('Assumptions (NG)'!$V$16*Model!AH$438*'Assumptions (NG)'!AE$2)/10^9,0)+if(AH$439&gt;0,('Assumptions (NG)'!$V$16*Model!AH$439*'Assumptions (NG)'!AE$3)/10^9,0)</f>
        <v>0.6506421776</v>
      </c>
      <c r="AG473" s="215">
        <f>IF(AH$438&gt;0,('Assumptions (NG)'!$V$16*Model!AH$438*'Assumptions (NG)'!AF$2)/10^9,0)+if(AH$439&gt;0,('Assumptions (NG)'!$V$16*Model!AH$439*'Assumptions (NG)'!AF$3)/10^9,0)</f>
        <v>0.6635862075</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0.4205851078</v>
      </c>
      <c r="AG474" s="215">
        <f>IF(AI$438&gt;0,('Assumptions (NG)'!$V$16*Model!AI$438*'Assumptions (NG)'!AF$2)/10^9,0)+if(AI$439&gt;0,('Assumptions (NG)'!$V$16*Model!AI$439*'Assumptions (NG)'!AF$3)/10^9,0)</f>
        <v>0.4289523278</v>
      </c>
      <c r="AH474" s="215">
        <f>IF(AI$438&gt;0,('Assumptions (NG)'!$V$16*Model!AI$438*'Assumptions (NG)'!AG$2)/10^9,0)+if(AI$439&gt;0,('Assumptions (NG)'!$V$16*Model!AI$439*'Assumptions (NG)'!AG$3)/10^9,0)</f>
        <v>0.4374860072</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0.5281219089</v>
      </c>
      <c r="AH475" s="215">
        <f>IF(AJ$438&gt;0,('Assumptions (NG)'!$V$16*Model!AJ$438*'Assumptions (NG)'!AG$2)/10^9,0)+if(AJ$439&gt;0,('Assumptions (NG)'!$V$16*Model!AJ$439*'Assumptions (NG)'!AG$3)/10^9,0)</f>
        <v>0.5386284916</v>
      </c>
      <c r="AI475" s="215">
        <f>IF(AJ$438&gt;0,('Assumptions (NG)'!$V$16*Model!AJ$438*'Assumptions (NG)'!AH$2)/10^9,0)+if(AJ$439&gt;0,('Assumptions (NG)'!$V$16*Model!AJ$439*'Assumptions (NG)'!AH$3)/10^9,0)</f>
        <v>0.5493440946</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0.3903320508</v>
      </c>
      <c r="AI476" s="215">
        <f>IF(AK$438&gt;0,('Assumptions (NG)'!$V$16*Model!AK$438*'Assumptions (NG)'!AH$2)/10^9,0)+if(AK$439&gt;0,('Assumptions (NG)'!$V$16*Model!AK$439*'Assumptions (NG)'!AH$3)/10^9,0)</f>
        <v>0.3980974093</v>
      </c>
      <c r="AJ476" s="215">
        <f>IF(AK$438&gt;0,('Assumptions (NG)'!$V$16*Model!AK$438*'Assumptions (NG)'!AI$2)/10^9,0)+if(AK$439&gt;0,('Assumptions (NG)'!$V$16*Model!AK$439*'Assumptions (NG)'!AI$3)/10^9,0)</f>
        <v>0.4060172537</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0.3980974093</v>
      </c>
      <c r="AJ477" s="215">
        <f>IF(AL$438&gt;0,('Assumptions (NG)'!$V$16*Model!AL$438*'Assumptions (NG)'!AI$2)/10^9,0)+if(AL$439&gt;0,('Assumptions (NG)'!$V$16*Model!AL$439*'Assumptions (NG)'!AI$3)/10^9,0)</f>
        <v>0.4060172537</v>
      </c>
      <c r="AK477" s="215">
        <f>IF(AL$438&gt;0,('Assumptions (NG)'!$V$16*Model!AL$438*'Assumptions (NG)'!AJ$2)/10^9,0)+if(AL$439&gt;0,('Assumptions (NG)'!$V$16*Model!AL$439*'Assumptions (NG)'!AJ$3)/10^9,0)</f>
        <v>0.4140946573</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0.4060172537</v>
      </c>
      <c r="AK478" s="215">
        <f>IF(AM$438&gt;0,('Assumptions (NG)'!$V$16*Model!AM$438*'Assumptions (NG)'!AJ$2)/10^9,0)+if(AM$439&gt;0,('Assumptions (NG)'!$V$16*Model!AM$439*'Assumptions (NG)'!AJ$3)/10^9,0)</f>
        <v>0.4140946573</v>
      </c>
      <c r="AL478" s="215">
        <f>IF(AM$438&gt;0,('Assumptions (NG)'!$V$16*Model!AM$438*'Assumptions (NG)'!AK$2)/10^9,0)+if(AM$439&gt;0,('Assumptions (NG)'!$V$16*Model!AM$439*'Assumptions (NG)'!AK$3)/10^9,0)</f>
        <v>0.4223327547</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1.245145216</v>
      </c>
      <c r="AL479" s="215">
        <f>IF(AN$438&gt;0,('Assumptions (NG)'!$V$16*Model!AN$438*'Assumptions (NG)'!AK$2)/10^9,0)+if(AN$439&gt;0,('Assumptions (NG)'!$V$16*Model!AN$439*'Assumptions (NG)'!AK$3)/10^9,0)</f>
        <v>1.269916431</v>
      </c>
      <c r="AM479" s="215">
        <f>IF(AN$438&gt;0,('Assumptions (NG)'!$V$16*Model!AN$438*'Assumptions (NG)'!AL$2)/10^9,0)+if(AN$439&gt;0,('Assumptions (NG)'!$V$16*Model!AN$439*'Assumptions (NG)'!AL$3)/10^9,0)</f>
        <v>1.29518045</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1.621794184</v>
      </c>
      <c r="AM480" s="215">
        <f>IF(AO$438&gt;0,('Assumptions (NG)'!$V$16*Model!AO$438*'Assumptions (NG)'!AL$2)/10^9,0)+if(AO$439&gt;0,('Assumptions (NG)'!$V$16*Model!AO$439*'Assumptions (NG)'!AL$3)/10^9,0)</f>
        <v>1.654058542</v>
      </c>
      <c r="AN480" s="215">
        <f>IF(AO$438&gt;0,('Assumptions (NG)'!$V$16*Model!AO$438*'Assumptions (NG)'!AM$2)/10^9,0)+if(AO$439&gt;0,('Assumptions (NG)'!$V$16*Model!AO$439*'Assumptions (NG)'!AM$3)/10^9,0)</f>
        <v>1.686964776</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2.772300407</v>
      </c>
      <c r="AN481" s="215">
        <f>IF(AP$438&gt;0,('Assumptions (NG)'!$V$16*Model!AP$438*'Assumptions (NG)'!AM$2)/10^9,0)+if(AP$439&gt;0,('Assumptions (NG)'!$V$16*Model!AP$439*'Assumptions (NG)'!AM$3)/10^9,0)</f>
        <v>2.827453209</v>
      </c>
      <c r="AO481" s="215">
        <f>IF(AP$438&gt;0,('Assumptions (NG)'!$V$16*Model!AP$438*'Assumptions (NG)'!AN$2)/10^9,0)+if(AP$439&gt;0,('Assumptions (NG)'!$V$16*Model!AP$439*'Assumptions (NG)'!AN$3)/10^9,0)</f>
        <v>2.883703234</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0.465271005</v>
      </c>
      <c r="AO482" s="215">
        <f>IF(AQ$438&gt;0,('Assumptions (NG)'!$V$16*Model!AQ$438*'Assumptions (NG)'!AN$2)/10^9,0)+if(AQ$439&gt;0,('Assumptions (NG)'!$V$16*Model!AQ$439*'Assumptions (NG)'!AN$3)/10^9,0)</f>
        <v>0.4745272169</v>
      </c>
      <c r="AP482" s="215">
        <f>IF(AQ$438&gt;0,('Assumptions (NG)'!$V$16*Model!AQ$438*'Assumptions (NG)'!AO$2)/10^9,0)+if(AQ$439&gt;0,('Assumptions (NG)'!$V$16*Model!AQ$439*'Assumptions (NG)'!AO$3)/10^9,0)</f>
        <v>0.483967574</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2.350290593</v>
      </c>
      <c r="AP483" s="215">
        <f>IF(AR$438&gt;0,('Assumptions (NG)'!$V$16*Model!AR$438*'Assumptions (NG)'!AO$2)/10^9,0)+if(AR$439&gt;0,('Assumptions (NG)'!$V$16*Model!AR$439*'Assumptions (NG)'!AO$3)/10^9,0)</f>
        <v>2.397047832</v>
      </c>
      <c r="AQ483" s="215">
        <f>IF(AR$438&gt;0,('Assumptions (NG)'!$V$16*Model!AR$438*'Assumptions (NG)'!AP$2)/10^9,0)+if(AR$439&gt;0,('Assumptions (NG)'!$V$16*Model!AR$439*'Assumptions (NG)'!AP$3)/10^9,0)</f>
        <v>2.44473527</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1.320651555</v>
      </c>
      <c r="AQ484" s="215">
        <f>IF(AS$438&gt;0,('Assumptions (NG)'!$V$16*Model!AS$438*'Assumptions (NG)'!AP$2)/10^9,0)+if(AS$439&gt;0,('Assumptions (NG)'!$V$16*Model!AS$439*'Assumptions (NG)'!AP$3)/10^9,0)</f>
        <v>1.34692491</v>
      </c>
      <c r="AR484" s="215">
        <f>IF(AS$438&gt;0,('Assumptions (NG)'!$V$16*Model!AS$438*'Assumptions (NG)'!AQ$2)/10^9,0)+if(AS$439&gt;0,('Assumptions (NG)'!$V$16*Model!AS$439*'Assumptions (NG)'!AQ$3)/10^9,0)</f>
        <v>1.373720954</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0.5931079086</v>
      </c>
      <c r="AR485" s="215">
        <f>IF(AT$438&gt;0,('Assumptions (NG)'!$V$16*Model!AT$438*'Assumptions (NG)'!AQ$2)/10^9,0)+if(AT$439&gt;0,('Assumptions (NG)'!$V$16*Model!AT$439*'Assumptions (NG)'!AQ$3)/10^9,0)</f>
        <v>0.6049073381</v>
      </c>
      <c r="AS485" s="215">
        <f>IF(AT$438&gt;0,('Assumptions (NG)'!$V$16*Model!AT$438*'Assumptions (NG)'!AR$2)/10^9,0)+if(AT$439&gt;0,('Assumptions (NG)'!$V$16*Model!AT$439*'Assumptions (NG)'!AR$3)/10^9,0)</f>
        <v>0.6169415083</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0.4753194575</v>
      </c>
      <c r="AS486" s="215">
        <f>IF(AU$438&gt;0,('Assumptions (NG)'!$V$16*Model!AU$438*'Assumptions (NG)'!AR$2)/10^9,0)+if(AU$439&gt;0,('Assumptions (NG)'!$V$16*Model!AU$439*'Assumptions (NG)'!AR$3)/10^9,0)</f>
        <v>0.4847755756</v>
      </c>
      <c r="AT486" s="215">
        <f>IF(AU$438&gt;0,('Assumptions (NG)'!$V$16*Model!AU$438*'Assumptions (NG)'!AS$2)/10^9,0)+if(AU$439&gt;0,('Assumptions (NG)'!$V$16*Model!AU$439*'Assumptions (NG)'!AS$3)/10^9,0)</f>
        <v>0.494419816</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1.46331619</v>
      </c>
      <c r="AT487" s="215">
        <f>IF(AV$438&gt;0,('Assumptions (NG)'!$V$16*Model!AV$438*'Assumptions (NG)'!AS$2)/10^9,0)+if(AV$439&gt;0,('Assumptions (NG)'!$V$16*Model!AV$439*'Assumptions (NG)'!AS$3)/10^9,0)</f>
        <v>1.49242775</v>
      </c>
      <c r="AU487" s="215">
        <f>IF(AV$438&gt;0,('Assumptions (NG)'!$V$16*Model!AV$438*'Assumptions (NG)'!AT$2)/10^9,0)+if(AV$439&gt;0,('Assumptions (NG)'!$V$16*Model!AV$439*'Assumptions (NG)'!AT$3)/10^9,0)</f>
        <v>1.522118462</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1.146259544</v>
      </c>
      <c r="AU488" s="215">
        <f>IF(AW$438&gt;0,('Assumptions (NG)'!$V$16*Model!AW$438*'Assumptions (NG)'!AT$2)/10^9,0)+if(AW$439&gt;0,('Assumptions (NG)'!$V$16*Model!AW$439*'Assumptions (NG)'!AT$3)/10^9,0)</f>
        <v>1.169063504</v>
      </c>
      <c r="AV488" s="215">
        <f>IF(AW$438&gt;0,('Assumptions (NG)'!$V$16*Model!AW$438*'Assumptions (NG)'!AU$2)/10^9,0)+if(AW$439&gt;0,('Assumptions (NG)'!$V$16*Model!AW$439*'Assumptions (NG)'!AU$3)/10^9,0)</f>
        <v>1.19232113</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0.5294402712</v>
      </c>
      <c r="AV489" s="215">
        <f>IF(AX$438&gt;0,('Assumptions (NG)'!$V$16*Model!AX$438*'Assumptions (NG)'!AU$2)/10^9,0)+if(AX$439&gt;0,('Assumptions (NG)'!$V$16*Model!AX$439*'Assumptions (NG)'!AU$3)/10^9,0)</f>
        <v>0.5399730816</v>
      </c>
      <c r="AW489" s="215">
        <f>IF(AX$438&gt;0,('Assumptions (NG)'!$V$16*Model!AX$438*'Assumptions (NG)'!AV$2)/10^9,0)+if(AX$439&gt;0,('Assumptions (NG)'!$V$16*Model!AX$439*'Assumptions (NG)'!AV$3)/10^9,0)</f>
        <v>0.5507154343</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0.8895963411</v>
      </c>
      <c r="AW490" s="215">
        <f>IF(AY$438&gt;0,('Assumptions (NG)'!$V$16*Model!AY$438*'Assumptions (NG)'!AV$2)/10^9,0)+if(AY$439&gt;0,('Assumptions (NG)'!$V$16*Model!AY$439*'Assumptions (NG)'!AV$3)/10^9,0)</f>
        <v>0.9072941819</v>
      </c>
      <c r="AX490" s="215">
        <f>IF(AY$438&gt;0,('Assumptions (NG)'!$V$16*Model!AY$438*'Assumptions (NG)'!AW$2)/10^9,0)+if(AY$439&gt;0,('Assumptions (NG)'!$V$16*Model!AY$439*'Assumptions (NG)'!AW$3)/10^9,0)</f>
        <v>0.9253441077</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1.365514823</v>
      </c>
      <c r="AX491" s="215">
        <f>IF(AZ$438&gt;0,('Assumptions (NG)'!$V$16*Model!AZ$438*'Assumptions (NG)'!AW$2)/10^9,0)+if(AZ$439&gt;0,('Assumptions (NG)'!$V$16*Model!AZ$439*'Assumptions (NG)'!AW$3)/10^9,0)</f>
        <v>1.392680699</v>
      </c>
      <c r="AY491" s="216">
        <f>IF(AZ$438&gt;0,('Assumptions (NG)'!$V$16*Model!AZ$438*'Assumptions (NG)'!AX$2)/10^9,0)+if(AZ$439&gt;0,('Assumptions (NG)'!$V$16*Model!AZ$439*'Assumptions (NG)'!AX$3)/10^9,0)</f>
        <v>1.42038702</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0.5349539768</v>
      </c>
      <c r="AY492" s="216">
        <f>IF(BA$438&gt;0,('Assumptions (NG)'!$V$16*Model!BA$438*'Assumptions (NG)'!AX$2)/10^9,0)+if(BA$439&gt;0,('Assumptions (NG)'!$V$16*Model!BA$439*'Assumptions (NG)'!AX$3)/10^9,0)</f>
        <v>0.5455964782</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1.700387204</v>
      </c>
      <c r="D493" s="176">
        <f>'Assumptions (NG)'!$V$7*Model!D441</f>
        <v>1.340432425</v>
      </c>
      <c r="E493" s="176">
        <f>'Assumptions (NG)'!$V$7*Model!E441</f>
        <v>1.475408571</v>
      </c>
      <c r="F493" s="176">
        <f>'Assumptions (NG)'!$V$7*Model!F441</f>
        <v>0.9484888693</v>
      </c>
      <c r="G493" s="176">
        <f>'Assumptions (NG)'!$V$7*Model!G441</f>
        <v>0.9806881986</v>
      </c>
      <c r="H493" s="176">
        <f>'Assumptions (NG)'!$V$7*Model!H441</f>
        <v>0.3734916459</v>
      </c>
      <c r="I493" s="176">
        <f>'Assumptions (NG)'!$V$7*Model!I441</f>
        <v>0.447375623</v>
      </c>
      <c r="J493" s="176">
        <f>'Assumptions (NG)'!$V$7*Model!J441</f>
        <v>0.6509351706</v>
      </c>
      <c r="K493" s="176">
        <f>'Assumptions (NG)'!$V$7*Model!K441</f>
        <v>0.7028186504</v>
      </c>
      <c r="L493" s="176">
        <f>'Assumptions (NG)'!$V$7*Model!L441</f>
        <v>0.4923443969</v>
      </c>
      <c r="M493" s="176">
        <f>'Assumptions (NG)'!$V$7*Model!M441</f>
        <v>0.8608421439</v>
      </c>
      <c r="N493" s="176">
        <f>'Assumptions (NG)'!$V$7*Model!N441</f>
        <v>0.8303208051</v>
      </c>
      <c r="O493" s="176">
        <f>'Assumptions (NG)'!$V$7*Model!O441</f>
        <v>0.7611853031</v>
      </c>
      <c r="P493" s="176">
        <f>'Assumptions (NG)'!$V$7*Model!P441</f>
        <v>0.1808344342</v>
      </c>
      <c r="Q493" s="176">
        <f>'Assumptions (NG)'!$V$7*Model!Q441</f>
        <v>0.1765876905</v>
      </c>
      <c r="R493" s="176">
        <f>'Assumptions (NG)'!$V$7*Model!R441</f>
        <v>0.1670685522</v>
      </c>
      <c r="S493" s="176">
        <f>'Assumptions (NG)'!$V$7*Model!S441</f>
        <v>0.09368057775</v>
      </c>
      <c r="T493" s="176">
        <f>'Assumptions (NG)'!$V$7*Model!T441</f>
        <v>0.0913679513</v>
      </c>
      <c r="U493" s="176">
        <f>'Assumptions (NG)'!$V$7*Model!U441</f>
        <v>0.9576545022</v>
      </c>
      <c r="V493" s="176">
        <f>'Assumptions (NG)'!$V$7*Model!V441</f>
        <v>1.170053255</v>
      </c>
      <c r="W493" s="176">
        <f>'Assumptions (NG)'!$V$7*Model!W441</f>
        <v>1.519595597</v>
      </c>
      <c r="X493" s="176">
        <f>'Assumptions (NG)'!$V$7*Model!X441</f>
        <v>0.8840238942</v>
      </c>
      <c r="Y493" s="176">
        <f>'Assumptions (NG)'!$V$7*Model!Y441</f>
        <v>0.9779732841</v>
      </c>
      <c r="Z493" s="176">
        <f>'Assumptions (NG)'!$V$7*Model!Z441</f>
        <v>0.890615926</v>
      </c>
      <c r="AA493" s="176">
        <f>'Assumptions (NG)'!$V$7*Model!AA441</f>
        <v>0.7655764835</v>
      </c>
      <c r="AB493" s="176">
        <f>'Assumptions (NG)'!$V$7*Model!AB441</f>
        <v>0.7329632843</v>
      </c>
      <c r="AC493" s="176">
        <f>'Assumptions (NG)'!$V$7*Model!AC441</f>
        <v>0.7728074121</v>
      </c>
      <c r="AD493" s="176">
        <f>'Assumptions (NG)'!$V$7*Model!AD441</f>
        <v>0.8023456641</v>
      </c>
      <c r="AE493" s="176">
        <f>'Assumptions (NG)'!$V$7*Model!AE441</f>
        <v>0.9586325514</v>
      </c>
      <c r="AF493" s="176">
        <f>'Assumptions (NG)'!$V$7*Model!AF441</f>
        <v>0.9549450545</v>
      </c>
      <c r="AG493" s="176">
        <f>'Assumptions (NG)'!$V$7*Model!AG441</f>
        <v>1.053429289</v>
      </c>
      <c r="AH493" s="176">
        <f>'Assumptions (NG)'!$V$7*Model!AH441</f>
        <v>0.8881902573</v>
      </c>
      <c r="AI493" s="176">
        <f>'Assumptions (NG)'!$V$7*Model!AI441</f>
        <v>0.8746002936</v>
      </c>
      <c r="AJ493" s="176">
        <f>'Assumptions (NG)'!$V$7*Model!AJ441</f>
        <v>0.7917336447</v>
      </c>
      <c r="AK493" s="176">
        <f>'Assumptions (NG)'!$V$7*Model!AK441</f>
        <v>1.347667445</v>
      </c>
      <c r="AL493" s="176">
        <f>'Assumptions (NG)'!$V$7*Model!AL441</f>
        <v>2.15412819</v>
      </c>
      <c r="AM493" s="176">
        <f>'Assumptions (NG)'!$V$7*Model!AM441</f>
        <v>3.719000609</v>
      </c>
      <c r="AN493" s="176">
        <f>'Assumptions (NG)'!$V$7*Model!AN441</f>
        <v>3.236797843</v>
      </c>
      <c r="AO493" s="176">
        <f>'Assumptions (NG)'!$V$7*Model!AO441</f>
        <v>3.710538679</v>
      </c>
      <c r="AP493" s="176">
        <f>'Assumptions (NG)'!$V$7*Model!AP441</f>
        <v>2.731083524</v>
      </c>
      <c r="AQ493" s="176">
        <f>'Assumptions (NG)'!$V$7*Model!AQ441</f>
        <v>2.850099258</v>
      </c>
      <c r="AR493" s="176">
        <f>'Assumptions (NG)'!$V$7*Model!AR441</f>
        <v>1.595066037</v>
      </c>
      <c r="AS493" s="176">
        <f>'Assumptions (NG)'!$V$7*Model!AS441</f>
        <v>1.667271628</v>
      </c>
      <c r="AT493" s="176">
        <f>'Assumptions (NG)'!$V$7*Model!AT441</f>
        <v>2.036519622</v>
      </c>
      <c r="AU493" s="176">
        <f>'Assumptions (NG)'!$V$7*Model!AU441</f>
        <v>2.093404454</v>
      </c>
      <c r="AV493" s="176">
        <f>'Assumptions (NG)'!$V$7*Model!AV441</f>
        <v>1.70422886</v>
      </c>
      <c r="AW493" s="176">
        <f>'Assumptions (NG)'!$V$7*Model!AW441</f>
        <v>1.835290886</v>
      </c>
      <c r="AX493" s="176">
        <f>'Assumptions (NG)'!$V$7*Model!AX441</f>
        <v>1.854436209</v>
      </c>
      <c r="AY493" s="176">
        <f>'Assumptions (NG)'!$V$7*Model!AY441</f>
        <v>1.277889274</v>
      </c>
      <c r="AZ493" s="176">
        <f>'Assumptions (NG)'!$V$7*Model!AZ441</f>
        <v>0</v>
      </c>
      <c r="BA493" s="176">
        <f>'Assumptions (NG)'!$V$7*Model!BA441</f>
        <v>0</v>
      </c>
    </row>
    <row r="494" ht="15.75" customHeight="1">
      <c r="A494" s="207" t="s">
        <v>54</v>
      </c>
      <c r="B494" s="150" t="s">
        <v>351</v>
      </c>
      <c r="C494" s="176">
        <f>'Assumptions (NG)'!$V$8*Model!C441</f>
        <v>0.9155931097</v>
      </c>
      <c r="D494" s="176">
        <f>'Assumptions (NG)'!$V$8*Model!D441</f>
        <v>0.721771306</v>
      </c>
      <c r="E494" s="176">
        <f>'Assumptions (NG)'!$V$8*Model!E441</f>
        <v>0.7944507689</v>
      </c>
      <c r="F494" s="176">
        <f>'Assumptions (NG)'!$V$8*Model!F441</f>
        <v>0.5107247758</v>
      </c>
      <c r="G494" s="176">
        <f>'Assumptions (NG)'!$V$8*Model!G441</f>
        <v>0.5280628762</v>
      </c>
      <c r="H494" s="176">
        <f>'Assumptions (NG)'!$V$8*Model!H441</f>
        <v>0.2011108862</v>
      </c>
      <c r="I494" s="176">
        <f>'Assumptions (NG)'!$V$8*Model!I441</f>
        <v>0.2408945662</v>
      </c>
      <c r="J494" s="176">
        <f>'Assumptions (NG)'!$V$8*Model!J441</f>
        <v>0.3505035534</v>
      </c>
      <c r="K494" s="176">
        <f>'Assumptions (NG)'!$V$8*Model!K441</f>
        <v>0.3784408117</v>
      </c>
      <c r="L494" s="176">
        <f>'Assumptions (NG)'!$V$8*Model!L441</f>
        <v>0.2651085214</v>
      </c>
      <c r="M494" s="176">
        <f>'Assumptions (NG)'!$V$8*Model!M441</f>
        <v>0.4635303852</v>
      </c>
      <c r="N494" s="176">
        <f>'Assumptions (NG)'!$V$8*Model!N441</f>
        <v>0.4470958182</v>
      </c>
      <c r="O494" s="176">
        <f>'Assumptions (NG)'!$V$8*Model!O441</f>
        <v>0.4098690093</v>
      </c>
      <c r="P494" s="176">
        <f>'Assumptions (NG)'!$V$8*Model!P441</f>
        <v>0.09737238765</v>
      </c>
      <c r="Q494" s="176">
        <f>'Assumptions (NG)'!$V$8*Model!Q441</f>
        <v>0.09508567951</v>
      </c>
      <c r="R494" s="176">
        <f>'Assumptions (NG)'!$V$8*Model!R441</f>
        <v>0.08995998964</v>
      </c>
      <c r="S494" s="176">
        <f>'Assumptions (NG)'!$V$8*Model!S441</f>
        <v>0.05044338802</v>
      </c>
      <c r="T494" s="176">
        <f>'Assumptions (NG)'!$V$8*Model!T441</f>
        <v>0.04919812762</v>
      </c>
      <c r="U494" s="176">
        <f>'Assumptions (NG)'!$V$8*Model!U441</f>
        <v>0.5156601166</v>
      </c>
      <c r="V494" s="176">
        <f>'Assumptions (NG)'!$V$8*Model!V441</f>
        <v>0.630028676</v>
      </c>
      <c r="W494" s="176">
        <f>'Assumptions (NG)'!$V$8*Model!W441</f>
        <v>0.8182437833</v>
      </c>
      <c r="X494" s="176">
        <f>'Assumptions (NG)'!$V$8*Model!X441</f>
        <v>0.4760128661</v>
      </c>
      <c r="Y494" s="176">
        <f>'Assumptions (NG)'!$V$8*Model!Y441</f>
        <v>0.5266009992</v>
      </c>
      <c r="Z494" s="176">
        <f>'Assumptions (NG)'!$V$8*Model!Z441</f>
        <v>0.4795624217</v>
      </c>
      <c r="AA494" s="176">
        <f>'Assumptions (NG)'!$V$8*Model!AA441</f>
        <v>0.4122334911</v>
      </c>
      <c r="AB494" s="176">
        <f>'Assumptions (NG)'!$V$8*Model!AB441</f>
        <v>0.3946725377</v>
      </c>
      <c r="AC494" s="176">
        <f>'Assumptions (NG)'!$V$8*Model!AC441</f>
        <v>0.416127068</v>
      </c>
      <c r="AD494" s="176">
        <f>'Assumptions (NG)'!$V$8*Model!AD441</f>
        <v>0.4320322806</v>
      </c>
      <c r="AE494" s="176">
        <f>'Assumptions (NG)'!$V$8*Model!AE441</f>
        <v>0.5161867585</v>
      </c>
      <c r="AF494" s="176">
        <f>'Assumptions (NG)'!$V$8*Model!AF441</f>
        <v>0.5142011832</v>
      </c>
      <c r="AG494" s="176">
        <f>'Assumptions (NG)'!$V$8*Model!AG441</f>
        <v>0.5672311555</v>
      </c>
      <c r="AH494" s="176">
        <f>'Assumptions (NG)'!$V$8*Model!AH441</f>
        <v>0.4782562924</v>
      </c>
      <c r="AI494" s="176">
        <f>'Assumptions (NG)'!$V$8*Model!AI441</f>
        <v>0.4709386196</v>
      </c>
      <c r="AJ494" s="176">
        <f>'Assumptions (NG)'!$V$8*Model!AJ441</f>
        <v>0.4263181164</v>
      </c>
      <c r="AK494" s="176">
        <f>'Assumptions (NG)'!$V$8*Model!AK441</f>
        <v>0.7256670858</v>
      </c>
      <c r="AL494" s="176">
        <f>'Assumptions (NG)'!$V$8*Model!AL441</f>
        <v>1.159915179</v>
      </c>
      <c r="AM494" s="176">
        <f>'Assumptions (NG)'!$V$8*Model!AM441</f>
        <v>2.00253879</v>
      </c>
      <c r="AN494" s="176">
        <f>'Assumptions (NG)'!$V$8*Model!AN441</f>
        <v>1.742891146</v>
      </c>
      <c r="AO494" s="176">
        <f>'Assumptions (NG)'!$V$8*Model!AO441</f>
        <v>1.997982365</v>
      </c>
      <c r="AP494" s="176">
        <f>'Assumptions (NG)'!$V$8*Model!AP441</f>
        <v>1.470583436</v>
      </c>
      <c r="AQ494" s="176">
        <f>'Assumptions (NG)'!$V$8*Model!AQ441</f>
        <v>1.534668831</v>
      </c>
      <c r="AR494" s="176">
        <f>'Assumptions (NG)'!$V$8*Model!AR441</f>
        <v>0.8588817124</v>
      </c>
      <c r="AS494" s="176">
        <f>'Assumptions (NG)'!$V$8*Model!AS441</f>
        <v>0.897761646</v>
      </c>
      <c r="AT494" s="176">
        <f>'Assumptions (NG)'!$V$8*Model!AT441</f>
        <v>1.096587489</v>
      </c>
      <c r="AU494" s="176">
        <f>'Assumptions (NG)'!$V$8*Model!AU441</f>
        <v>1.127217783</v>
      </c>
      <c r="AV494" s="176">
        <f>'Assumptions (NG)'!$V$8*Model!AV441</f>
        <v>0.9176616936</v>
      </c>
      <c r="AW494" s="176">
        <f>'Assumptions (NG)'!$V$8*Model!AW441</f>
        <v>0.9882335537</v>
      </c>
      <c r="AX494" s="176">
        <f>'Assumptions (NG)'!$V$8*Model!AX441</f>
        <v>0.9985425743</v>
      </c>
      <c r="AY494" s="176">
        <f>'Assumptions (NG)'!$V$8*Model!AY441</f>
        <v>0.6880942242</v>
      </c>
      <c r="AZ494" s="176">
        <f>'Assumptions (NG)'!$V$8*Model!AZ441</f>
        <v>0</v>
      </c>
      <c r="BA494" s="176">
        <f>'Assumptions (NG)'!$V$8*Model!BA441</f>
        <v>0</v>
      </c>
    </row>
    <row r="495" ht="15.75" customHeight="1">
      <c r="A495" s="207" t="s">
        <v>359</v>
      </c>
      <c r="B495" s="150" t="s">
        <v>351</v>
      </c>
      <c r="C495" s="177">
        <f t="array" ref="C495">SUM(IF(ISERROR(C496:C546),"",C496:C546))</f>
        <v>-0.0001684798362</v>
      </c>
      <c r="D495" s="177">
        <f t="array" ref="D495">SUM(IF(ISERROR(D496:D546),"",D496:D546))</f>
        <v>-0.09399328456</v>
      </c>
      <c r="E495" s="177">
        <f t="array" ref="E495">SUM(IF(ISERROR(E496:E546),"",E496:E546))</f>
        <v>-0.2150730151</v>
      </c>
      <c r="F495" s="177">
        <f t="array" ref="F495">SUM(IF(ISERROR(F496:F546),"",F496:F546))</f>
        <v>-0.4101111768</v>
      </c>
      <c r="G495" s="177">
        <f t="array" ref="G495">SUM(IF(ISERROR(G496:G546),"",G496:G546))</f>
        <v>-0.4490687645</v>
      </c>
      <c r="H495" s="177">
        <f t="array" ref="H495">SUM(IF(ISERROR(H496:H546),"",H496:H546))</f>
        <v>-0.6178521164</v>
      </c>
      <c r="I495" s="177">
        <f t="array" ref="I495">SUM(IF(ISERROR(I496:I546),"",I496:I546))</f>
        <v>-0.7294928618</v>
      </c>
      <c r="J495" s="177">
        <f t="array" ref="J495">SUM(IF(ISERROR(J496:J546),"",J496:J546))</f>
        <v>-0.7997510412</v>
      </c>
      <c r="K495" s="177">
        <f t="array" ref="K495">SUM(IF(ISERROR(K496:K546),"",K496:K546))</f>
        <v>-0.8643095811</v>
      </c>
      <c r="L495" s="177">
        <f t="array" ref="L495">SUM(IF(ISERROR(L496:L546),"",L496:L546))</f>
        <v>-1.019216816</v>
      </c>
      <c r="M495" s="177">
        <f t="array" ref="M495">SUM(IF(ISERROR(M496:M546),"",M496:M546))</f>
        <v>-1.153539648</v>
      </c>
      <c r="N495" s="177">
        <f t="array" ref="N495">SUM(IF(ISERROR(N496:N546),"",N496:N546))</f>
        <v>-1.06277948</v>
      </c>
      <c r="O495" s="177">
        <f t="array" ref="O495">SUM(IF(ISERROR(O496:O546),"",O496:O546))</f>
        <v>-0.9521623837</v>
      </c>
      <c r="P495" s="177">
        <f t="array" ref="P495">SUM(IF(ISERROR(P496:P546),"",P496:P546))</f>
        <v>-0.8313118957</v>
      </c>
      <c r="Q495" s="177">
        <f t="array" ref="Q495">SUM(IF(ISERROR(Q496:Q546),"",Q496:Q546))</f>
        <v>-0.8792396759</v>
      </c>
      <c r="R495" s="177">
        <f t="array" ref="R495">SUM(IF(ISERROR(R496:R546),"",R496:R546))</f>
        <v>-0.6917882585</v>
      </c>
      <c r="S495" s="177">
        <f t="array" ref="S495">SUM(IF(ISERROR(S496:S546),"",S496:S546))</f>
        <v>-0.6307152697</v>
      </c>
      <c r="T495" s="177">
        <f t="array" ref="T495">SUM(IF(ISERROR(T496:T546),"",T496:T546))</f>
        <v>-0.6464027984</v>
      </c>
      <c r="U495" s="177">
        <f t="array" ref="U495">SUM(IF(ISERROR(U496:U546),"",U496:U546))</f>
        <v>-0.715310474</v>
      </c>
      <c r="V495" s="177">
        <f t="array" ref="V495">SUM(IF(ISERROR(V496:V546),"",V496:V546))</f>
        <v>-0.5832927589</v>
      </c>
      <c r="W495" s="177">
        <f t="array" ref="W495">SUM(IF(ISERROR(W496:W546),"",W496:W546))</f>
        <v>-0.5070282944</v>
      </c>
      <c r="X495" s="177">
        <f t="array" ref="X495">SUM(IF(ISERROR(X496:X546),"",X496:X546))</f>
        <v>-0.8019783773</v>
      </c>
      <c r="Y495" s="177">
        <f t="array" ref="Y495">SUM(IF(ISERROR(Y496:Y546),"",Y496:Y546))</f>
        <v>-0.8133365652</v>
      </c>
      <c r="Z495" s="177">
        <f t="array" ref="Z495">SUM(IF(ISERROR(Z496:Z546),"",Z496:Z546))</f>
        <v>-0.5811956116</v>
      </c>
      <c r="AA495" s="177">
        <f t="array" ref="AA495">SUM(IF(ISERROR(AA496:AA546),"",AA496:AA546))</f>
        <v>-0.6938518677</v>
      </c>
      <c r="AB495" s="177">
        <f t="array" ref="AB495">SUM(IF(ISERROR(AB496:AB546),"",AB496:AB546))</f>
        <v>-0.7567277761</v>
      </c>
      <c r="AC495" s="177">
        <f t="array" ref="AC495">SUM(IF(ISERROR(AC496:AC546),"",AC496:AC546))</f>
        <v>-0.8206627315</v>
      </c>
      <c r="AD495" s="177">
        <f t="array" ref="AD495">SUM(IF(ISERROR(AD496:AD546),"",AD496:AD546))</f>
        <v>-0.9291471682</v>
      </c>
      <c r="AE495" s="177">
        <f t="array" ref="AE495">SUM(IF(ISERROR(AE496:AE546),"",AE496:AE546))</f>
        <v>-0.9932245902</v>
      </c>
      <c r="AF495" s="177">
        <f t="array" ref="AF495">SUM(IF(ISERROR(AF496:AF546),"",AF496:AF546))</f>
        <v>-1.128096814</v>
      </c>
      <c r="AG495" s="177">
        <f t="array" ref="AG495">SUM(IF(ISERROR(AG496:AG546),"",AG496:AG546))</f>
        <v>-1.26648933</v>
      </c>
      <c r="AH495" s="177">
        <f t="array" ref="AH495">SUM(IF(ISERROR(AH496:AH546),"",AH496:AH546))</f>
        <v>-0.8533634216</v>
      </c>
      <c r="AI495" s="177">
        <f t="array" ref="AI495">SUM(IF(ISERROR(AI496:AI546),"",AI496:AI546))</f>
        <v>-0.8872022292</v>
      </c>
      <c r="AJ495" s="177">
        <f t="array" ref="AJ495">SUM(IF(ISERROR(AJ496:AJ546),"",AJ496:AJ546))</f>
        <v>-0.8825429037</v>
      </c>
      <c r="AK495" s="177">
        <f t="array" ref="AK495">SUM(IF(ISERROR(AK496:AK546),"",AK496:AK546))</f>
        <v>-0.8507376336</v>
      </c>
      <c r="AL495" s="177">
        <f t="array" ref="AL495">SUM(IF(ISERROR(AL496:AL546),"",AL496:AL546))</f>
        <v>-0.8417384231</v>
      </c>
      <c r="AM495" s="177">
        <f t="array" ref="AM495">SUM(IF(ISERROR(AM496:AM546),"",AM496:AM546))</f>
        <v>-0.8552653331</v>
      </c>
      <c r="AN495" s="177">
        <f t="array" ref="AN495">SUM(IF(ISERROR(AN496:AN546),"",AN496:AN546))</f>
        <v>-0.9959352336</v>
      </c>
      <c r="AO495" s="177">
        <f t="array" ref="AO495">SUM(IF(ISERROR(AO496:AO546),"",AO496:AO546))</f>
        <v>-1.183364676</v>
      </c>
      <c r="AP495" s="177">
        <f t="array" ref="AP495">SUM(IF(ISERROR(AP496:AP546),"",AP496:AP546))</f>
        <v>-1.537450819</v>
      </c>
      <c r="AQ495" s="177">
        <f t="array" ref="AQ495">SUM(IF(ISERROR(AQ496:AQ546),"",AQ496:AQ546))</f>
        <v>-1.607322656</v>
      </c>
      <c r="AR495" s="177">
        <f t="array" ref="AR495">SUM(IF(ISERROR(AR496:AR546),"",AR496:AR546))</f>
        <v>-1.873454557</v>
      </c>
      <c r="AS495" s="177">
        <f t="array" ref="AS495">SUM(IF(ISERROR(AS496:AS546),"",AS496:AS546))</f>
        <v>-2.077768723</v>
      </c>
      <c r="AT495" s="177">
        <f t="array" ref="AT495">SUM(IF(ISERROR(AT496:AT546),"",AT496:AT546))</f>
        <v>-2.163953666</v>
      </c>
      <c r="AU495" s="177">
        <f t="array" ref="AU495">SUM(IF(ISERROR(AU496:AU546),"",AU496:AU546))</f>
        <v>-2.279969966</v>
      </c>
      <c r="AV495" s="177">
        <f t="array" ref="AV495">SUM(IF(ISERROR(AV496:AV546),"",AV496:AV546))</f>
        <v>-2.54134755</v>
      </c>
      <c r="AW495" s="177">
        <f t="array" ref="AW495">SUM(IF(ISERROR(AW496:AW546),"",AW496:AW546))</f>
        <v>-2.775455962</v>
      </c>
      <c r="AX495" s="177">
        <f t="array" ref="AX495">SUM(IF(ISERROR(AX496:AX546),"",AX496:AX546))</f>
        <v>-2.697239233</v>
      </c>
      <c r="AY495" s="177">
        <f t="array" ref="AY495">SUM(IF(ISERROR(AY496:AY546),"",AY496:AY546))</f>
        <v>-2.554649332</v>
      </c>
      <c r="AZ495" s="177">
        <f t="array" ref="AZ495">SUM(IF(ISERROR(AZ496:AZ546),"",AZ496:AZ546))</f>
        <v>-2.134888389</v>
      </c>
      <c r="BA495" s="177">
        <f t="array" ref="BA495">SUM(IF(ISERROR(BA496:BA546),"",BA496:BA546))</f>
        <v>-2.235393716</v>
      </c>
      <c r="BB495" s="177">
        <f t="array" ref="BB495">SUM(IF(ISERROR(BB496:BB546),"",BB496:BB546))</f>
        <v>-1.721988693</v>
      </c>
      <c r="BC495" s="177">
        <f t="array" ref="BC495">SUM(IF(ISERROR(BC496:BC546),"",BC496:BC546))</f>
        <v>-1.468443739</v>
      </c>
      <c r="BD495" s="177">
        <f t="array" ref="BD495">SUM(IF(ISERROR(BD496:BD546),"",BD496:BD546))</f>
        <v>-1.406708142</v>
      </c>
      <c r="BE495" s="177">
        <f t="array" ref="BE495">SUM(IF(ISERROR(BE496:BE546),"",BE496:BE546))</f>
        <v>-1.374474728</v>
      </c>
      <c r="BF495" s="177">
        <f t="array" ref="BF495">SUM(IF(ISERROR(BF496:BF546),"",BF496:BF546))</f>
        <v>-1.053525334</v>
      </c>
      <c r="BG495" s="177">
        <f t="array" ref="BG495">SUM(IF(ISERROR(BG496:BG546),"",BG496:BG546))</f>
        <v>-0.8003803771</v>
      </c>
      <c r="BH495" s="177">
        <f t="array" ref="BH495">SUM(IF(ISERROR(BH496:BH546),"",BH496:BH546))</f>
        <v>-0.7069894282</v>
      </c>
      <c r="BI495" s="177">
        <f t="array" ref="BI495">SUM(IF(ISERROR(BI496:BI546),"",BI496:BI546))</f>
        <v>-0.5022293054</v>
      </c>
      <c r="BJ495" s="177">
        <f t="array" ref="BJ495">SUM(IF(ISERROR(BJ496:BJ546),"",BJ496:BJ546))</f>
        <v>-0.1442020659</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-0.0001684798362</v>
      </c>
      <c r="D496" s="177">
        <f>IF(Model!X$1&lt;='Assumptions (NG)'!$V$12, PPMT('Assumptions (NG)'!$V$9,Model!X$1,'Assumptions (NG)'!$V$12,'Assumptions (NG)'!$V$7*(Model!$C$438*'Assumptions (NG)'!$B$2+Model!$C$439*'Assumptions (NG)'!$B$3)/10^9),0)</f>
        <v>-0.0001811158239</v>
      </c>
      <c r="E496" s="177">
        <f>IF(Model!Y$1&lt;='Assumptions (NG)'!$V$12, PPMT('Assumptions (NG)'!$V$9,Model!Y$1,'Assumptions (NG)'!$V$12,'Assumptions (NG)'!$V$7*(Model!$C$438*'Assumptions (NG)'!$B$2+Model!$C$439*'Assumptions (NG)'!$B$3)/10^9),0)</f>
        <v>-0.0001946995107</v>
      </c>
      <c r="F496" s="177">
        <f>IF(Model!Z$1&lt;='Assumptions (NG)'!$V$12, PPMT('Assumptions (NG)'!$V$9,Model!Z$1,'Assumptions (NG)'!$V$12,'Assumptions (NG)'!$V$7*(Model!$C$438*'Assumptions (NG)'!$B$2+Model!$C$439*'Assumptions (NG)'!$B$3)/10^9),0)</f>
        <v>-0.000209301974</v>
      </c>
      <c r="G496" s="177">
        <f>IF(Model!AA$1&lt;='Assumptions (NG)'!$V$12, PPMT('Assumptions (NG)'!$V$9,Model!AA$1,'Assumptions (NG)'!$V$12,'Assumptions (NG)'!$V$7*(Model!$C$438*'Assumptions (NG)'!$B$2+Model!$C$439*'Assumptions (NG)'!$B$3)/10^9),0)</f>
        <v>-0.000224999622</v>
      </c>
      <c r="H496" s="177">
        <f>IF(Model!AB$1&lt;='Assumptions (NG)'!$V$12, PPMT('Assumptions (NG)'!$V$9,Model!AB$1,'Assumptions (NG)'!$V$12,'Assumptions (NG)'!$V$7*(Model!$C$438*'Assumptions (NG)'!$B$2+Model!$C$439*'Assumptions (NG)'!$B$3)/10^9),0)</f>
        <v>-0.0002418745937</v>
      </c>
      <c r="I496" s="177">
        <f>IF(Model!AC$1&lt;='Assumptions (NG)'!$V$12, PPMT('Assumptions (NG)'!$V$9,Model!AC$1,'Assumptions (NG)'!$V$12,'Assumptions (NG)'!$V$7*(Model!$C$438*'Assumptions (NG)'!$B$2+Model!$C$439*'Assumptions (NG)'!$B$3)/10^9),0)</f>
        <v>-0.0002600151882</v>
      </c>
      <c r="J496" s="177">
        <f>IF(Model!AD$1&lt;='Assumptions (NG)'!$V$12, PPMT('Assumptions (NG)'!$V$9,Model!AD$1,'Assumptions (NG)'!$V$12,'Assumptions (NG)'!$V$7*(Model!$C$438*'Assumptions (NG)'!$B$2+Model!$C$439*'Assumptions (NG)'!$B$3)/10^9),0)</f>
        <v>-0.0002795163273</v>
      </c>
      <c r="K496" s="177">
        <f>IF(Model!AE$1&lt;='Assumptions (NG)'!$V$12, PPMT('Assumptions (NG)'!$V$9,Model!AE$1,'Assumptions (NG)'!$V$12,'Assumptions (NG)'!$V$7*(Model!$C$438*'Assumptions (NG)'!$B$2+Model!$C$439*'Assumptions (NG)'!$B$3)/10^9),0)</f>
        <v>-0.0003004800519</v>
      </c>
      <c r="L496" s="177">
        <f>IF(Model!AF$1&lt;='Assumptions (NG)'!$V$12, PPMT('Assumptions (NG)'!$V$9,Model!AF$1,'Assumptions (NG)'!$V$12,'Assumptions (NG)'!$V$7*(Model!$C$438*'Assumptions (NG)'!$B$2+Model!$C$439*'Assumptions (NG)'!$B$3)/10^9),0)</f>
        <v>-0.0003230160558</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-0.09381216874</v>
      </c>
      <c r="E497" s="218">
        <f>IF(Model!X$1&lt;='Assumptions (NG)'!$V$12,PPMT('Assumptions (NG)'!$V$9,Model!X$1,'Assumptions (NG)'!$V$12,'Assumptions (NG)'!$V$7*Model!$D$438*AVERAGE('Assumptions (NG)'!$B$2)+ Model!$D$439*AVERAGE('Assumptions (NG)'!$B$3))/10^9,0)</f>
        <v>-0.1008480814</v>
      </c>
      <c r="F497" s="218">
        <f>IF(Model!Y$1&lt;='Assumptions (NG)'!$V$12,PPMT('Assumptions (NG)'!$V$9,Model!Y$1,'Assumptions (NG)'!$V$12,'Assumptions (NG)'!$V$7*Model!$D$438*AVERAGE('Assumptions (NG)'!$B$2)+ Model!$D$439*AVERAGE('Assumptions (NG)'!$B$3))/10^9,0)</f>
        <v>-0.1084116875</v>
      </c>
      <c r="G497" s="218">
        <f>IF(Model!Z$1&lt;='Assumptions (NG)'!$V$12,PPMT('Assumptions (NG)'!$V$9,Model!Z$1,'Assumptions (NG)'!$V$12,'Assumptions (NG)'!$V$7*Model!$D$438*AVERAGE('Assumptions (NG)'!$B$2)+ Model!$D$439*AVERAGE('Assumptions (NG)'!$B$3))/10^9,0)</f>
        <v>-0.1165425641</v>
      </c>
      <c r="H497" s="218">
        <f>IF(Model!AA$1&lt;='Assumptions (NG)'!$V$12,PPMT('Assumptions (NG)'!$V$9,Model!AA$1,'Assumptions (NG)'!$V$12,'Assumptions (NG)'!$V$7*Model!$D$438*AVERAGE('Assumptions (NG)'!$B$2)+ Model!$D$439*AVERAGE('Assumptions (NG)'!$B$3))/10^9,0)</f>
        <v>-0.1252832564</v>
      </c>
      <c r="I497" s="218">
        <f>IF(Model!AB$1&lt;='Assumptions (NG)'!$V$12,PPMT('Assumptions (NG)'!$V$9,Model!AB$1,'Assumptions (NG)'!$V$12,'Assumptions (NG)'!$V$7*Model!$D$438*AVERAGE('Assumptions (NG)'!$B$2)+ Model!$D$439*AVERAGE('Assumptions (NG)'!$B$3))/10^9,0)</f>
        <v>-0.1346795006</v>
      </c>
      <c r="J497" s="218">
        <f>IF(Model!AC$1&lt;='Assumptions (NG)'!$V$12,PPMT('Assumptions (NG)'!$V$9,Model!AC$1,'Assumptions (NG)'!$V$12,'Assumptions (NG)'!$V$7*Model!$D$438*AVERAGE('Assumptions (NG)'!$B$2)+ Model!$D$439*AVERAGE('Assumptions (NG)'!$B$3))/10^9,0)</f>
        <v>-0.1447804631</v>
      </c>
      <c r="K497" s="218">
        <f>IF(Model!AD$1&lt;='Assumptions (NG)'!$V$12,PPMT('Assumptions (NG)'!$V$9,Model!AD$1,'Assumptions (NG)'!$V$12,'Assumptions (NG)'!$V$7*Model!$D$438*AVERAGE('Assumptions (NG)'!$B$2)+ Model!$D$439*AVERAGE('Assumptions (NG)'!$B$3))/10^9,0)</f>
        <v>-0.1556389979</v>
      </c>
      <c r="L497" s="218">
        <f>IF(Model!AE$1&lt;='Assumptions (NG)'!$V$12,PPMT('Assumptions (NG)'!$V$9,Model!AE$1,'Assumptions (NG)'!$V$12,'Assumptions (NG)'!$V$7*Model!$D$438*AVERAGE('Assumptions (NG)'!$B$2)+ Model!$D$439*AVERAGE('Assumptions (NG)'!$B$3))/10^9,0)</f>
        <v>-0.1673119227</v>
      </c>
      <c r="M497" s="218">
        <f>IF(Model!AF$1&lt;='Assumptions (NG)'!$V$12,PPMT('Assumptions (NG)'!$V$9,Model!AF$1,'Assumptions (NG)'!$V$12,'Assumptions (NG)'!$V$7*Model!$D$438*AVERAGE('Assumptions (NG)'!$B$2)+ Model!$D$439*AVERAGE('Assumptions (NG)'!$B$3))/10^9,0)</f>
        <v>-0.1798603169</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-0.1140302342</v>
      </c>
      <c r="F498" s="219">
        <f>IF(Model!X$1&lt;='Assumptions (NG)'!$V$12,PPMT('Assumptions (NG)'!$V$9,Model!X$1,'Assumptions (NG)'!$V$12,'Assumptions (NG)'!$V$7*Model!$E$438*AVERAGE('Assumptions (NG)'!$B$2:$C$2)+ Model!$E$439*AVERAGE('Assumptions (NG)'!$B$3:$C$3))/10^9,0)</f>
        <v>-0.1225825018</v>
      </c>
      <c r="G498" s="219">
        <f>IF(Model!Y$1&lt;='Assumptions (NG)'!$V$12,PPMT('Assumptions (NG)'!$V$9,Model!Y$1,'Assumptions (NG)'!$V$12,'Assumptions (NG)'!$V$7*Model!$E$438*AVERAGE('Assumptions (NG)'!$B$2:$C$2)+ Model!$E$439*AVERAGE('Assumptions (NG)'!$B$3:$C$3))/10^9,0)</f>
        <v>-0.1317761894</v>
      </c>
      <c r="H498" s="219">
        <f>IF(Model!Z$1&lt;='Assumptions (NG)'!$V$12,PPMT('Assumptions (NG)'!$V$9,Model!Z$1,'Assumptions (NG)'!$V$12,'Assumptions (NG)'!$V$7*Model!$E$438*AVERAGE('Assumptions (NG)'!$B$2:$C$2)+ Model!$E$439*AVERAGE('Assumptions (NG)'!$B$3:$C$3))/10^9,0)</f>
        <v>-0.1416594036</v>
      </c>
      <c r="I498" s="219">
        <f>IF(Model!AA$1&lt;='Assumptions (NG)'!$V$12,PPMT('Assumptions (NG)'!$V$9,Model!AA$1,'Assumptions (NG)'!$V$12,'Assumptions (NG)'!$V$7*Model!$E$438*AVERAGE('Assumptions (NG)'!$B$2:$C$2)+ Model!$E$439*AVERAGE('Assumptions (NG)'!$B$3:$C$3))/10^9,0)</f>
        <v>-0.1522838589</v>
      </c>
      <c r="J498" s="219">
        <f>IF(Model!AB$1&lt;='Assumptions (NG)'!$V$12,PPMT('Assumptions (NG)'!$V$9,Model!AB$1,'Assumptions (NG)'!$V$12,'Assumptions (NG)'!$V$7*Model!$E$438*AVERAGE('Assumptions (NG)'!$B$2:$C$2)+ Model!$E$439*AVERAGE('Assumptions (NG)'!$B$3:$C$3))/10^9,0)</f>
        <v>-0.1637051483</v>
      </c>
      <c r="K498" s="219">
        <f>IF(Model!AC$1&lt;='Assumptions (NG)'!$V$12,PPMT('Assumptions (NG)'!$V$9,Model!AC$1,'Assumptions (NG)'!$V$12,'Assumptions (NG)'!$V$7*Model!$E$438*AVERAGE('Assumptions (NG)'!$B$2:$C$2)+ Model!$E$439*AVERAGE('Assumptions (NG)'!$B$3:$C$3))/10^9,0)</f>
        <v>-0.1759830344</v>
      </c>
      <c r="L498" s="219">
        <f>IF(Model!AD$1&lt;='Assumptions (NG)'!$V$12,PPMT('Assumptions (NG)'!$V$9,Model!AD$1,'Assumptions (NG)'!$V$12,'Assumptions (NG)'!$V$7*Model!$E$438*AVERAGE('Assumptions (NG)'!$B$2:$C$2)+ Model!$E$439*AVERAGE('Assumptions (NG)'!$B$3:$C$3))/10^9,0)</f>
        <v>-0.189181762</v>
      </c>
      <c r="M498" s="219">
        <f>IF(Model!AE$1&lt;='Assumptions (NG)'!$V$12,PPMT('Assumptions (NG)'!$V$9,Model!AE$1,'Assumptions (NG)'!$V$12,'Assumptions (NG)'!$V$7*Model!$E$438*AVERAGE('Assumptions (NG)'!$B$2:$C$2)+ Model!$E$439*AVERAGE('Assumptions (NG)'!$B$3:$C$3))/10^9,0)</f>
        <v>-0.2033703942</v>
      </c>
      <c r="N498" s="219">
        <f>IF(Model!AF$1&lt;='Assumptions (NG)'!$V$12,PPMT('Assumptions (NG)'!$V$9,Model!AF$1,'Assumptions (NG)'!$V$12,'Assumptions (NG)'!$V$7*Model!$E$438*AVERAGE('Assumptions (NG)'!$B$2:$C$2)+ Model!$E$439*AVERAGE('Assumptions (NG)'!$B$3:$C$3))/10^9,0)</f>
        <v>-0.2186231737</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-0.1789076856</v>
      </c>
      <c r="G499" s="219">
        <f>IF(Model!X$1&lt;='Assumptions (NG)'!$V$12,PPMT('Assumptions (NG)'!$V$9,Model!X$1,'Assumptions (NG)'!$V$12,'Assumptions (NG)'!$V$7*Model!$F$438*AVERAGE('Assumptions (NG)'!$B$2:$D$2)+ Model!$F$439*AVERAGE('Assumptions (NG)'!$B$3:$D$3))/10^9,0)</f>
        <v>-0.192325762</v>
      </c>
      <c r="H499" s="219">
        <f>IF(Model!Y$1&lt;='Assumptions (NG)'!$V$12,PPMT('Assumptions (NG)'!$V$9,Model!Y$1,'Assumptions (NG)'!$V$12,'Assumptions (NG)'!$V$7*Model!$F$438*AVERAGE('Assumptions (NG)'!$B$2:$D$2)+ Model!$F$439*AVERAGE('Assumptions (NG)'!$B$3:$D$3))/10^9,0)</f>
        <v>-0.2067501942</v>
      </c>
      <c r="I499" s="219">
        <f>IF(Model!Z$1&lt;='Assumptions (NG)'!$V$12,PPMT('Assumptions (NG)'!$V$9,Model!Z$1,'Assumptions (NG)'!$V$12,'Assumptions (NG)'!$V$7*Model!$F$438*AVERAGE('Assumptions (NG)'!$B$2:$D$2)+ Model!$F$439*AVERAGE('Assumptions (NG)'!$B$3:$D$3))/10^9,0)</f>
        <v>-0.2222564587</v>
      </c>
      <c r="J499" s="219">
        <f>IF(Model!AA$1&lt;='Assumptions (NG)'!$V$12,PPMT('Assumptions (NG)'!$V$9,Model!AA$1,'Assumptions (NG)'!$V$12,'Assumptions (NG)'!$V$7*Model!$F$438*AVERAGE('Assumptions (NG)'!$B$2:$D$2)+ Model!$F$439*AVERAGE('Assumptions (NG)'!$B$3:$D$3))/10^9,0)</f>
        <v>-0.2389256931</v>
      </c>
      <c r="K499" s="219">
        <f>IF(Model!AB$1&lt;='Assumptions (NG)'!$V$12,PPMT('Assumptions (NG)'!$V$9,Model!AB$1,'Assumptions (NG)'!$V$12,'Assumptions (NG)'!$V$7*Model!$F$438*AVERAGE('Assumptions (NG)'!$B$2:$D$2)+ Model!$F$439*AVERAGE('Assumptions (NG)'!$B$3:$D$3))/10^9,0)</f>
        <v>-0.2568451201</v>
      </c>
      <c r="L499" s="219">
        <f>IF(Model!AC$1&lt;='Assumptions (NG)'!$V$12,PPMT('Assumptions (NG)'!$V$9,Model!AC$1,'Assumptions (NG)'!$V$12,'Assumptions (NG)'!$V$7*Model!$F$438*AVERAGE('Assumptions (NG)'!$B$2:$D$2)+ Model!$F$439*AVERAGE('Assumptions (NG)'!$B$3:$D$3))/10^9,0)</f>
        <v>-0.2761085041</v>
      </c>
      <c r="M499" s="219">
        <f>IF(Model!AD$1&lt;='Assumptions (NG)'!$V$12,PPMT('Assumptions (NG)'!$V$9,Model!AD$1,'Assumptions (NG)'!$V$12,'Assumptions (NG)'!$V$7*Model!$F$438*AVERAGE('Assumptions (NG)'!$B$2:$D$2)+ Model!$F$439*AVERAGE('Assumptions (NG)'!$B$3:$D$3))/10^9,0)</f>
        <v>-0.2968166419</v>
      </c>
      <c r="N499" s="219">
        <f>IF(Model!AE$1&lt;='Assumptions (NG)'!$V$12,PPMT('Assumptions (NG)'!$V$9,Model!AE$1,'Assumptions (NG)'!$V$12,'Assumptions (NG)'!$V$7*Model!$F$438*AVERAGE('Assumptions (NG)'!$B$2:$D$2)+ Model!$F$439*AVERAGE('Assumptions (NG)'!$B$3:$D$3))/10^9,0)</f>
        <v>-0.3190778901</v>
      </c>
      <c r="O499" s="219">
        <f>IF(Model!AF$1&lt;='Assumptions (NG)'!$V$12,PPMT('Assumptions (NG)'!$V$9,Model!AF$1,'Assumptions (NG)'!$V$12,'Assumptions (NG)'!$V$7*Model!$F$438*AVERAGE('Assumptions (NG)'!$B$2:$D$2)+ Model!$F$439*AVERAGE('Assumptions (NG)'!$B$3:$D$3))/10^9,0)</f>
        <v>-0.3430087318</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-0.00819924939</v>
      </c>
      <c r="H500" s="160">
        <f>IF(Model!X$1&lt;='Assumptions (NG)'!$V$12,PPMT('Assumptions (NG)'!$V$9,Model!X$1,'Assumptions (NG)'!$V$12,'Assumptions (NG)'!$V$7*Model!$G$438*AVERAGE('Assumptions (NG)'!$C$2:$E$2)+ Model!$G$439*AVERAGE('Assumptions (NG)'!$C$3:$E$3))/10^9,0)</f>
        <v>-0.008814193094</v>
      </c>
      <c r="I500" s="160">
        <f>IF(Model!Y$1&lt;='Assumptions (NG)'!$V$12,PPMT('Assumptions (NG)'!$V$9,Model!Y$1,'Assumptions (NG)'!$V$12,'Assumptions (NG)'!$V$7*Model!$G$438*AVERAGE('Assumptions (NG)'!$C$2:$E$2)+ Model!$G$439*AVERAGE('Assumptions (NG)'!$C$3:$E$3))/10^9,0)</f>
        <v>-0.009475257576</v>
      </c>
      <c r="J500" s="160">
        <f>IF(Model!Z$1&lt;='Assumptions (NG)'!$V$12,PPMT('Assumptions (NG)'!$V$9,Model!Z$1,'Assumptions (NG)'!$V$12,'Assumptions (NG)'!$V$7*Model!$G$438*AVERAGE('Assumptions (NG)'!$C$2:$E$2)+ Model!$G$439*AVERAGE('Assumptions (NG)'!$C$3:$E$3))/10^9,0)</f>
        <v>-0.01018590189</v>
      </c>
      <c r="K500" s="160">
        <f>IF(Model!AA$1&lt;='Assumptions (NG)'!$V$12,PPMT('Assumptions (NG)'!$V$9,Model!AA$1,'Assumptions (NG)'!$V$12,'Assumptions (NG)'!$V$7*Model!$G$438*AVERAGE('Assumptions (NG)'!$C$2:$E$2)+ Model!$G$439*AVERAGE('Assumptions (NG)'!$C$3:$E$3))/10^9,0)</f>
        <v>-0.01094984454</v>
      </c>
      <c r="L500" s="160">
        <f>IF(Model!AB$1&lt;='Assumptions (NG)'!$V$12,PPMT('Assumptions (NG)'!$V$9,Model!AB$1,'Assumptions (NG)'!$V$12,'Assumptions (NG)'!$V$7*Model!$G$438*AVERAGE('Assumptions (NG)'!$C$2:$E$2)+ Model!$G$439*AVERAGE('Assumptions (NG)'!$C$3:$E$3))/10^9,0)</f>
        <v>-0.01177108288</v>
      </c>
      <c r="M500" s="160">
        <f>IF(Model!AC$1&lt;='Assumptions (NG)'!$V$12,PPMT('Assumptions (NG)'!$V$9,Model!AC$1,'Assumptions (NG)'!$V$12,'Assumptions (NG)'!$V$7*Model!$G$438*AVERAGE('Assumptions (NG)'!$C$2:$E$2)+ Model!$G$439*AVERAGE('Assumptions (NG)'!$C$3:$E$3))/10^9,0)</f>
        <v>-0.01265391409</v>
      </c>
      <c r="N500" s="160">
        <f>IF(Model!AD$1&lt;='Assumptions (NG)'!$V$12,PPMT('Assumptions (NG)'!$V$9,Model!AD$1,'Assumptions (NG)'!$V$12,'Assumptions (NG)'!$V$7*Model!$G$438*AVERAGE('Assumptions (NG)'!$C$2:$E$2)+ Model!$G$439*AVERAGE('Assumptions (NG)'!$C$3:$E$3))/10^9,0)</f>
        <v>-0.01360295765</v>
      </c>
      <c r="O500" s="160">
        <f>IF(Model!AE$1&lt;='Assumptions (NG)'!$V$12,PPMT('Assumptions (NG)'!$V$9,Model!AE$1,'Assumptions (NG)'!$V$12,'Assumptions (NG)'!$V$7*Model!$G$438*AVERAGE('Assumptions (NG)'!$C$2:$E$2)+ Model!$G$439*AVERAGE('Assumptions (NG)'!$C$3:$E$3))/10^9,0)</f>
        <v>-0.01462317947</v>
      </c>
      <c r="P500" s="160">
        <f>IF(Model!AF$1&lt;='Assumptions (NG)'!$V$12,PPMT('Assumptions (NG)'!$V$9,Model!AF$1,'Assumptions (NG)'!$V$12,'Assumptions (NG)'!$V$7*Model!$G$438*AVERAGE('Assumptions (NG)'!$C$2:$E$2)+ Model!$G$439*AVERAGE('Assumptions (NG)'!$C$3:$E$3))/10^9,0)</f>
        <v>-0.01571991793</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-0.1351031945</v>
      </c>
      <c r="I501" s="160">
        <f>IF(Model!X$1&lt;='Assumptions (NG)'!$V$12,PPMT('Assumptions (NG)'!$V$9,Model!X$1,'Assumptions (NG)'!$V$12,'Assumptions (NG)'!$V$7*Model!$H$438*AVERAGE('Assumptions (NG)'!$D$2:$F$2)+ Model!$H$439*AVERAGE('Assumptions (NG)'!$D$3:$F$3))/10^9,0)</f>
        <v>-0.1452359341</v>
      </c>
      <c r="J501" s="160">
        <f>IF(Model!Y$1&lt;='Assumptions (NG)'!$V$12,PPMT('Assumptions (NG)'!$V$9,Model!Y$1,'Assumptions (NG)'!$V$12,'Assumptions (NG)'!$V$7*Model!$H$438*AVERAGE('Assumptions (NG)'!$D$2:$F$2)+ Model!$H$439*AVERAGE('Assumptions (NG)'!$D$3:$F$3))/10^9,0)</f>
        <v>-0.1561286292</v>
      </c>
      <c r="K501" s="160">
        <f>IF(Model!Z$1&lt;='Assumptions (NG)'!$V$12,PPMT('Assumptions (NG)'!$V$9,Model!Z$1,'Assumptions (NG)'!$V$12,'Assumptions (NG)'!$V$7*Model!$H$438*AVERAGE('Assumptions (NG)'!$D$2:$F$2)+ Model!$H$439*AVERAGE('Assumptions (NG)'!$D$3:$F$3))/10^9,0)</f>
        <v>-0.1678382763</v>
      </c>
      <c r="L501" s="160">
        <f>IF(Model!AA$1&lt;='Assumptions (NG)'!$V$12,PPMT('Assumptions (NG)'!$V$9,Model!AA$1,'Assumptions (NG)'!$V$12,'Assumptions (NG)'!$V$7*Model!$H$438*AVERAGE('Assumptions (NG)'!$D$2:$F$2)+ Model!$H$439*AVERAGE('Assumptions (NG)'!$D$3:$F$3))/10^9,0)</f>
        <v>-0.1804261471</v>
      </c>
      <c r="M501" s="160">
        <f>IF(Model!AB$1&lt;='Assumptions (NG)'!$V$12,PPMT('Assumptions (NG)'!$V$9,Model!AB$1,'Assumptions (NG)'!$V$12,'Assumptions (NG)'!$V$7*Model!$H$438*AVERAGE('Assumptions (NG)'!$D$2:$F$2)+ Model!$H$439*AVERAGE('Assumptions (NG)'!$D$3:$F$3))/10^9,0)</f>
        <v>-0.1939581081</v>
      </c>
      <c r="N501" s="160">
        <f>IF(Model!AC$1&lt;='Assumptions (NG)'!$V$12,PPMT('Assumptions (NG)'!$V$9,Model!AC$1,'Assumptions (NG)'!$V$12,'Assumptions (NG)'!$V$7*Model!$H$438*AVERAGE('Assumptions (NG)'!$D$2:$F$2)+ Model!$H$439*AVERAGE('Assumptions (NG)'!$D$3:$F$3))/10^9,0)</f>
        <v>-0.2085049662</v>
      </c>
      <c r="O501" s="160">
        <f>IF(Model!AD$1&lt;='Assumptions (NG)'!$V$12,PPMT('Assumptions (NG)'!$V$9,Model!AD$1,'Assumptions (NG)'!$V$12,'Assumptions (NG)'!$V$7*Model!$H$438*AVERAGE('Assumptions (NG)'!$D$2:$F$2)+ Model!$H$439*AVERAGE('Assumptions (NG)'!$D$3:$F$3))/10^9,0)</f>
        <v>-0.2241428387</v>
      </c>
      <c r="P501" s="160">
        <f>IF(Model!AE$1&lt;='Assumptions (NG)'!$V$12,PPMT('Assumptions (NG)'!$V$9,Model!AE$1,'Assumptions (NG)'!$V$12,'Assumptions (NG)'!$V$7*Model!$H$438*AVERAGE('Assumptions (NG)'!$D$2:$F$2)+ Model!$H$439*AVERAGE('Assumptions (NG)'!$D$3:$F$3))/10^9,0)</f>
        <v>-0.2409535516</v>
      </c>
      <c r="Q501" s="160">
        <f>IF(Model!AF$1&lt;='Assumptions (NG)'!$V$12,PPMT('Assumptions (NG)'!$V$9,Model!AF$1,'Assumptions (NG)'!$V$12,'Assumptions (NG)'!$V$7*Model!$H$438*AVERAGE('Assumptions (NG)'!$D$2:$F$2)+ Model!$H$439*AVERAGE('Assumptions (NG)'!$D$3:$F$3))/10^9,0)</f>
        <v>-0.2590250679</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-0.0653018367</v>
      </c>
      <c r="J502" s="160">
        <f>IF(Model!X$1&lt;='Assumptions (NG)'!$V$12,PPMT('Assumptions (NG)'!$V$9,Model!X$1,'Assumptions (NG)'!$V$12,'Assumptions (NG)'!$V$7*Model!$I$438*AVERAGE('Assumptions (NG)'!$E$2:$G$2)+ Model!$I$439*AVERAGE('Assumptions (NG)'!$E$3:$G$3))/10^9,0)</f>
        <v>-0.07019947445</v>
      </c>
      <c r="K502" s="160">
        <f>IF(Model!Y$1&lt;='Assumptions (NG)'!$V$12,PPMT('Assumptions (NG)'!$V$9,Model!Y$1,'Assumptions (NG)'!$V$12,'Assumptions (NG)'!$V$7*Model!$I$438*AVERAGE('Assumptions (NG)'!$E$2:$G$2)+ Model!$I$439*AVERAGE('Assumptions (NG)'!$E$3:$G$3))/10^9,0)</f>
        <v>-0.07546443503</v>
      </c>
      <c r="L502" s="160">
        <f>IF(Model!Z$1&lt;='Assumptions (NG)'!$V$12,PPMT('Assumptions (NG)'!$V$9,Model!Z$1,'Assumptions (NG)'!$V$12,'Assumptions (NG)'!$V$7*Model!$I$438*AVERAGE('Assumptions (NG)'!$E$2:$G$2)+ Model!$I$439*AVERAGE('Assumptions (NG)'!$E$3:$G$3))/10^9,0)</f>
        <v>-0.08112426766</v>
      </c>
      <c r="M502" s="160">
        <f>IF(Model!AA$1&lt;='Assumptions (NG)'!$V$12,PPMT('Assumptions (NG)'!$V$9,Model!AA$1,'Assumptions (NG)'!$V$12,'Assumptions (NG)'!$V$7*Model!$I$438*AVERAGE('Assumptions (NG)'!$E$2:$G$2)+ Model!$I$439*AVERAGE('Assumptions (NG)'!$E$3:$G$3))/10^9,0)</f>
        <v>-0.08720858774</v>
      </c>
      <c r="N502" s="160">
        <f>IF(Model!AB$1&lt;='Assumptions (NG)'!$V$12,PPMT('Assumptions (NG)'!$V$9,Model!AB$1,'Assumptions (NG)'!$V$12,'Assumptions (NG)'!$V$7*Model!$I$438*AVERAGE('Assumptions (NG)'!$E$2:$G$2)+ Model!$I$439*AVERAGE('Assumptions (NG)'!$E$3:$G$3))/10^9,0)</f>
        <v>-0.09374923182</v>
      </c>
      <c r="O502" s="160">
        <f>IF(Model!AC$1&lt;='Assumptions (NG)'!$V$12,PPMT('Assumptions (NG)'!$V$9,Model!AC$1,'Assumptions (NG)'!$V$12,'Assumptions (NG)'!$V$7*Model!$I$438*AVERAGE('Assumptions (NG)'!$E$2:$G$2)+ Model!$I$439*AVERAGE('Assumptions (NG)'!$E$3:$G$3))/10^9,0)</f>
        <v>-0.1007804242</v>
      </c>
      <c r="P502" s="160">
        <f>IF(Model!AD$1&lt;='Assumptions (NG)'!$V$12,PPMT('Assumptions (NG)'!$V$9,Model!AD$1,'Assumptions (NG)'!$V$12,'Assumptions (NG)'!$V$7*Model!$I$438*AVERAGE('Assumptions (NG)'!$E$2:$G$2)+ Model!$I$439*AVERAGE('Assumptions (NG)'!$E$3:$G$3))/10^9,0)</f>
        <v>-0.108338956</v>
      </c>
      <c r="Q502" s="160">
        <f>IF(Model!AE$1&lt;='Assumptions (NG)'!$V$12,PPMT('Assumptions (NG)'!$V$9,Model!AE$1,'Assumptions (NG)'!$V$12,'Assumptions (NG)'!$V$7*Model!$I$438*AVERAGE('Assumptions (NG)'!$E$2:$G$2)+ Model!$I$439*AVERAGE('Assumptions (NG)'!$E$3:$G$3))/10^9,0)</f>
        <v>-0.1164643777</v>
      </c>
      <c r="R502" s="160">
        <f>IF(Model!AF$1&lt;='Assumptions (NG)'!$V$12,PPMT('Assumptions (NG)'!$V$9,Model!AF$1,'Assumptions (NG)'!$V$12,'Assumptions (NG)'!$V$7*Model!$I$438*AVERAGE('Assumptions (NG)'!$E$2:$G$2)+ Model!$I$439*AVERAGE('Assumptions (NG)'!$E$3:$G$3))/10^9,0)</f>
        <v>-0.125199206</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-0.01554621477</v>
      </c>
      <c r="K503" s="160">
        <f>IF(Model!X$1&lt;='Assumptions (NG)'!$V$12,PPMT('Assumptions (NG)'!$V$9,Model!X$1,'Assumptions (NG)'!$V$12,'Assumptions (NG)'!$V$7*Model!$J$438*AVERAGE('Assumptions (NG)'!$F$2:$H$2)+ Model!$J$439*AVERAGE('Assumptions (NG)'!$F$3:$H$3))/10^9,0)</f>
        <v>-0.01671218088</v>
      </c>
      <c r="L503" s="160">
        <f>IF(Model!Y$1&lt;='Assumptions (NG)'!$V$12,PPMT('Assumptions (NG)'!$V$9,Model!Y$1,'Assumptions (NG)'!$V$12,'Assumptions (NG)'!$V$7*Model!$J$438*AVERAGE('Assumptions (NG)'!$F$2:$H$2)+ Model!$J$439*AVERAGE('Assumptions (NG)'!$F$3:$H$3))/10^9,0)</f>
        <v>-0.01796559444</v>
      </c>
      <c r="M503" s="160">
        <f>IF(Model!Z$1&lt;='Assumptions (NG)'!$V$12,PPMT('Assumptions (NG)'!$V$9,Model!Z$1,'Assumptions (NG)'!$V$12,'Assumptions (NG)'!$V$7*Model!$J$438*AVERAGE('Assumptions (NG)'!$F$2:$H$2)+ Model!$J$439*AVERAGE('Assumptions (NG)'!$F$3:$H$3))/10^9,0)</f>
        <v>-0.01931301402</v>
      </c>
      <c r="N503" s="160">
        <f>IF(Model!AA$1&lt;='Assumptions (NG)'!$V$12,PPMT('Assumptions (NG)'!$V$9,Model!AA$1,'Assumptions (NG)'!$V$12,'Assumptions (NG)'!$V$7*Model!$J$438*AVERAGE('Assumptions (NG)'!$F$2:$H$2)+ Model!$J$439*AVERAGE('Assumptions (NG)'!$F$3:$H$3))/10^9,0)</f>
        <v>-0.02076149008</v>
      </c>
      <c r="O503" s="160">
        <f>IF(Model!AB$1&lt;='Assumptions (NG)'!$V$12,PPMT('Assumptions (NG)'!$V$9,Model!AB$1,'Assumptions (NG)'!$V$12,'Assumptions (NG)'!$V$7*Model!$J$438*AVERAGE('Assumptions (NG)'!$F$2:$H$2)+ Model!$J$439*AVERAGE('Assumptions (NG)'!$F$3:$H$3))/10^9,0)</f>
        <v>-0.02231860183</v>
      </c>
      <c r="P503" s="160">
        <f>IF(Model!AC$1&lt;='Assumptions (NG)'!$V$12,PPMT('Assumptions (NG)'!$V$9,Model!AC$1,'Assumptions (NG)'!$V$12,'Assumptions (NG)'!$V$7*Model!$J$438*AVERAGE('Assumptions (NG)'!$F$2:$H$2)+ Model!$J$439*AVERAGE('Assumptions (NG)'!$F$3:$H$3))/10^9,0)</f>
        <v>-0.02399249697</v>
      </c>
      <c r="Q503" s="160">
        <f>IF(Model!AD$1&lt;='Assumptions (NG)'!$V$12,PPMT('Assumptions (NG)'!$V$9,Model!AD$1,'Assumptions (NG)'!$V$12,'Assumptions (NG)'!$V$7*Model!$J$438*AVERAGE('Assumptions (NG)'!$F$2:$H$2)+ Model!$J$439*AVERAGE('Assumptions (NG)'!$F$3:$H$3))/10^9,0)</f>
        <v>-0.02579193424</v>
      </c>
      <c r="R503" s="160">
        <f>IF(Model!AE$1&lt;='Assumptions (NG)'!$V$12,PPMT('Assumptions (NG)'!$V$9,Model!AE$1,'Assumptions (NG)'!$V$12,'Assumptions (NG)'!$V$7*Model!$J$438*AVERAGE('Assumptions (NG)'!$F$2:$H$2)+ Model!$J$439*AVERAGE('Assumptions (NG)'!$F$3:$H$3))/10^9,0)</f>
        <v>-0.02772632931</v>
      </c>
      <c r="S503" s="160">
        <f>IF(Model!AF$1&lt;='Assumptions (NG)'!$V$12,PPMT('Assumptions (NG)'!$V$9,Model!AF$1,'Assumptions (NG)'!$V$12,'Assumptions (NG)'!$V$7*Model!$J$438*AVERAGE('Assumptions (NG)'!$F$2:$H$2)+ Model!$J$439*AVERAGE('Assumptions (NG)'!$F$3:$H$3))/10^9,0)</f>
        <v>-0.02980580401</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-0.004577211823</v>
      </c>
      <c r="L504" s="219">
        <f>IF(Model!X$1&lt;='Assumptions (NG)'!$V$12,PPMT('Assumptions (NG)'!$V$9,Model!X$1,'Assumptions (NG)'!$V$12,'Assumptions (NG)'!$V$7*Model!$K$438*AVERAGE('Assumptions (NG)'!$G$2:$I$2)+ Model!$K$439*AVERAGE('Assumptions (NG)'!$G$3:$I$3))/10^9,0)</f>
        <v>-0.00492050271</v>
      </c>
      <c r="M504" s="219">
        <f>IF(Model!Y$1&lt;='Assumptions (NG)'!$V$12,PPMT('Assumptions (NG)'!$V$9,Model!Y$1,'Assumptions (NG)'!$V$12,'Assumptions (NG)'!$V$7*Model!$K$438*AVERAGE('Assumptions (NG)'!$G$2:$I$2)+ Model!$K$439*AVERAGE('Assumptions (NG)'!$G$3:$I$3))/10^9,0)</f>
        <v>-0.005289540413</v>
      </c>
      <c r="N504" s="219">
        <f>IF(Model!Z$1&lt;='Assumptions (NG)'!$V$12,PPMT('Assumptions (NG)'!$V$9,Model!Z$1,'Assumptions (NG)'!$V$12,'Assumptions (NG)'!$V$7*Model!$K$438*AVERAGE('Assumptions (NG)'!$G$2:$I$2)+ Model!$K$439*AVERAGE('Assumptions (NG)'!$G$3:$I$3))/10^9,0)</f>
        <v>-0.005686255944</v>
      </c>
      <c r="O504" s="219">
        <f>IF(Model!AA$1&lt;='Assumptions (NG)'!$V$12,PPMT('Assumptions (NG)'!$V$9,Model!AA$1,'Assumptions (NG)'!$V$12,'Assumptions (NG)'!$V$7*Model!$K$438*AVERAGE('Assumptions (NG)'!$G$2:$I$2)+ Model!$K$439*AVERAGE('Assumptions (NG)'!$G$3:$I$3))/10^9,0)</f>
        <v>-0.00611272514</v>
      </c>
      <c r="P504" s="219">
        <f>IF(Model!AB$1&lt;='Assumptions (NG)'!$V$12,PPMT('Assumptions (NG)'!$V$9,Model!AB$1,'Assumptions (NG)'!$V$12,'Assumptions (NG)'!$V$7*Model!$K$438*AVERAGE('Assumptions (NG)'!$G$2:$I$2)+ Model!$K$439*AVERAGE('Assumptions (NG)'!$G$3:$I$3))/10^9,0)</f>
        <v>-0.006571179525</v>
      </c>
      <c r="Q504" s="219">
        <f>IF(Model!AC$1&lt;='Assumptions (NG)'!$V$12,PPMT('Assumptions (NG)'!$V$9,Model!AC$1,'Assumptions (NG)'!$V$12,'Assumptions (NG)'!$V$7*Model!$K$438*AVERAGE('Assumptions (NG)'!$G$2:$I$2)+ Model!$K$439*AVERAGE('Assumptions (NG)'!$G$3:$I$3))/10^9,0)</f>
        <v>-0.00706401799</v>
      </c>
      <c r="R504" s="219">
        <f>IF(Model!AD$1&lt;='Assumptions (NG)'!$V$12,PPMT('Assumptions (NG)'!$V$9,Model!AD$1,'Assumptions (NG)'!$V$12,'Assumptions (NG)'!$V$7*Model!$K$438*AVERAGE('Assumptions (NG)'!$G$2:$I$2)+ Model!$K$439*AVERAGE('Assumptions (NG)'!$G$3:$I$3))/10^9,0)</f>
        <v>-0.007593819339</v>
      </c>
      <c r="S504" s="219">
        <f>IF(Model!AE$1&lt;='Assumptions (NG)'!$V$12,PPMT('Assumptions (NG)'!$V$9,Model!AE$1,'Assumptions (NG)'!$V$12,'Assumptions (NG)'!$V$7*Model!$K$438*AVERAGE('Assumptions (NG)'!$G$2:$I$2)+ Model!$K$439*AVERAGE('Assumptions (NG)'!$G$3:$I$3))/10^9,0)</f>
        <v>-0.008163355789</v>
      </c>
      <c r="T504" s="219">
        <f>IF(Model!AF$1&lt;='Assumptions (NG)'!$V$12,PPMT('Assumptions (NG)'!$V$9,Model!AF$1,'Assumptions (NG)'!$V$12,'Assumptions (NG)'!$V$7*Model!$K$438*AVERAGE('Assumptions (NG)'!$G$2:$I$2)+ Model!$K$439*AVERAGE('Assumptions (NG)'!$G$3:$I$3))/10^9,0)</f>
        <v>-0.008775607473</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-0.09008401619</v>
      </c>
      <c r="M505" s="220">
        <f>IF(Model!X$1&lt;='Assumptions (NG)'!$V$12,PPMT('Assumptions (NG)'!$V$9,Model!X$1,'Assumptions (NG)'!$V$12,'Assumptions (NG)'!$V$7*Model!$L$438*AVERAGE('Assumptions (NG)'!$H$2:$J$2)+ Model!$L$439*AVERAGE('Assumptions (NG)'!$H$3:$J$3))/10^9,0)</f>
        <v>-0.09684031741</v>
      </c>
      <c r="N505" s="220">
        <f>IF(Model!Y$1&lt;='Assumptions (NG)'!$V$12,PPMT('Assumptions (NG)'!$V$9,Model!Y$1,'Assumptions (NG)'!$V$12,'Assumptions (NG)'!$V$7*Model!$L$438*AVERAGE('Assumptions (NG)'!$H$2:$J$2)+ Model!$L$439*AVERAGE('Assumptions (NG)'!$H$3:$J$3))/10^9,0)</f>
        <v>-0.1041033412</v>
      </c>
      <c r="O505" s="220">
        <f>IF(Model!Z$1&lt;='Assumptions (NG)'!$V$12,PPMT('Assumptions (NG)'!$V$9,Model!Z$1,'Assumptions (NG)'!$V$12,'Assumptions (NG)'!$V$7*Model!$L$438*AVERAGE('Assumptions (NG)'!$H$2:$J$2)+ Model!$L$439*AVERAGE('Assumptions (NG)'!$H$3:$J$3))/10^9,0)</f>
        <v>-0.1119110918</v>
      </c>
      <c r="P505" s="220">
        <f>IF(Model!AA$1&lt;='Assumptions (NG)'!$V$12,PPMT('Assumptions (NG)'!$V$9,Model!AA$1,'Assumptions (NG)'!$V$12,'Assumptions (NG)'!$V$7*Model!$L$438*AVERAGE('Assumptions (NG)'!$H$2:$J$2)+ Model!$L$439*AVERAGE('Assumptions (NG)'!$H$3:$J$3))/10^9,0)</f>
        <v>-0.1203044237</v>
      </c>
      <c r="Q505" s="220">
        <f>IF(Model!AB$1&lt;='Assumptions (NG)'!$V$12,PPMT('Assumptions (NG)'!$V$9,Model!AB$1,'Assumptions (NG)'!$V$12,'Assumptions (NG)'!$V$7*Model!$L$438*AVERAGE('Assumptions (NG)'!$H$2:$J$2)+ Model!$L$439*AVERAGE('Assumptions (NG)'!$H$3:$J$3))/10^9,0)</f>
        <v>-0.1293272555</v>
      </c>
      <c r="R505" s="220">
        <f>IF(Model!AC$1&lt;='Assumptions (NG)'!$V$12,PPMT('Assumptions (NG)'!$V$9,Model!AC$1,'Assumptions (NG)'!$V$12,'Assumptions (NG)'!$V$7*Model!$L$438*AVERAGE('Assumptions (NG)'!$H$2:$J$2)+ Model!$L$439*AVERAGE('Assumptions (NG)'!$H$3:$J$3))/10^9,0)</f>
        <v>-0.1390267996</v>
      </c>
      <c r="S505" s="220">
        <f>IF(Model!AD$1&lt;='Assumptions (NG)'!$V$12,PPMT('Assumptions (NG)'!$V$9,Model!AD$1,'Assumptions (NG)'!$V$12,'Assumptions (NG)'!$V$7*Model!$L$438*AVERAGE('Assumptions (NG)'!$H$2:$J$2)+ Model!$L$439*AVERAGE('Assumptions (NG)'!$H$3:$J$3))/10^9,0)</f>
        <v>-0.1494538096</v>
      </c>
      <c r="T505" s="220">
        <f>IF(Model!AE$1&lt;='Assumptions (NG)'!$V$12,PPMT('Assumptions (NG)'!$V$9,Model!AE$1,'Assumptions (NG)'!$V$12,'Assumptions (NG)'!$V$7*Model!$L$438*AVERAGE('Assumptions (NG)'!$H$2:$J$2)+ Model!$L$439*AVERAGE('Assumptions (NG)'!$H$3:$J$3))/10^9,0)</f>
        <v>-0.1606628453</v>
      </c>
      <c r="U505" s="220">
        <f>IF(Model!AF$1&lt;='Assumptions (NG)'!$V$12,PPMT('Assumptions (NG)'!$V$9,Model!AF$1,'Assumptions (NG)'!$V$12,'Assumptions (NG)'!$V$7*Model!$L$438*AVERAGE('Assumptions (NG)'!$H$2:$J$2)+ Model!$L$439*AVERAGE('Assumptions (NG)'!$H$3:$J$3))/10^9,0)</f>
        <v>-0.1727125587</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-0.05822881302</v>
      </c>
      <c r="N506" s="219">
        <f>IF(Model!X$1&lt;='Assumptions (NG)'!$V$12,PPMT('Assumptions (NG)'!$V$9,Model!X$1,'Assumptions (NG)'!$V$12,'Assumptions (NG)'!$V$7*Model!$M$438*AVERAGE('Assumptions (NG)'!$I$2:$K$2)+ Model!$M$439*AVERAGE('Assumptions (NG)'!$I$3:$K$3))/10^9,0)</f>
        <v>-0.06259597399</v>
      </c>
      <c r="O506" s="219">
        <f>IF(Model!Y$1&lt;='Assumptions (NG)'!$V$12,PPMT('Assumptions (NG)'!$V$9,Model!Y$1,'Assumptions (NG)'!$V$12,'Assumptions (NG)'!$V$7*Model!$M$438*AVERAGE('Assumptions (NG)'!$I$2:$K$2)+ Model!$M$439*AVERAGE('Assumptions (NG)'!$I$3:$K$3))/10^9,0)</f>
        <v>-0.06729067204</v>
      </c>
      <c r="P506" s="219">
        <f>IF(Model!Z$1&lt;='Assumptions (NG)'!$V$12,PPMT('Assumptions (NG)'!$V$9,Model!Z$1,'Assumptions (NG)'!$V$12,'Assumptions (NG)'!$V$7*Model!$M$438*AVERAGE('Assumptions (NG)'!$I$2:$K$2)+ Model!$M$439*AVERAGE('Assumptions (NG)'!$I$3:$K$3))/10^9,0)</f>
        <v>-0.07233747245</v>
      </c>
      <c r="Q506" s="219">
        <f>IF(Model!AA$1&lt;='Assumptions (NG)'!$V$12,PPMT('Assumptions (NG)'!$V$9,Model!AA$1,'Assumptions (NG)'!$V$12,'Assumptions (NG)'!$V$7*Model!$M$438*AVERAGE('Assumptions (NG)'!$I$2:$K$2)+ Model!$M$439*AVERAGE('Assumptions (NG)'!$I$3:$K$3))/10^9,0)</f>
        <v>-0.07776278288</v>
      </c>
      <c r="R506" s="219">
        <f>IF(Model!AB$1&lt;='Assumptions (NG)'!$V$12,PPMT('Assumptions (NG)'!$V$9,Model!AB$1,'Assumptions (NG)'!$V$12,'Assumptions (NG)'!$V$7*Model!$M$438*AVERAGE('Assumptions (NG)'!$I$2:$K$2)+ Model!$M$439*AVERAGE('Assumptions (NG)'!$I$3:$K$3))/10^9,0)</f>
        <v>-0.0835949916</v>
      </c>
      <c r="S506" s="219">
        <f>IF(Model!AC$1&lt;='Assumptions (NG)'!$V$12,PPMT('Assumptions (NG)'!$V$9,Model!AC$1,'Assumptions (NG)'!$V$12,'Assumptions (NG)'!$V$7*Model!$M$438*AVERAGE('Assumptions (NG)'!$I$2:$K$2)+ Model!$M$439*AVERAGE('Assumptions (NG)'!$I$3:$K$3))/10^9,0)</f>
        <v>-0.08986461597</v>
      </c>
      <c r="T506" s="219">
        <f>IF(Model!AD$1&lt;='Assumptions (NG)'!$V$12,PPMT('Assumptions (NG)'!$V$9,Model!AD$1,'Assumptions (NG)'!$V$12,'Assumptions (NG)'!$V$7*Model!$M$438*AVERAGE('Assumptions (NG)'!$I$2:$K$2)+ Model!$M$439*AVERAGE('Assumptions (NG)'!$I$3:$K$3))/10^9,0)</f>
        <v>-0.09660446216</v>
      </c>
      <c r="U506" s="219">
        <f>IF(Model!AE$1&lt;='Assumptions (NG)'!$V$12,PPMT('Assumptions (NG)'!$V$9,Model!AE$1,'Assumptions (NG)'!$V$12,'Assumptions (NG)'!$V$7*Model!$M$438*AVERAGE('Assumptions (NG)'!$I$2:$K$2)+ Model!$M$439*AVERAGE('Assumptions (NG)'!$I$3:$K$3))/10^9,0)</f>
        <v>-0.1038497968</v>
      </c>
      <c r="V506" s="219">
        <f>IF(Model!AF$1&lt;='Assumptions (NG)'!$V$12,PPMT('Assumptions (NG)'!$V$9,Model!AF$1,'Assumptions (NG)'!$V$12,'Assumptions (NG)'!$V$7*Model!$M$438*AVERAGE('Assumptions (NG)'!$I$2:$K$2)+ Model!$M$439*AVERAGE('Assumptions (NG)'!$I$3:$K$3))/10^9,0)</f>
        <v>-0.1116385316</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-0.01607419961</v>
      </c>
      <c r="O507" s="177">
        <f>IF(Model!X$1&lt;='Assumptions (NG)'!$V$12,PPMT('Assumptions (NG)'!$V$9,Model!X$1,'Assumptions (NG)'!$V$12,'Assumptions (NG)'!$V$7*Model!$N$438*AVERAGE('Assumptions (NG)'!$J$2:$L$2)+ Model!$N$439*AVERAGE('Assumptions (NG)'!$J$3:$L$3))/10^9,0)</f>
        <v>-0.01727976458</v>
      </c>
      <c r="P507" s="177">
        <f>IF(Model!Y$1&lt;='Assumptions (NG)'!$V$12,PPMT('Assumptions (NG)'!$V$9,Model!Y$1,'Assumptions (NG)'!$V$12,'Assumptions (NG)'!$V$7*Model!$N$438*AVERAGE('Assumptions (NG)'!$J$2:$L$2)+ Model!$N$439*AVERAGE('Assumptions (NG)'!$J$3:$L$3))/10^9,0)</f>
        <v>-0.01857574693</v>
      </c>
      <c r="Q507" s="177">
        <f>IF(Model!Z$1&lt;='Assumptions (NG)'!$V$12,PPMT('Assumptions (NG)'!$V$9,Model!Z$1,'Assumptions (NG)'!$V$12,'Assumptions (NG)'!$V$7*Model!$N$438*AVERAGE('Assumptions (NG)'!$J$2:$L$2)+ Model!$N$439*AVERAGE('Assumptions (NG)'!$J$3:$L$3))/10^9,0)</f>
        <v>-0.01996892795</v>
      </c>
      <c r="R507" s="177">
        <f>IF(Model!AA$1&lt;='Assumptions (NG)'!$V$12,PPMT('Assumptions (NG)'!$V$9,Model!AA$1,'Assumptions (NG)'!$V$12,'Assumptions (NG)'!$V$7*Model!$N$438*AVERAGE('Assumptions (NG)'!$J$2:$L$2)+ Model!$N$439*AVERAGE('Assumptions (NG)'!$J$3:$L$3))/10^9,0)</f>
        <v>-0.02146659754</v>
      </c>
      <c r="S507" s="177">
        <f>IF(Model!AB$1&lt;='Assumptions (NG)'!$V$12,PPMT('Assumptions (NG)'!$V$9,Model!AB$1,'Assumptions (NG)'!$V$12,'Assumptions (NG)'!$V$7*Model!$N$438*AVERAGE('Assumptions (NG)'!$J$2:$L$2)+ Model!$N$439*AVERAGE('Assumptions (NG)'!$J$3:$L$3))/10^9,0)</f>
        <v>-0.02307659236</v>
      </c>
      <c r="T507" s="177">
        <f>IF(Model!AC$1&lt;='Assumptions (NG)'!$V$12,PPMT('Assumptions (NG)'!$V$9,Model!AC$1,'Assumptions (NG)'!$V$12,'Assumptions (NG)'!$V$7*Model!$N$438*AVERAGE('Assumptions (NG)'!$J$2:$L$2)+ Model!$N$439*AVERAGE('Assumptions (NG)'!$J$3:$L$3))/10^9,0)</f>
        <v>-0.02480733679</v>
      </c>
      <c r="U507" s="177">
        <f>IF(Model!AD$1&lt;='Assumptions (NG)'!$V$12,PPMT('Assumptions (NG)'!$V$9,Model!AD$1,'Assumptions (NG)'!$V$12,'Assumptions (NG)'!$V$7*Model!$N$438*AVERAGE('Assumptions (NG)'!$J$2:$L$2)+ Model!$N$439*AVERAGE('Assumptions (NG)'!$J$3:$L$3))/10^9,0)</f>
        <v>-0.02666788705</v>
      </c>
      <c r="V507" s="177">
        <f>IF(Model!AE$1&lt;='Assumptions (NG)'!$V$12,PPMT('Assumptions (NG)'!$V$9,Model!AE$1,'Assumptions (NG)'!$V$12,'Assumptions (NG)'!$V$7*Model!$N$438*AVERAGE('Assumptions (NG)'!$J$2:$L$2)+ Model!$N$439*AVERAGE('Assumptions (NG)'!$J$3:$L$3))/10^9,0)</f>
        <v>-0.02866797857</v>
      </c>
      <c r="W507" s="177">
        <f>IF(Model!AF$1&lt;='Assumptions (NG)'!$V$12,PPMT('Assumptions (NG)'!$V$9,Model!AF$1,'Assumptions (NG)'!$V$12,'Assumptions (NG)'!$V$7*Model!$N$438*AVERAGE('Assumptions (NG)'!$J$2:$L$2)+ Model!$N$439*AVERAGE('Assumptions (NG)'!$J$3:$L$3))/10^9,0)</f>
        <v>-0.03081807697</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-0.0446943541</v>
      </c>
      <c r="P508" s="160">
        <f>IF(Model!X$1&lt;='Assumptions (NG)'!$V$12,PPMT('Assumptions (NG)'!$V$9,Model!X$1,'Assumptions (NG)'!$V$12,'Assumptions (NG)'!$V$7*Model!$O$438*AVERAGE('Assumptions (NG)'!$K$2:$M$2)+ Model!$O$439*AVERAGE('Assumptions (NG)'!$K$3:$M$3))/10^9,0)</f>
        <v>-0.04804643066</v>
      </c>
      <c r="Q508" s="160">
        <f>IF(Model!Y$1&lt;='Assumptions (NG)'!$V$12,PPMT('Assumptions (NG)'!$V$9,Model!Y$1,'Assumptions (NG)'!$V$12,'Assumptions (NG)'!$V$7*Model!$O$438*AVERAGE('Assumptions (NG)'!$K$2:$M$2)+ Model!$O$439*AVERAGE('Assumptions (NG)'!$K$3:$M$3))/10^9,0)</f>
        <v>-0.05164991296</v>
      </c>
      <c r="R508" s="160">
        <f>IF(Model!Z$1&lt;='Assumptions (NG)'!$V$12,PPMT('Assumptions (NG)'!$V$9,Model!Z$1,'Assumptions (NG)'!$V$12,'Assumptions (NG)'!$V$7*Model!$O$438*AVERAGE('Assumptions (NG)'!$K$2:$M$2)+ Model!$O$439*AVERAGE('Assumptions (NG)'!$K$3:$M$3))/10^9,0)</f>
        <v>-0.05552365643</v>
      </c>
      <c r="S508" s="160">
        <f>IF(Model!AA$1&lt;='Assumptions (NG)'!$V$12,PPMT('Assumptions (NG)'!$V$9,Model!AA$1,'Assumptions (NG)'!$V$12,'Assumptions (NG)'!$V$7*Model!$O$438*AVERAGE('Assumptions (NG)'!$K$2:$M$2)+ Model!$O$439*AVERAGE('Assumptions (NG)'!$K$3:$M$3))/10^9,0)</f>
        <v>-0.05968793066</v>
      </c>
      <c r="T508" s="160">
        <f>IF(Model!AB$1&lt;='Assumptions (NG)'!$V$12,PPMT('Assumptions (NG)'!$V$9,Model!AB$1,'Assumptions (NG)'!$V$12,'Assumptions (NG)'!$V$7*Model!$O$438*AVERAGE('Assumptions (NG)'!$K$2:$M$2)+ Model!$O$439*AVERAGE('Assumptions (NG)'!$K$3:$M$3))/10^9,0)</f>
        <v>-0.06416452546</v>
      </c>
      <c r="U508" s="160">
        <f>IF(Model!AC$1&lt;='Assumptions (NG)'!$V$12,PPMT('Assumptions (NG)'!$V$9,Model!AC$1,'Assumptions (NG)'!$V$12,'Assumptions (NG)'!$V$7*Model!$O$438*AVERAGE('Assumptions (NG)'!$K$2:$M$2)+ Model!$O$439*AVERAGE('Assumptions (NG)'!$K$3:$M$3))/10^9,0)</f>
        <v>-0.06897686487</v>
      </c>
      <c r="V508" s="160">
        <f>IF(Model!AD$1&lt;='Assumptions (NG)'!$V$12,PPMT('Assumptions (NG)'!$V$9,Model!AD$1,'Assumptions (NG)'!$V$12,'Assumptions (NG)'!$V$7*Model!$O$438*AVERAGE('Assumptions (NG)'!$K$2:$M$2)+ Model!$O$439*AVERAGE('Assumptions (NG)'!$K$3:$M$3))/10^9,0)</f>
        <v>-0.07415012973</v>
      </c>
      <c r="W508" s="160">
        <f>IF(Model!AE$1&lt;='Assumptions (NG)'!$V$12,PPMT('Assumptions (NG)'!$V$9,Model!AE$1,'Assumptions (NG)'!$V$12,'Assumptions (NG)'!$V$7*Model!$O$438*AVERAGE('Assumptions (NG)'!$K$2:$M$2)+ Model!$O$439*AVERAGE('Assumptions (NG)'!$K$3:$M$3))/10^9,0)</f>
        <v>-0.07971138946</v>
      </c>
      <c r="X508" s="160">
        <f>IF(Model!AF$1&lt;='Assumptions (NG)'!$V$12,PPMT('Assumptions (NG)'!$V$9,Model!AF$1,'Assumptions (NG)'!$V$12,'Assumptions (NG)'!$V$7*Model!$O$438*AVERAGE('Assumptions (NG)'!$K$2:$M$2)+ Model!$O$439*AVERAGE('Assumptions (NG)'!$K$3:$M$3))/10^9,0)</f>
        <v>-0.08568974367</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-0.1764717199</v>
      </c>
      <c r="Q509" s="177">
        <f>IF(Model!X$1&lt;='Assumptions (NG)'!$V$12,PPMT('Assumptions (NG)'!$V$9,Model!X$1,'Assumptions (NG)'!$V$12,'Assumptions (NG)'!$V$7*Model!$P$438*AVERAGE('Assumptions (NG)'!$L$2:$N$2)+ Model!$P$439*AVERAGE('Assumptions (NG)'!$L$3:$N$3))/10^9,0)</f>
        <v>-0.1897070989</v>
      </c>
      <c r="R509" s="177">
        <f>IF(Model!Y$1&lt;='Assumptions (NG)'!$V$12,PPMT('Assumptions (NG)'!$V$9,Model!Y$1,'Assumptions (NG)'!$V$12,'Assumptions (NG)'!$V$7*Model!$P$438*AVERAGE('Assumptions (NG)'!$L$2:$N$2)+ Model!$P$439*AVERAGE('Assumptions (NG)'!$L$3:$N$3))/10^9,0)</f>
        <v>-0.2039351313</v>
      </c>
      <c r="S509" s="177">
        <f>IF(Model!Z$1&lt;='Assumptions (NG)'!$V$12,PPMT('Assumptions (NG)'!$V$9,Model!Z$1,'Assumptions (NG)'!$V$12,'Assumptions (NG)'!$V$7*Model!$P$438*AVERAGE('Assumptions (NG)'!$L$2:$N$2)+ Model!$P$439*AVERAGE('Assumptions (NG)'!$L$3:$N$3))/10^9,0)</f>
        <v>-0.2192302662</v>
      </c>
      <c r="T509" s="177">
        <f>IF(Model!AA$1&lt;='Assumptions (NG)'!$V$12,PPMT('Assumptions (NG)'!$V$9,Model!AA$1,'Assumptions (NG)'!$V$12,'Assumptions (NG)'!$V$7*Model!$P$438*AVERAGE('Assumptions (NG)'!$L$2:$N$2)+ Model!$P$439*AVERAGE('Assumptions (NG)'!$L$3:$N$3))/10^9,0)</f>
        <v>-0.2356725361</v>
      </c>
      <c r="U509" s="177">
        <f>IF(Model!AB$1&lt;='Assumptions (NG)'!$V$12,PPMT('Assumptions (NG)'!$V$9,Model!AB$1,'Assumptions (NG)'!$V$12,'Assumptions (NG)'!$V$7*Model!$P$438*AVERAGE('Assumptions (NG)'!$L$2:$N$2)+ Model!$P$439*AVERAGE('Assumptions (NG)'!$L$3:$N$3))/10^9,0)</f>
        <v>-0.2533479763</v>
      </c>
      <c r="V509" s="177">
        <f>IF(Model!AC$1&lt;='Assumptions (NG)'!$V$12,PPMT('Assumptions (NG)'!$V$9,Model!AC$1,'Assumptions (NG)'!$V$12,'Assumptions (NG)'!$V$7*Model!$P$438*AVERAGE('Assumptions (NG)'!$L$2:$N$2)+ Model!$P$439*AVERAGE('Assumptions (NG)'!$L$3:$N$3))/10^9,0)</f>
        <v>-0.2723490746</v>
      </c>
      <c r="W509" s="177">
        <f>IF(Model!AD$1&lt;='Assumptions (NG)'!$V$12,PPMT('Assumptions (NG)'!$V$9,Model!AD$1,'Assumptions (NG)'!$V$12,'Assumptions (NG)'!$V$7*Model!$P$438*AVERAGE('Assumptions (NG)'!$L$2:$N$2)+ Model!$P$439*AVERAGE('Assumptions (NG)'!$L$3:$N$3))/10^9,0)</f>
        <v>-0.2927752552</v>
      </c>
      <c r="X509" s="177">
        <f>IF(Model!AE$1&lt;='Assumptions (NG)'!$V$12,PPMT('Assumptions (NG)'!$V$9,Model!AE$1,'Assumptions (NG)'!$V$12,'Assumptions (NG)'!$V$7*Model!$P$438*AVERAGE('Assumptions (NG)'!$L$2:$N$2)+ Model!$P$439*AVERAGE('Assumptions (NG)'!$L$3:$N$3))/10^9,0)</f>
        <v>-0.3147333993</v>
      </c>
      <c r="Y509" s="177">
        <f>IF(Model!AF$1&lt;='Assumptions (NG)'!$V$12,PPMT('Assumptions (NG)'!$V$9,Model!AF$1,'Assumptions (NG)'!$V$12,'Assumptions (NG)'!$V$7*Model!$P$438*AVERAGE('Assumptions (NG)'!$L$2:$N$2)+ Model!$P$439*AVERAGE('Assumptions (NG)'!$L$3:$N$3))/10^9,0)</f>
        <v>-0.3383384042</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-0.002478299807</v>
      </c>
      <c r="R510" s="177">
        <f>IF(Model!X$1&lt;='Assumptions (NG)'!$V$12,PPMT('Assumptions (NG)'!$V$9,Model!X$1,'Assumptions (NG)'!$V$12,'Assumptions (NG)'!$V$7*Model!$Q$438*AVERAGE('Assumptions (NG)'!$M$2:$O$2)+ Model!$Q$439*AVERAGE('Assumptions (NG)'!$M$3:$O$3))/10^9,0)</f>
        <v>-0.002664172293</v>
      </c>
      <c r="S510" s="177">
        <f>IF(Model!Y$1&lt;='Assumptions (NG)'!$V$12,PPMT('Assumptions (NG)'!$V$9,Model!Y$1,'Assumptions (NG)'!$V$12,'Assumptions (NG)'!$V$7*Model!$Q$438*AVERAGE('Assumptions (NG)'!$M$2:$O$2)+ Model!$Q$439*AVERAGE('Assumptions (NG)'!$M$3:$O$3))/10^9,0)</f>
        <v>-0.002863985215</v>
      </c>
      <c r="T510" s="177">
        <f>IF(Model!Z$1&lt;='Assumptions (NG)'!$V$12,PPMT('Assumptions (NG)'!$V$9,Model!Z$1,'Assumptions (NG)'!$V$12,'Assumptions (NG)'!$V$7*Model!$Q$438*AVERAGE('Assumptions (NG)'!$M$2:$O$2)+ Model!$Q$439*AVERAGE('Assumptions (NG)'!$M$3:$O$3))/10^9,0)</f>
        <v>-0.003078784106</v>
      </c>
      <c r="U510" s="177">
        <f>IF(Model!AA$1&lt;='Assumptions (NG)'!$V$12,PPMT('Assumptions (NG)'!$V$9,Model!AA$1,'Assumptions (NG)'!$V$12,'Assumptions (NG)'!$V$7*Model!$Q$438*AVERAGE('Assumptions (NG)'!$M$2:$O$2)+ Model!$Q$439*AVERAGE('Assumptions (NG)'!$M$3:$O$3))/10^9,0)</f>
        <v>-0.003309692914</v>
      </c>
      <c r="V510" s="177">
        <f>IF(Model!AB$1&lt;='Assumptions (NG)'!$V$12,PPMT('Assumptions (NG)'!$V$9,Model!AB$1,'Assumptions (NG)'!$V$12,'Assumptions (NG)'!$V$7*Model!$Q$438*AVERAGE('Assumptions (NG)'!$M$2:$O$2)+ Model!$Q$439*AVERAGE('Assumptions (NG)'!$M$3:$O$3))/10^9,0)</f>
        <v>-0.003557919883</v>
      </c>
      <c r="W510" s="177">
        <f>IF(Model!AC$1&lt;='Assumptions (NG)'!$V$12,PPMT('Assumptions (NG)'!$V$9,Model!AC$1,'Assumptions (NG)'!$V$12,'Assumptions (NG)'!$V$7*Model!$Q$438*AVERAGE('Assumptions (NG)'!$M$2:$O$2)+ Model!$Q$439*AVERAGE('Assumptions (NG)'!$M$3:$O$3))/10^9,0)</f>
        <v>-0.003824763874</v>
      </c>
      <c r="X510" s="177">
        <f>IF(Model!AD$1&lt;='Assumptions (NG)'!$V$12,PPMT('Assumptions (NG)'!$V$9,Model!AD$1,'Assumptions (NG)'!$V$12,'Assumptions (NG)'!$V$7*Model!$Q$438*AVERAGE('Assumptions (NG)'!$M$2:$O$2)+ Model!$Q$439*AVERAGE('Assumptions (NG)'!$M$3:$O$3))/10^9,0)</f>
        <v>-0.004111621164</v>
      </c>
      <c r="Y510" s="177">
        <f>IF(Model!AE$1&lt;='Assumptions (NG)'!$V$12,PPMT('Assumptions (NG)'!$V$9,Model!AE$1,'Assumptions (NG)'!$V$12,'Assumptions (NG)'!$V$7*Model!$Q$438*AVERAGE('Assumptions (NG)'!$M$2:$O$2)+ Model!$Q$439*AVERAGE('Assumptions (NG)'!$M$3:$O$3))/10^9,0)</f>
        <v>-0.004419992752</v>
      </c>
      <c r="Z510" s="177">
        <f>IF(Model!AF$1&lt;='Assumptions (NG)'!$V$12,PPMT('Assumptions (NG)'!$V$9,Model!AF$1,'Assumptions (NG)'!$V$12,'Assumptions (NG)'!$V$7*Model!$Q$438*AVERAGE('Assumptions (NG)'!$M$2:$O$2)+ Model!$Q$439*AVERAGE('Assumptions (NG)'!$M$3:$O$3))/10^9,0)</f>
        <v>-0.004751492208</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-0.02505755497</v>
      </c>
      <c r="S511" s="177">
        <f>IF(Model!X$1&lt;='Assumptions (NG)'!$V$12,PPMT('Assumptions (NG)'!$V$9,Model!X$1,'Assumptions (NG)'!$V$12,'Assumptions (NG)'!$V$7*Model!$R$438*AVERAGE('Assumptions (NG)'!$N$2:$P$2)+ Model!$R$439*AVERAGE('Assumptions (NG)'!$N$3:$P$3))/10^9,0)</f>
        <v>-0.02693687159</v>
      </c>
      <c r="T511" s="177">
        <f>IF(Model!Y$1&lt;='Assumptions (NG)'!$V$12,PPMT('Assumptions (NG)'!$V$9,Model!Y$1,'Assumptions (NG)'!$V$12,'Assumptions (NG)'!$V$7*Model!$R$438*AVERAGE('Assumptions (NG)'!$N$2:$P$2)+ Model!$R$439*AVERAGE('Assumptions (NG)'!$N$3:$P$3))/10^9,0)</f>
        <v>-0.02895713696</v>
      </c>
      <c r="U511" s="177">
        <f>IF(Model!Z$1&lt;='Assumptions (NG)'!$V$12,PPMT('Assumptions (NG)'!$V$9,Model!Z$1,'Assumptions (NG)'!$V$12,'Assumptions (NG)'!$V$7*Model!$R$438*AVERAGE('Assumptions (NG)'!$N$2:$P$2)+ Model!$R$439*AVERAGE('Assumptions (NG)'!$N$3:$P$3))/10^9,0)</f>
        <v>-0.03112892224</v>
      </c>
      <c r="V511" s="177">
        <f>IF(Model!AA$1&lt;='Assumptions (NG)'!$V$12,PPMT('Assumptions (NG)'!$V$9,Model!AA$1,'Assumptions (NG)'!$V$12,'Assumptions (NG)'!$V$7*Model!$R$438*AVERAGE('Assumptions (NG)'!$N$2:$P$2)+ Model!$R$439*AVERAGE('Assumptions (NG)'!$N$3:$P$3))/10^9,0)</f>
        <v>-0.0334635914</v>
      </c>
      <c r="W511" s="177">
        <f>IF(Model!AB$1&lt;='Assumptions (NG)'!$V$12,PPMT('Assumptions (NG)'!$V$9,Model!AB$1,'Assumptions (NG)'!$V$12,'Assumptions (NG)'!$V$7*Model!$R$438*AVERAGE('Assumptions (NG)'!$N$2:$P$2)+ Model!$R$439*AVERAGE('Assumptions (NG)'!$N$3:$P$3))/10^9,0)</f>
        <v>-0.03597336076</v>
      </c>
      <c r="X511" s="177">
        <f>IF(Model!AC$1&lt;='Assumptions (NG)'!$V$12,PPMT('Assumptions (NG)'!$V$9,Model!AC$1,'Assumptions (NG)'!$V$12,'Assumptions (NG)'!$V$7*Model!$R$438*AVERAGE('Assumptions (NG)'!$N$2:$P$2)+ Model!$R$439*AVERAGE('Assumptions (NG)'!$N$3:$P$3))/10^9,0)</f>
        <v>-0.03867136282</v>
      </c>
      <c r="Y511" s="177">
        <f>IF(Model!AD$1&lt;='Assumptions (NG)'!$V$12,PPMT('Assumptions (NG)'!$V$9,Model!AD$1,'Assumptions (NG)'!$V$12,'Assumptions (NG)'!$V$7*Model!$R$438*AVERAGE('Assumptions (NG)'!$N$2:$P$2)+ Model!$R$439*AVERAGE('Assumptions (NG)'!$N$3:$P$3))/10^9,0)</f>
        <v>-0.04157171503</v>
      </c>
      <c r="Z511" s="177">
        <f>IF(Model!AE$1&lt;='Assumptions (NG)'!$V$12,PPMT('Assumptions (NG)'!$V$9,Model!AE$1,'Assumptions (NG)'!$V$12,'Assumptions (NG)'!$V$7*Model!$R$438*AVERAGE('Assumptions (NG)'!$N$2:$P$2)+ Model!$R$439*AVERAGE('Assumptions (NG)'!$N$3:$P$3))/10^9,0)</f>
        <v>-0.04468959365</v>
      </c>
      <c r="AA511" s="177">
        <f>IF(Model!AF$1&lt;='Assumptions (NG)'!$V$12,PPMT('Assumptions (NG)'!$V$9,Model!AF$1,'Assumptions (NG)'!$V$12,'Assumptions (NG)'!$V$7*Model!$R$438*AVERAGE('Assumptions (NG)'!$N$2:$P$2)+ Model!$R$439*AVERAGE('Assumptions (NG)'!$N$3:$P$3))/10^9,0)</f>
        <v>-0.04804131318</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-0.02163203834</v>
      </c>
      <c r="T512" s="177">
        <f>IF(Model!X$1&lt;='Assumptions (NG)'!$V$12,PPMT('Assumptions (NG)'!$V$9,Model!X$1,'Assumptions (NG)'!$V$12,'Assumptions (NG)'!$V$7*Model!$S$438*AVERAGE('Assumptions (NG)'!$O$2:$Q$2)+ Model!$S$439*AVERAGE('Assumptions (NG)'!$O$3:$Q$3))/10^9,0)</f>
        <v>-0.02325444121</v>
      </c>
      <c r="U512" s="177">
        <f>IF(Model!Y$1&lt;='Assumptions (NG)'!$V$12,PPMT('Assumptions (NG)'!$V$9,Model!Y$1,'Assumptions (NG)'!$V$12,'Assumptions (NG)'!$V$7*Model!$S$438*AVERAGE('Assumptions (NG)'!$O$2:$Q$2)+ Model!$S$439*AVERAGE('Assumptions (NG)'!$O$3:$Q$3))/10^9,0)</f>
        <v>-0.0249985243</v>
      </c>
      <c r="V512" s="177">
        <f>IF(Model!Z$1&lt;='Assumptions (NG)'!$V$12,PPMT('Assumptions (NG)'!$V$9,Model!Z$1,'Assumptions (NG)'!$V$12,'Assumptions (NG)'!$V$7*Model!$S$438*AVERAGE('Assumptions (NG)'!$O$2:$Q$2)+ Model!$S$439*AVERAGE('Assumptions (NG)'!$O$3:$Q$3))/10^9,0)</f>
        <v>-0.02687341362</v>
      </c>
      <c r="W512" s="177">
        <f>IF(Model!AA$1&lt;='Assumptions (NG)'!$V$12,PPMT('Assumptions (NG)'!$V$9,Model!AA$1,'Assumptions (NG)'!$V$12,'Assumptions (NG)'!$V$7*Model!$S$438*AVERAGE('Assumptions (NG)'!$O$2:$Q$2)+ Model!$S$439*AVERAGE('Assumptions (NG)'!$O$3:$Q$3))/10^9,0)</f>
        <v>-0.02888891965</v>
      </c>
      <c r="X512" s="177">
        <f>IF(Model!AB$1&lt;='Assumptions (NG)'!$V$12,PPMT('Assumptions (NG)'!$V$9,Model!AB$1,'Assumptions (NG)'!$V$12,'Assumptions (NG)'!$V$7*Model!$S$438*AVERAGE('Assumptions (NG)'!$O$2:$Q$2)+ Model!$S$439*AVERAGE('Assumptions (NG)'!$O$3:$Q$3))/10^9,0)</f>
        <v>-0.03105558862</v>
      </c>
      <c r="Y512" s="177">
        <f>IF(Model!AC$1&lt;='Assumptions (NG)'!$V$12,PPMT('Assumptions (NG)'!$V$9,Model!AC$1,'Assumptions (NG)'!$V$12,'Assumptions (NG)'!$V$7*Model!$S$438*AVERAGE('Assumptions (NG)'!$O$2:$Q$2)+ Model!$S$439*AVERAGE('Assumptions (NG)'!$O$3:$Q$3))/10^9,0)</f>
        <v>-0.03338475777</v>
      </c>
      <c r="Z512" s="177">
        <f>IF(Model!AD$1&lt;='Assumptions (NG)'!$V$12,PPMT('Assumptions (NG)'!$V$9,Model!AD$1,'Assumptions (NG)'!$V$12,'Assumptions (NG)'!$V$7*Model!$S$438*AVERAGE('Assumptions (NG)'!$O$2:$Q$2)+ Model!$S$439*AVERAGE('Assumptions (NG)'!$O$3:$Q$3))/10^9,0)</f>
        <v>-0.0358886146</v>
      </c>
      <c r="AA512" s="177">
        <f>IF(Model!AE$1&lt;='Assumptions (NG)'!$V$12,PPMT('Assumptions (NG)'!$V$9,Model!AE$1,'Assumptions (NG)'!$V$12,'Assumptions (NG)'!$V$7*Model!$S$438*AVERAGE('Assumptions (NG)'!$O$2:$Q$2)+ Model!$S$439*AVERAGE('Assumptions (NG)'!$O$3:$Q$3))/10^9,0)</f>
        <v>-0.03858026069</v>
      </c>
      <c r="AB512" s="177">
        <f>IF(Model!AF$1&lt;='Assumptions (NG)'!$V$12,PPMT('Assumptions (NG)'!$V$9,Model!AF$1,'Assumptions (NG)'!$V$12,'Assumptions (NG)'!$V$7*Model!$S$438*AVERAGE('Assumptions (NG)'!$O$2:$Q$2)+ Model!$S$439*AVERAGE('Assumptions (NG)'!$O$3:$Q$3))/10^9,0)</f>
        <v>-0.04147378025</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-0.000425122787</v>
      </c>
      <c r="U513" s="177">
        <f>IF(Model!X$1&lt;='Assumptions (NG)'!$V$12,PPMT('Assumptions (NG)'!$V$9,Model!X$1,'Assumptions (NG)'!$V$12,'Assumptions (NG)'!$V$7*Model!$T$438*AVERAGE('Assumptions (NG)'!$P$2:$R$2)+ Model!$T$439*AVERAGE('Assumptions (NG)'!$P$3:$R$3))/10^9,0)</f>
        <v>-0.0004570069961</v>
      </c>
      <c r="V513" s="177">
        <f>IF(Model!Y$1&lt;='Assumptions (NG)'!$V$12,PPMT('Assumptions (NG)'!$V$9,Model!Y$1,'Assumptions (NG)'!$V$12,'Assumptions (NG)'!$V$7*Model!$T$438*AVERAGE('Assumptions (NG)'!$P$2:$R$2)+ Model!$T$439*AVERAGE('Assumptions (NG)'!$P$3:$R$3))/10^9,0)</f>
        <v>-0.0004912825208</v>
      </c>
      <c r="W513" s="177">
        <f>IF(Model!Z$1&lt;='Assumptions (NG)'!$V$12,PPMT('Assumptions (NG)'!$V$9,Model!Z$1,'Assumptions (NG)'!$V$12,'Assumptions (NG)'!$V$7*Model!$T$438*AVERAGE('Assumptions (NG)'!$P$2:$R$2)+ Model!$T$439*AVERAGE('Assumptions (NG)'!$P$3:$R$3))/10^9,0)</f>
        <v>-0.0005281287098</v>
      </c>
      <c r="X513" s="177">
        <f>IF(Model!AA$1&lt;='Assumptions (NG)'!$V$12,PPMT('Assumptions (NG)'!$V$9,Model!AA$1,'Assumptions (NG)'!$V$12,'Assumptions (NG)'!$V$7*Model!$T$438*AVERAGE('Assumptions (NG)'!$P$2:$R$2)+ Model!$T$439*AVERAGE('Assumptions (NG)'!$P$3:$R$3))/10^9,0)</f>
        <v>-0.0005677383631</v>
      </c>
      <c r="Y513" s="177">
        <f>IF(Model!AB$1&lt;='Assumptions (NG)'!$V$12,PPMT('Assumptions (NG)'!$V$9,Model!AB$1,'Assumptions (NG)'!$V$12,'Assumptions (NG)'!$V$7*Model!$T$438*AVERAGE('Assumptions (NG)'!$P$2:$R$2)+ Model!$T$439*AVERAGE('Assumptions (NG)'!$P$3:$R$3))/10^9,0)</f>
        <v>-0.0006103187403</v>
      </c>
      <c r="Z513" s="177">
        <f>IF(Model!AC$1&lt;='Assumptions (NG)'!$V$12,PPMT('Assumptions (NG)'!$V$9,Model!AC$1,'Assumptions (NG)'!$V$12,'Assumptions (NG)'!$V$7*Model!$T$438*AVERAGE('Assumptions (NG)'!$P$2:$R$2)+ Model!$T$439*AVERAGE('Assumptions (NG)'!$P$3:$R$3))/10^9,0)</f>
        <v>-0.0006560926458</v>
      </c>
      <c r="AA513" s="177">
        <f>IF(Model!AD$1&lt;='Assumptions (NG)'!$V$12,PPMT('Assumptions (NG)'!$V$9,Model!AD$1,'Assumptions (NG)'!$V$12,'Assumptions (NG)'!$V$7*Model!$T$438*AVERAGE('Assumptions (NG)'!$P$2:$R$2)+ Model!$T$439*AVERAGE('Assumptions (NG)'!$P$3:$R$3))/10^9,0)</f>
        <v>-0.0007052995943</v>
      </c>
      <c r="AB513" s="177">
        <f>IF(Model!AE$1&lt;='Assumptions (NG)'!$V$12,PPMT('Assumptions (NG)'!$V$9,Model!AE$1,'Assumptions (NG)'!$V$12,'Assumptions (NG)'!$V$7*Model!$T$438*AVERAGE('Assumptions (NG)'!$P$2:$R$2)+ Model!$T$439*AVERAGE('Assumptions (NG)'!$P$3:$R$3))/10^9,0)</f>
        <v>-0.0007581970638</v>
      </c>
      <c r="AC513" s="177">
        <f>IF(Model!AF$1&lt;='Assumptions (NG)'!$V$12,PPMT('Assumptions (NG)'!$V$9,Model!AF$1,'Assumptions (NG)'!$V$12,'Assumptions (NG)'!$V$7*Model!$T$438*AVERAGE('Assumptions (NG)'!$P$2:$R$2)+ Model!$T$439*AVERAGE('Assumptions (NG)'!$P$3:$R$3))/10^9,0)</f>
        <v>-0.0008150618436</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-0.02986124375</v>
      </c>
      <c r="V514" s="177">
        <f>IF(Model!X$1&lt;='Assumptions (NG)'!$V$12,PPMT('Assumptions (NG)'!$V$9,Model!X$1,'Assumptions (NG)'!$V$12,'Assumptions (NG)'!$V$7*Model!$U$438*AVERAGE('Assumptions (NG)'!$Q$2:$S$2)+ Model!$U$439*AVERAGE('Assumptions (NG)'!$Q$3:$S3))/10^9,0)</f>
        <v>-0.03210083703</v>
      </c>
      <c r="W514" s="177">
        <f>IF(Model!Y$1&lt;='Assumptions (NG)'!$V$12,PPMT('Assumptions (NG)'!$V$9,Model!Y$1,'Assumptions (NG)'!$V$12,'Assumptions (NG)'!$V$7*Model!$U$438*AVERAGE('Assumptions (NG)'!$Q$2:$S$2)+ Model!$U$439*AVERAGE('Assumptions (NG)'!$Q$3:$S3))/10^9,0)</f>
        <v>-0.03450839981</v>
      </c>
      <c r="X514" s="177">
        <f>IF(Model!Z$1&lt;='Assumptions (NG)'!$V$12,PPMT('Assumptions (NG)'!$V$9,Model!Z$1,'Assumptions (NG)'!$V$12,'Assumptions (NG)'!$V$7*Model!$U$438*AVERAGE('Assumptions (NG)'!$Q$2:$S$2)+ Model!$U$439*AVERAGE('Assumptions (NG)'!$Q$3:$S3))/10^9,0)</f>
        <v>-0.0370965298</v>
      </c>
      <c r="Y514" s="177">
        <f>IF(Model!AA$1&lt;='Assumptions (NG)'!$V$12,PPMT('Assumptions (NG)'!$V$9,Model!AA$1,'Assumptions (NG)'!$V$12,'Assumptions (NG)'!$V$7*Model!$U$438*AVERAGE('Assumptions (NG)'!$Q$2:$S$2)+ Model!$U$439*AVERAGE('Assumptions (NG)'!$Q$3:$S3))/10^9,0)</f>
        <v>-0.03987876953</v>
      </c>
      <c r="Z514" s="177">
        <f>IF(Model!AB$1&lt;='Assumptions (NG)'!$V$12,PPMT('Assumptions (NG)'!$V$9,Model!AB$1,'Assumptions (NG)'!$V$12,'Assumptions (NG)'!$V$7*Model!$U$438*AVERAGE('Assumptions (NG)'!$Q$2:$S$2)+ Model!$U$439*AVERAGE('Assumptions (NG)'!$Q$3:$S3))/10^9,0)</f>
        <v>-0.04286967724</v>
      </c>
      <c r="AA514" s="177">
        <f>IF(Model!AC$1&lt;='Assumptions (NG)'!$V$12,PPMT('Assumptions (NG)'!$V$9,Model!AC$1,'Assumptions (NG)'!$V$12,'Assumptions (NG)'!$V$7*Model!$U$438*AVERAGE('Assumptions (NG)'!$Q$2:$S$2)+ Model!$U$439*AVERAGE('Assumptions (NG)'!$Q$3:$S3))/10^9,0)</f>
        <v>-0.04608490304</v>
      </c>
      <c r="AB514" s="177">
        <f>IF(Model!AD$1&lt;='Assumptions (NG)'!$V$12,PPMT('Assumptions (NG)'!$V$9,Model!AD$1,'Assumptions (NG)'!$V$12,'Assumptions (NG)'!$V$7*Model!$U$438*AVERAGE('Assumptions (NG)'!$Q$2:$S$2)+ Model!$U$439*AVERAGE('Assumptions (NG)'!$Q$3:$S3))/10^9,0)</f>
        <v>-0.04954127077</v>
      </c>
      <c r="AC514" s="177">
        <f>IF(Model!AE$1&lt;='Assumptions (NG)'!$V$12,PPMT('Assumptions (NG)'!$V$9,Model!AE$1,'Assumptions (NG)'!$V$12,'Assumptions (NG)'!$V$7*Model!$U$438*AVERAGE('Assumptions (NG)'!$Q$2:$S$2)+ Model!$U$439*AVERAGE('Assumptions (NG)'!$Q$3:$S3))/10^9,0)</f>
        <v>-0.05325686607</v>
      </c>
      <c r="AD514" s="177">
        <f>IF(Model!AF$1&lt;='Assumptions (NG)'!$V$12,PPMT('Assumptions (NG)'!$V$9,Model!AF$1,'Assumptions (NG)'!$V$12,'Assumptions (NG)'!$V$7*Model!$U$438*AVERAGE('Assumptions (NG)'!$Q$2:$S$2)+ Model!$U$439*AVERAGE('Assumptions (NG)'!$Q$3:$S3))/10^9,0)</f>
        <v>-0.05725113103</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-0.2900523936</v>
      </c>
      <c r="Y517" s="221">
        <f>IF(Model!X$1&lt;='Assumptions (NG)'!$V$12,PPMT('Assumptions (NG)'!$V$9,Model!X$1,'Assumptions (NG)'!$V$12,'Assumptions (NG)'!$V$7*Model!$X$438*AVERAGE('Assumptions (NG)'!$T$2:$V$2)+ Model!$X$439*AVERAGE('Assumptions (NG)'!$T$3:$V3))/10^9,0)</f>
        <v>-0.3118063231</v>
      </c>
      <c r="Z517" s="221">
        <f>IF(Model!Y$1&lt;='Assumptions (NG)'!$V$12,PPMT('Assumptions (NG)'!$V$9,Model!Y$1,'Assumptions (NG)'!$V$12,'Assumptions (NG)'!$V$7*Model!$X$438*AVERAGE('Assumptions (NG)'!$T$2:$V$2)+ Model!$X$439*AVERAGE('Assumptions (NG)'!$T$3:$V3))/10^9,0)</f>
        <v>-0.3351917974</v>
      </c>
      <c r="AA517" s="221">
        <f>IF(Model!Z$1&lt;='Assumptions (NG)'!$V$12,PPMT('Assumptions (NG)'!$V$9,Model!Z$1,'Assumptions (NG)'!$V$12,'Assumptions (NG)'!$V$7*Model!$X$438*AVERAGE('Assumptions (NG)'!$T$2:$V$2)+ Model!$X$439*AVERAGE('Assumptions (NG)'!$T$3:$V3))/10^9,0)</f>
        <v>-0.3603311822</v>
      </c>
      <c r="AB517" s="221">
        <f>IF(Model!AA$1&lt;='Assumptions (NG)'!$V$12,PPMT('Assumptions (NG)'!$V$9,Model!AA$1,'Assumptions (NG)'!$V$12,'Assumptions (NG)'!$V$7*Model!$X$438*AVERAGE('Assumptions (NG)'!$T$2:$V$2)+ Model!$X$439*AVERAGE('Assumptions (NG)'!$T$3:$V3))/10^9,0)</f>
        <v>-0.3873560208</v>
      </c>
      <c r="AC517" s="221">
        <f>IF(Model!AB$1&lt;='Assumptions (NG)'!$V$12,PPMT('Assumptions (NG)'!$V$9,Model!AB$1,'Assumptions (NG)'!$V$12,'Assumptions (NG)'!$V$7*Model!$X$438*AVERAGE('Assumptions (NG)'!$T$2:$V$2)+ Model!$X$439*AVERAGE('Assumptions (NG)'!$T$3:$V3))/10^9,0)</f>
        <v>-0.4164077224</v>
      </c>
      <c r="AD517" s="221">
        <f>IF(Model!AC$1&lt;='Assumptions (NG)'!$V$12,PPMT('Assumptions (NG)'!$V$9,Model!AC$1,'Assumptions (NG)'!$V$12,'Assumptions (NG)'!$V$7*Model!$X$438*AVERAGE('Assumptions (NG)'!$T$2:$V$2)+ Model!$X$439*AVERAGE('Assumptions (NG)'!$T$3:$V3))/10^9,0)</f>
        <v>-0.4476383016</v>
      </c>
      <c r="AE517" s="221">
        <f>IF(Model!AD$1&lt;='Assumptions (NG)'!$V$12,PPMT('Assumptions (NG)'!$V$9,Model!AD$1,'Assumptions (NG)'!$V$12,'Assumptions (NG)'!$V$7*Model!$X$438*AVERAGE('Assumptions (NG)'!$T$2:$V$2)+ Model!$X$439*AVERAGE('Assumptions (NG)'!$T$3:$V3))/10^9,0)</f>
        <v>-0.4812111742</v>
      </c>
      <c r="AF517" s="221">
        <f>IF(Model!AE$1&lt;='Assumptions (NG)'!$V$12,PPMT('Assumptions (NG)'!$V$9,Model!AE$1,'Assumptions (NG)'!$V$12,'Assumptions (NG)'!$V$7*Model!$X$438*AVERAGE('Assumptions (NG)'!$T$2:$V$2)+ Model!$X$439*AVERAGE('Assumptions (NG)'!$T$3:$V3))/10^9,0)</f>
        <v>-0.5173020123</v>
      </c>
      <c r="AG517" s="221">
        <f>IF(Model!AF$1&lt;='Assumptions (NG)'!$V$12,PPMT('Assumptions (NG)'!$V$9,Model!AF$1,'Assumptions (NG)'!$V$12,'Assumptions (NG)'!$V$7*Model!$X$438*AVERAGE('Assumptions (NG)'!$T$2:$V$2)+ Model!$X$439*AVERAGE('Assumptions (NG)'!$T$3:$V3))/10^9,0)</f>
        <v>-0.5560996632</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-0.04332628397</v>
      </c>
      <c r="Z518" s="219">
        <f>IF(Model!X$1&lt;='Assumptions (NG)'!$V$12,PPMT('Assumptions (NG)'!$V$9,Model!X$1,'Assumptions (NG)'!$V$12,'Assumptions (NG)'!$V$7*Model!$Y$438*AVERAGE('Assumptions (NG)'!$U$2:$W$2)+ Model!$Y$439*AVERAGE('Assumptions (NG)'!$U$3:$W3))/10^9,0)</f>
        <v>-0.04657575527</v>
      </c>
      <c r="AA518" s="219">
        <f>IF(Model!Y$1&lt;='Assumptions (NG)'!$V$12,PPMT('Assumptions (NG)'!$V$9,Model!Y$1,'Assumptions (NG)'!$V$12,'Assumptions (NG)'!$V$7*Model!$Y$438*AVERAGE('Assumptions (NG)'!$U$2:$W$2)+ Model!$Y$439*AVERAGE('Assumptions (NG)'!$U$3:$W3))/10^9,0)</f>
        <v>-0.05006893691</v>
      </c>
      <c r="AB518" s="219">
        <f>IF(Model!Z$1&lt;='Assumptions (NG)'!$V$12,PPMT('Assumptions (NG)'!$V$9,Model!Z$1,'Assumptions (NG)'!$V$12,'Assumptions (NG)'!$V$7*Model!$Y$438*AVERAGE('Assumptions (NG)'!$U$2:$W$2)+ Model!$Y$439*AVERAGE('Assumptions (NG)'!$U$3:$W3))/10^9,0)</f>
        <v>-0.05382410718</v>
      </c>
      <c r="AC518" s="219">
        <f>IF(Model!AA$1&lt;='Assumptions (NG)'!$V$12,PPMT('Assumptions (NG)'!$V$9,Model!AA$1,'Assumptions (NG)'!$V$12,'Assumptions (NG)'!$V$7*Model!$Y$438*AVERAGE('Assumptions (NG)'!$U$2:$W$2)+ Model!$Y$439*AVERAGE('Assumptions (NG)'!$U$3:$W3))/10^9,0)</f>
        <v>-0.05786091522</v>
      </c>
      <c r="AD518" s="219">
        <f>IF(Model!AB$1&lt;='Assumptions (NG)'!$V$12,PPMT('Assumptions (NG)'!$V$9,Model!AB$1,'Assumptions (NG)'!$V$12,'Assumptions (NG)'!$V$7*Model!$Y$438*AVERAGE('Assumptions (NG)'!$U$2:$W$2)+ Model!$Y$439*AVERAGE('Assumptions (NG)'!$U$3:$W3))/10^9,0)</f>
        <v>-0.06220048386</v>
      </c>
      <c r="AE518" s="219">
        <f>IF(Model!AC$1&lt;='Assumptions (NG)'!$V$12,PPMT('Assumptions (NG)'!$V$9,Model!AC$1,'Assumptions (NG)'!$V$12,'Assumptions (NG)'!$V$7*Model!$Y$438*AVERAGE('Assumptions (NG)'!$U$2:$W$2)+ Model!$Y$439*AVERAGE('Assumptions (NG)'!$U$3:$W3))/10^9,0)</f>
        <v>-0.06686552015</v>
      </c>
      <c r="AF518" s="219">
        <f>IF(Model!AD$1&lt;='Assumptions (NG)'!$V$12,PPMT('Assumptions (NG)'!$V$9,Model!AD$1,'Assumptions (NG)'!$V$12,'Assumptions (NG)'!$V$7*Model!$Y$438*AVERAGE('Assumptions (NG)'!$U$2:$W$2)+ Model!$Y$439*AVERAGE('Assumptions (NG)'!$U$3:$W3))/10^9,0)</f>
        <v>-0.07188043416</v>
      </c>
      <c r="AG518" s="219">
        <f>IF(Model!AE$1&lt;='Assumptions (NG)'!$V$12,PPMT('Assumptions (NG)'!$V$9,Model!AE$1,'Assumptions (NG)'!$V$12,'Assumptions (NG)'!$V$7*Model!$Y$438*AVERAGE('Assumptions (NG)'!$U$2:$W$2)+ Model!$Y$439*AVERAGE('Assumptions (NG)'!$U$3:$W3))/10^9,0)</f>
        <v>-0.07727146673</v>
      </c>
      <c r="AH518" s="219">
        <f>IF(Model!AF$1&lt;='Assumptions (NG)'!$V$12,PPMT('Assumptions (NG)'!$V$9,Model!AF$1,'Assumptions (NG)'!$V$12,'Assumptions (NG)'!$V$7*Model!$Y$438*AVERAGE('Assumptions (NG)'!$U$2:$W$2)+ Model!$Y$439*AVERAGE('Assumptions (NG)'!$U$3:$W3))/10^9,0)</f>
        <v>-0.08306682673</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-0.07057258858</v>
      </c>
      <c r="AA519" s="219">
        <f>IF(Model!X$1&lt;='Assumptions (NG)'!$V$12,PPMT('Assumptions (NG)'!$V$9,Model!X$1,'Assumptions (NG)'!$V$12,'Assumptions (NG)'!$V$7*Model!$Z$438*AVERAGE('Assumptions (NG)'!$V$2:$X$2)+ Model!$Z$439*AVERAGE('Assumptions (NG)'!$V$3:$X3))/10^9,0)</f>
        <v>-0.07586553272</v>
      </c>
      <c r="AB519" s="219">
        <f>IF(Model!Y$1&lt;='Assumptions (NG)'!$V$12,PPMT('Assumptions (NG)'!$V$9,Model!Y$1,'Assumptions (NG)'!$V$12,'Assumptions (NG)'!$V$7*Model!$Z$438*AVERAGE('Assumptions (NG)'!$V$2:$X$2)+ Model!$Z$439*AVERAGE('Assumptions (NG)'!$V$3:$X3))/10^9,0)</f>
        <v>-0.08155544767</v>
      </c>
      <c r="AC519" s="219">
        <f>IF(Model!Z$1&lt;='Assumptions (NG)'!$V$12,PPMT('Assumptions (NG)'!$V$9,Model!Z$1,'Assumptions (NG)'!$V$12,'Assumptions (NG)'!$V$7*Model!$Z$438*AVERAGE('Assumptions (NG)'!$V$2:$X$2)+ Model!$Z$439*AVERAGE('Assumptions (NG)'!$V$3:$X3))/10^9,0)</f>
        <v>-0.08767210625</v>
      </c>
      <c r="AD519" s="219">
        <f>IF(Model!AA$1&lt;='Assumptions (NG)'!$V$12,PPMT('Assumptions (NG)'!$V$9,Model!AA$1,'Assumptions (NG)'!$V$12,'Assumptions (NG)'!$V$7*Model!$Z$438*AVERAGE('Assumptions (NG)'!$V$2:$X$2)+ Model!$Z$439*AVERAGE('Assumptions (NG)'!$V$3:$X3))/10^9,0)</f>
        <v>-0.09424751422</v>
      </c>
      <c r="AE519" s="219">
        <f>IF(Model!AB$1&lt;='Assumptions (NG)'!$V$12,PPMT('Assumptions (NG)'!$V$9,Model!AB$1,'Assumptions (NG)'!$V$12,'Assumptions (NG)'!$V$7*Model!$Z$438*AVERAGE('Assumptions (NG)'!$V$2:$X$2)+ Model!$Z$439*AVERAGE('Assumptions (NG)'!$V$3:$X3))/10^9,0)</f>
        <v>-0.1013160778</v>
      </c>
      <c r="AF519" s="219">
        <f>IF(Model!AC$1&lt;='Assumptions (NG)'!$V$12,PPMT('Assumptions (NG)'!$V$9,Model!AC$1,'Assumptions (NG)'!$V$12,'Assumptions (NG)'!$V$7*Model!$Z$438*AVERAGE('Assumptions (NG)'!$V$2:$X$2)+ Model!$Z$439*AVERAGE('Assumptions (NG)'!$V$3:$X3))/10^9,0)</f>
        <v>-0.1089147836</v>
      </c>
      <c r="AG519" s="219">
        <f>IF(Model!AD$1&lt;='Assumptions (NG)'!$V$12,PPMT('Assumptions (NG)'!$V$9,Model!AD$1,'Assumptions (NG)'!$V$12,'Assumptions (NG)'!$V$7*Model!$Z$438*AVERAGE('Assumptions (NG)'!$V$2:$X$2)+ Model!$Z$439*AVERAGE('Assumptions (NG)'!$V$3:$X3))/10^9,0)</f>
        <v>-0.1170833924</v>
      </c>
      <c r="AH519" s="219">
        <f>IF(Model!AE$1&lt;='Assumptions (NG)'!$V$12,PPMT('Assumptions (NG)'!$V$9,Model!AE$1,'Assumptions (NG)'!$V$12,'Assumptions (NG)'!$V$7*Model!$Z$438*AVERAGE('Assumptions (NG)'!$V$2:$X$2)+ Model!$Z$439*AVERAGE('Assumptions (NG)'!$V$3:$X3))/10^9,0)</f>
        <v>-0.1258646468</v>
      </c>
      <c r="AI519" s="219">
        <f>IF(Model!AF$1&lt;='Assumptions (NG)'!$V$12,PPMT('Assumptions (NG)'!$V$9,Model!AF$1,'Assumptions (NG)'!$V$12,'Assumptions (NG)'!$V$7*Model!$Z$438*AVERAGE('Assumptions (NG)'!$V$2:$X$2)+ Model!$Z$439*AVERAGE('Assumptions (NG)'!$V$3:$X3))/10^9,0)</f>
        <v>-0.1353044953</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-0.07417443944</v>
      </c>
      <c r="AB520" s="219">
        <f>IF(Model!X$1&lt;='Assumptions (NG)'!$V$12,PPMT('Assumptions (NG)'!$V$9,Model!X$1,'Assumptions (NG)'!$V$12,'Assumptions (NG)'!$V$7*Model!$AA$438*AVERAGE('Assumptions (NG)'!$W$2:$Y$2)+ Model!$AA$439*AVERAGE('Assumptions (NG)'!$W$3:$Y3))/10^9,0)</f>
        <v>-0.07973752239</v>
      </c>
      <c r="AC520" s="219">
        <f>IF(Model!Y$1&lt;='Assumptions (NG)'!$V$12,PPMT('Assumptions (NG)'!$V$9,Model!Y$1,'Assumptions (NG)'!$V$12,'Assumptions (NG)'!$V$7*Model!$AA$438*AVERAGE('Assumptions (NG)'!$W$2:$Y$2)+ Model!$AA$439*AVERAGE('Assumptions (NG)'!$W$3:$Y3))/10^9,0)</f>
        <v>-0.08571783657</v>
      </c>
      <c r="AD520" s="219">
        <f>IF(Model!Z$1&lt;='Assumptions (NG)'!$V$12,PPMT('Assumptions (NG)'!$V$9,Model!Z$1,'Assumptions (NG)'!$V$12,'Assumptions (NG)'!$V$7*Model!$AA$438*AVERAGE('Assumptions (NG)'!$W$2:$Y$2)+ Model!$AA$439*AVERAGE('Assumptions (NG)'!$W$3:$Y3))/10^9,0)</f>
        <v>-0.09214667432</v>
      </c>
      <c r="AE520" s="219">
        <f>IF(Model!AA$1&lt;='Assumptions (NG)'!$V$12,PPMT('Assumptions (NG)'!$V$9,Model!AA$1,'Assumptions (NG)'!$V$12,'Assumptions (NG)'!$V$7*Model!$AA$438*AVERAGE('Assumptions (NG)'!$W$2:$Y$2)+ Model!$AA$439*AVERAGE('Assumptions (NG)'!$W$3:$Y3))/10^9,0)</f>
        <v>-0.09905767489</v>
      </c>
      <c r="AF520" s="219">
        <f>IF(Model!AB$1&lt;='Assumptions (NG)'!$V$12,PPMT('Assumptions (NG)'!$V$9,Model!AB$1,'Assumptions (NG)'!$V$12,'Assumptions (NG)'!$V$7*Model!$AA$438*AVERAGE('Assumptions (NG)'!$W$2:$Y$2)+ Model!$AA$439*AVERAGE('Assumptions (NG)'!$W$3:$Y3))/10^9,0)</f>
        <v>-0.1064870005</v>
      </c>
      <c r="AG520" s="219">
        <f>IF(Model!AC$1&lt;='Assumptions (NG)'!$V$12,PPMT('Assumptions (NG)'!$V$9,Model!AC$1,'Assumptions (NG)'!$V$12,'Assumptions (NG)'!$V$7*Model!$AA$438*AVERAGE('Assumptions (NG)'!$W$2:$Y$2)+ Model!$AA$439*AVERAGE('Assumptions (NG)'!$W$3:$Y3))/10^9,0)</f>
        <v>-0.1144735255</v>
      </c>
      <c r="AH520" s="219">
        <f>IF(Model!AD$1&lt;='Assumptions (NG)'!$V$12,PPMT('Assumptions (NG)'!$V$9,Model!AD$1,'Assumptions (NG)'!$V$12,'Assumptions (NG)'!$V$7*Model!$AA$438*AVERAGE('Assumptions (NG)'!$W$2:$Y$2)+ Model!$AA$439*AVERAGE('Assumptions (NG)'!$W$3:$Y3))/10^9,0)</f>
        <v>-0.12305904</v>
      </c>
      <c r="AI520" s="219">
        <f>IF(Model!AE$1&lt;='Assumptions (NG)'!$V$12,PPMT('Assumptions (NG)'!$V$9,Model!AE$1,'Assumptions (NG)'!$V$12,'Assumptions (NG)'!$V$7*Model!$AA$438*AVERAGE('Assumptions (NG)'!$W$2:$Y$2)+ Model!$AA$439*AVERAGE('Assumptions (NG)'!$W$3:$Y3))/10^9,0)</f>
        <v>-0.132288468</v>
      </c>
      <c r="AJ520" s="219">
        <f>IF(Model!AF$1&lt;='Assumptions (NG)'!$V$12,PPMT('Assumptions (NG)'!$V$9,Model!AF$1,'Assumptions (NG)'!$V$12,'Assumptions (NG)'!$V$7*Model!$AA$438*AVERAGE('Assumptions (NG)'!$W$2:$Y$2)+ Model!$AA$439*AVERAGE('Assumptions (NG)'!$W$3:$Y3))/10^9,0)</f>
        <v>-0.1422101031</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-0.06248142996</v>
      </c>
      <c r="AC521" s="219">
        <f>IF(Model!X$1&lt;='Assumptions (NG)'!$V$12,PPMT('Assumptions (NG)'!$V$9,Model!X$1,'Assumptions (NG)'!$V$12,'Assumptions (NG)'!$V$7*Model!$AB$438*AVERAGE('Assumptions (NG)'!$X$2:$Z$2)+ Model!$AB$439*AVERAGE('Assumptions (NG)'!$X$3:$Z3))/10^9,0)</f>
        <v>-0.06716753721</v>
      </c>
      <c r="AD521" s="219">
        <f>IF(Model!Y$1&lt;='Assumptions (NG)'!$V$12,PPMT('Assumptions (NG)'!$V$9,Model!Y$1,'Assumptions (NG)'!$V$12,'Assumptions (NG)'!$V$7*Model!$AB$438*AVERAGE('Assumptions (NG)'!$X$2:$Z$2)+ Model!$AB$439*AVERAGE('Assumptions (NG)'!$X$3:$Z3))/10^9,0)</f>
        <v>-0.0722051025</v>
      </c>
      <c r="AE521" s="219">
        <f>IF(Model!Z$1&lt;='Assumptions (NG)'!$V$12,PPMT('Assumptions (NG)'!$V$9,Model!Z$1,'Assumptions (NG)'!$V$12,'Assumptions (NG)'!$V$7*Model!$AB$438*AVERAGE('Assumptions (NG)'!$X$2:$Z$2)+ Model!$AB$439*AVERAGE('Assumptions (NG)'!$X$3:$Z3))/10^9,0)</f>
        <v>-0.07762048519</v>
      </c>
      <c r="AF521" s="219">
        <f>IF(Model!AA$1&lt;='Assumptions (NG)'!$V$12,PPMT('Assumptions (NG)'!$V$9,Model!AA$1,'Assumptions (NG)'!$V$12,'Assumptions (NG)'!$V$7*Model!$AB$438*AVERAGE('Assumptions (NG)'!$X$2:$Z$2)+ Model!$AB$439*AVERAGE('Assumptions (NG)'!$X$3:$Z3))/10^9,0)</f>
        <v>-0.08344202158</v>
      </c>
      <c r="AG521" s="219">
        <f>IF(Model!AB$1&lt;='Assumptions (NG)'!$V$12,PPMT('Assumptions (NG)'!$V$9,Model!AB$1,'Assumptions (NG)'!$V$12,'Assumptions (NG)'!$V$7*Model!$AB$438*AVERAGE('Assumptions (NG)'!$X$2:$Z$2)+ Model!$AB$439*AVERAGE('Assumptions (NG)'!$X$3:$Z3))/10^9,0)</f>
        <v>-0.08970017319</v>
      </c>
      <c r="AH521" s="219">
        <f>IF(Model!AC$1&lt;='Assumptions (NG)'!$V$12,PPMT('Assumptions (NG)'!$V$9,Model!AC$1,'Assumptions (NG)'!$V$12,'Assumptions (NG)'!$V$7*Model!$AB$438*AVERAGE('Assumptions (NG)'!$X$2:$Z$2)+ Model!$AB$439*AVERAGE('Assumptions (NG)'!$X$3:$Z3))/10^9,0)</f>
        <v>-0.09642768618</v>
      </c>
      <c r="AI521" s="219">
        <f>IF(Model!AD$1&lt;='Assumptions (NG)'!$V$12,PPMT('Assumptions (NG)'!$V$9,Model!AD$1,'Assumptions (NG)'!$V$12,'Assumptions (NG)'!$V$7*Model!$AB$438*AVERAGE('Assumptions (NG)'!$X$2:$Z$2)+ Model!$AB$439*AVERAGE('Assumptions (NG)'!$X$3:$Z3))/10^9,0)</f>
        <v>-0.1036597626</v>
      </c>
      <c r="AJ521" s="219">
        <f>IF(Model!AE$1&lt;='Assumptions (NG)'!$V$12,PPMT('Assumptions (NG)'!$V$9,Model!AE$1,'Assumptions (NG)'!$V$12,'Assumptions (NG)'!$V$7*Model!$AB$438*AVERAGE('Assumptions (NG)'!$X$2:$Z$2)+ Model!$AB$439*AVERAGE('Assumptions (NG)'!$X$3:$Z3))/10^9,0)</f>
        <v>-0.1114342448</v>
      </c>
      <c r="AK521" s="219">
        <f>IF(Model!AF$1&lt;='Assumptions (NG)'!$V$12,PPMT('Assumptions (NG)'!$V$9,Model!AF$1,'Assumptions (NG)'!$V$12,'Assumptions (NG)'!$V$7*Model!$AB$438*AVERAGE('Assumptions (NG)'!$X$2:$Z$2)+ Model!$AB$439*AVERAGE('Assumptions (NG)'!$X$3:$Z3))/10^9,0)</f>
        <v>-0.1197918132</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-0.0517646859</v>
      </c>
      <c r="AD522" s="219">
        <f>IF(Model!X$1&lt;='Assumptions (NG)'!$V$12,PPMT('Assumptions (NG)'!$V$9,Model!X$1,'Assumptions (NG)'!$V$12,'Assumptions (NG)'!$V$7*Model!$AC$438*AVERAGE('Assumptions (NG)'!$Y$2:$AA$2)+ Model!$AC$439*AVERAGE('Assumptions (NG)'!$Y$3:$AA3))/10^9,0)</f>
        <v>-0.05564703734</v>
      </c>
      <c r="AE522" s="219">
        <f>IF(Model!Y$1&lt;='Assumptions (NG)'!$V$12,PPMT('Assumptions (NG)'!$V$9,Model!Y$1,'Assumptions (NG)'!$V$12,'Assumptions (NG)'!$V$7*Model!$AC$438*AVERAGE('Assumptions (NG)'!$Y$2:$AA$2)+ Model!$AC$439*AVERAGE('Assumptions (NG)'!$Y$3:$AA3))/10^9,0)</f>
        <v>-0.05982056514</v>
      </c>
      <c r="AF522" s="219">
        <f>IF(Model!Z$1&lt;='Assumptions (NG)'!$V$12,PPMT('Assumptions (NG)'!$V$9,Model!Z$1,'Assumptions (NG)'!$V$12,'Assumptions (NG)'!$V$7*Model!$AC$438*AVERAGE('Assumptions (NG)'!$Y$2:$AA$2)+ Model!$AC$439*AVERAGE('Assumptions (NG)'!$Y$3:$AA3))/10^9,0)</f>
        <v>-0.06430710753</v>
      </c>
      <c r="AG522" s="219">
        <f>IF(Model!AA$1&lt;='Assumptions (NG)'!$V$12,PPMT('Assumptions (NG)'!$V$9,Model!AA$1,'Assumptions (NG)'!$V$12,'Assumptions (NG)'!$V$7*Model!$AC$438*AVERAGE('Assumptions (NG)'!$Y$2:$AA$2)+ Model!$AC$439*AVERAGE('Assumptions (NG)'!$Y$3:$AA3))/10^9,0)</f>
        <v>-0.0691301406</v>
      </c>
      <c r="AH522" s="219">
        <f>IF(Model!AB$1&lt;='Assumptions (NG)'!$V$12,PPMT('Assumptions (NG)'!$V$9,Model!AB$1,'Assumptions (NG)'!$V$12,'Assumptions (NG)'!$V$7*Model!$AC$438*AVERAGE('Assumptions (NG)'!$Y$2:$AA$2)+ Model!$AC$439*AVERAGE('Assumptions (NG)'!$Y$3:$AA3))/10^9,0)</f>
        <v>-0.07431490114</v>
      </c>
      <c r="AI522" s="219">
        <f>IF(Model!AC$1&lt;='Assumptions (NG)'!$V$12,PPMT('Assumptions (NG)'!$V$9,Model!AC$1,'Assumptions (NG)'!$V$12,'Assumptions (NG)'!$V$7*Model!$AC$438*AVERAGE('Assumptions (NG)'!$Y$2:$AA$2)+ Model!$AC$439*AVERAGE('Assumptions (NG)'!$Y$3:$AA3))/10^9,0)</f>
        <v>-0.07988851873</v>
      </c>
      <c r="AJ522" s="219">
        <f>IF(Model!AD$1&lt;='Assumptions (NG)'!$V$12,PPMT('Assumptions (NG)'!$V$9,Model!AD$1,'Assumptions (NG)'!$V$12,'Assumptions (NG)'!$V$7*Model!$AC$438*AVERAGE('Assumptions (NG)'!$Y$2:$AA$2)+ Model!$AC$439*AVERAGE('Assumptions (NG)'!$Y$3:$AA3))/10^9,0)</f>
        <v>-0.08588015763</v>
      </c>
      <c r="AK522" s="219">
        <f>IF(Model!AE$1&lt;='Assumptions (NG)'!$V$12,PPMT('Assumptions (NG)'!$V$9,Model!AE$1,'Assumptions (NG)'!$V$12,'Assumptions (NG)'!$V$7*Model!$AC$438*AVERAGE('Assumptions (NG)'!$Y$2:$AA$2)+ Model!$AC$439*AVERAGE('Assumptions (NG)'!$Y$3:$AA3))/10^9,0)</f>
        <v>-0.09232116945</v>
      </c>
      <c r="AL522" s="219">
        <f>IF(Model!AF$1&lt;='Assumptions (NG)'!$V$12,PPMT('Assumptions (NG)'!$V$9,Model!AF$1,'Assumptions (NG)'!$V$12,'Assumptions (NG)'!$V$7*Model!$AC$438*AVERAGE('Assumptions (NG)'!$Y$2:$AA$2)+ Model!$AC$439*AVERAGE('Assumptions (NG)'!$Y$3:$AA3))/10^9,0)</f>
        <v>-0.09924525716</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-0.0478109234</v>
      </c>
      <c r="AE523" s="219">
        <f>IF(Model!X$1&lt;='Assumptions (NG)'!$V$12,PPMT('Assumptions (NG)'!$V$9,Model!X$1,'Assumptions (NG)'!$V$12,'Assumptions (NG)'!$V$7*Model!$AD$438*AVERAGE('Assumptions (NG)'!$Z$2:$AB$2)+ Model!$AD$439*AVERAGE('Assumptions (NG)'!$Z$3:$AB3))/10^9,0)</f>
        <v>-0.05139674265</v>
      </c>
      <c r="AF523" s="219">
        <f>IF(Model!Y$1&lt;='Assumptions (NG)'!$V$12,PPMT('Assumptions (NG)'!$V$9,Model!Y$1,'Assumptions (NG)'!$V$12,'Assumptions (NG)'!$V$7*Model!$AD$438*AVERAGE('Assumptions (NG)'!$Z$2:$AB$2)+ Model!$AD$439*AVERAGE('Assumptions (NG)'!$Z$3:$AB3))/10^9,0)</f>
        <v>-0.05525149835</v>
      </c>
      <c r="AG523" s="219">
        <f>IF(Model!Z$1&lt;='Assumptions (NG)'!$V$12,PPMT('Assumptions (NG)'!$V$9,Model!Z$1,'Assumptions (NG)'!$V$12,'Assumptions (NG)'!$V$7*Model!$AD$438*AVERAGE('Assumptions (NG)'!$Z$2:$AB$2)+ Model!$AD$439*AVERAGE('Assumptions (NG)'!$Z$3:$AB3))/10^9,0)</f>
        <v>-0.05939536073</v>
      </c>
      <c r="AH523" s="219">
        <f>IF(Model!AA$1&lt;='Assumptions (NG)'!$V$12,PPMT('Assumptions (NG)'!$V$9,Model!AA$1,'Assumptions (NG)'!$V$12,'Assumptions (NG)'!$V$7*Model!$AD$438*AVERAGE('Assumptions (NG)'!$Z$2:$AB$2)+ Model!$AD$439*AVERAGE('Assumptions (NG)'!$Z$3:$AB3))/10^9,0)</f>
        <v>-0.06385001278</v>
      </c>
      <c r="AI523" s="219">
        <f>IF(Model!AB$1&lt;='Assumptions (NG)'!$V$12,PPMT('Assumptions (NG)'!$V$9,Model!AB$1,'Assumptions (NG)'!$V$12,'Assumptions (NG)'!$V$7*Model!$AD$438*AVERAGE('Assumptions (NG)'!$Z$2:$AB$2)+ Model!$AD$439*AVERAGE('Assumptions (NG)'!$Z$3:$AB3))/10^9,0)</f>
        <v>-0.06863876374</v>
      </c>
      <c r="AJ523" s="219">
        <f>IF(Model!AC$1&lt;='Assumptions (NG)'!$V$12,PPMT('Assumptions (NG)'!$V$9,Model!AC$1,'Assumptions (NG)'!$V$12,'Assumptions (NG)'!$V$7*Model!$AD$438*AVERAGE('Assumptions (NG)'!$Z$2:$AB$2)+ Model!$AD$439*AVERAGE('Assumptions (NG)'!$Z$3:$AB3))/10^9,0)</f>
        <v>-0.07378667102</v>
      </c>
      <c r="AK523" s="219">
        <f>IF(Model!AD$1&lt;='Assumptions (NG)'!$V$12,PPMT('Assumptions (NG)'!$V$9,Model!AD$1,'Assumptions (NG)'!$V$12,'Assumptions (NG)'!$V$7*Model!$AD$438*AVERAGE('Assumptions (NG)'!$Z$2:$AB$2)+ Model!$AD$439*AVERAGE('Assumptions (NG)'!$Z$3:$AB3))/10^9,0)</f>
        <v>-0.07932067135</v>
      </c>
      <c r="AL523" s="219">
        <f>IF(Model!AE$1&lt;='Assumptions (NG)'!$V$12,PPMT('Assumptions (NG)'!$V$9,Model!AE$1,'Assumptions (NG)'!$V$12,'Assumptions (NG)'!$V$7*Model!$AD$438*AVERAGE('Assumptions (NG)'!$Z$2:$AB$2)+ Model!$AD$439*AVERAGE('Assumptions (NG)'!$Z$3:$AB3))/10^9,0)</f>
        <v>-0.0852697217</v>
      </c>
      <c r="AM523" s="219">
        <f>IF(Model!AF$1&lt;='Assumptions (NG)'!$V$12,PPMT('Assumptions (NG)'!$V$9,Model!AF$1,'Assumptions (NG)'!$V$12,'Assumptions (NG)'!$V$7*Model!$AD$438*AVERAGE('Assumptions (NG)'!$Z$2:$AB$2)+ Model!$AD$439*AVERAGE('Assumptions (NG)'!$Z$3:$AB3))/10^9,0)</f>
        <v>-0.09166495083</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-0.05593635015</v>
      </c>
      <c r="AF524" s="219">
        <f>IF(Model!X$1&lt;='Assumptions (NG)'!$V$12,PPMT('Assumptions (NG)'!$V$9,Model!X$1,'Assumptions (NG)'!$V$12,'Assumptions (NG)'!$V$7*Model!$AE$438*AVERAGE('Assumptions (NG)'!$AA$2:$AC$2)+ Model!$AE$439*AVERAGE('Assumptions (NG)'!$AA$3:$AC3))/10^9,0)</f>
        <v>-0.06013157641</v>
      </c>
      <c r="AG524" s="219">
        <f>IF(Model!Y$1&lt;='Assumptions (NG)'!$V$12,PPMT('Assumptions (NG)'!$V$9,Model!Y$1,'Assumptions (NG)'!$V$12,'Assumptions (NG)'!$V$7*Model!$AE$438*AVERAGE('Assumptions (NG)'!$AA$2:$AC$2)+ Model!$AE$439*AVERAGE('Assumptions (NG)'!$AA$3:$AC3))/10^9,0)</f>
        <v>-0.06464144464</v>
      </c>
      <c r="AH524" s="219">
        <f>IF(Model!Z$1&lt;='Assumptions (NG)'!$V$12,PPMT('Assumptions (NG)'!$V$9,Model!Z$1,'Assumptions (NG)'!$V$12,'Assumptions (NG)'!$V$7*Model!$AE$438*AVERAGE('Assumptions (NG)'!$AA$2:$AC$2)+ Model!$AE$439*AVERAGE('Assumptions (NG)'!$AA$3:$AC3))/10^9,0)</f>
        <v>-0.06948955299</v>
      </c>
      <c r="AI524" s="219">
        <f>IF(Model!AA$1&lt;='Assumptions (NG)'!$V$12,PPMT('Assumptions (NG)'!$V$9,Model!AA$1,'Assumptions (NG)'!$V$12,'Assumptions (NG)'!$V$7*Model!$AE$438*AVERAGE('Assumptions (NG)'!$AA$2:$AC$2)+ Model!$AE$439*AVERAGE('Assumptions (NG)'!$AA$3:$AC3))/10^9,0)</f>
        <v>-0.07470126946</v>
      </c>
      <c r="AJ524" s="219">
        <f>IF(Model!AB$1&lt;='Assumptions (NG)'!$V$12,PPMT('Assumptions (NG)'!$V$9,Model!AB$1,'Assumptions (NG)'!$V$12,'Assumptions (NG)'!$V$7*Model!$AE$438*AVERAGE('Assumptions (NG)'!$AA$2:$AC$2)+ Model!$AE$439*AVERAGE('Assumptions (NG)'!$AA$3:$AC3))/10^9,0)</f>
        <v>-0.08030386467</v>
      </c>
      <c r="AK524" s="219">
        <f>IF(Model!AC$1&lt;='Assumptions (NG)'!$V$12,PPMT('Assumptions (NG)'!$V$9,Model!AC$1,'Assumptions (NG)'!$V$12,'Assumptions (NG)'!$V$7*Model!$AE$438*AVERAGE('Assumptions (NG)'!$AA$2:$AC$2)+ Model!$AE$439*AVERAGE('Assumptions (NG)'!$AA$3:$AC3))/10^9,0)</f>
        <v>-0.08632665452</v>
      </c>
      <c r="AL524" s="219">
        <f>IF(Model!AD$1&lt;='Assumptions (NG)'!$V$12,PPMT('Assumptions (NG)'!$V$9,Model!AD$1,'Assumptions (NG)'!$V$12,'Assumptions (NG)'!$V$7*Model!$AE$438*AVERAGE('Assumptions (NG)'!$AA$2:$AC$2)+ Model!$AE$439*AVERAGE('Assumptions (NG)'!$AA$3:$AC3))/10^9,0)</f>
        <v>-0.09280115361</v>
      </c>
      <c r="AM524" s="219">
        <f>IF(Model!AE$1&lt;='Assumptions (NG)'!$V$12,PPMT('Assumptions (NG)'!$V$9,Model!AE$1,'Assumptions (NG)'!$V$12,'Assumptions (NG)'!$V$7*Model!$AE$438*AVERAGE('Assumptions (NG)'!$AA$2:$AC$2)+ Model!$AE$439*AVERAGE('Assumptions (NG)'!$AA$3:$AC3))/10^9,0)</f>
        <v>-0.09976124013</v>
      </c>
      <c r="AN524" s="219">
        <f>IF(Model!AF$1&lt;='Assumptions (NG)'!$V$12,PPMT('Assumptions (NG)'!$V$9,Model!AF$1,'Assumptions (NG)'!$V$12,'Assumptions (NG)'!$V$7*Model!$AE$438*AVERAGE('Assumptions (NG)'!$AA$2:$AC$2)+ Model!$AE$439*AVERAGE('Assumptions (NG)'!$AA$3:$AC3))/10^9,0)</f>
        <v>-0.1072433331</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-0.06038037932</v>
      </c>
      <c r="AG525" s="219">
        <f>IF(Model!X$1&lt;='Assumptions (NG)'!$V$12,PPMT('Assumptions (NG)'!$V$9,Model!X$1,'Assumptions (NG)'!$V$12,'Assumptions (NG)'!$V$7*Model!$AF$438*AVERAGE('Assumptions (NG)'!$AB$2:$AD$2)+ Model!$AF$439*AVERAGE('Assumptions (NG)'!$AB$3:$AD3))/10^9,0)</f>
        <v>-0.06490890776</v>
      </c>
      <c r="AH525" s="219">
        <f>IF(Model!Y$1&lt;='Assumptions (NG)'!$V$12,PPMT('Assumptions (NG)'!$V$9,Model!Y$1,'Assumptions (NG)'!$V$12,'Assumptions (NG)'!$V$7*Model!$AF$438*AVERAGE('Assumptions (NG)'!$AB$2:$AD$2)+ Model!$AF$439*AVERAGE('Assumptions (NG)'!$AB$3:$AD3))/10^9,0)</f>
        <v>-0.06977707585</v>
      </c>
      <c r="AI525" s="219">
        <f>IF(Model!Z$1&lt;='Assumptions (NG)'!$V$12,PPMT('Assumptions (NG)'!$V$9,Model!Z$1,'Assumptions (NG)'!$V$12,'Assumptions (NG)'!$V$7*Model!$AF$438*AVERAGE('Assumptions (NG)'!$AB$2:$AD$2)+ Model!$AF$439*AVERAGE('Assumptions (NG)'!$AB$3:$AD3))/10^9,0)</f>
        <v>-0.07501035654</v>
      </c>
      <c r="AJ525" s="219">
        <f>IF(Model!AA$1&lt;='Assumptions (NG)'!$V$12,PPMT('Assumptions (NG)'!$V$9,Model!AA$1,'Assumptions (NG)'!$V$12,'Assumptions (NG)'!$V$7*Model!$AF$438*AVERAGE('Assumptions (NG)'!$AB$2:$AD$2)+ Model!$AF$439*AVERAGE('Assumptions (NG)'!$AB$3:$AD3))/10^9,0)</f>
        <v>-0.08063613328</v>
      </c>
      <c r="AK525" s="219">
        <f>IF(Model!AB$1&lt;='Assumptions (NG)'!$V$12,PPMT('Assumptions (NG)'!$V$9,Model!AB$1,'Assumptions (NG)'!$V$12,'Assumptions (NG)'!$V$7*Model!$AF$438*AVERAGE('Assumptions (NG)'!$AB$2:$AD$2)+ Model!$AF$439*AVERAGE('Assumptions (NG)'!$AB$3:$AD3))/10^9,0)</f>
        <v>-0.08668384327</v>
      </c>
      <c r="AL525" s="219">
        <f>IF(Model!AC$1&lt;='Assumptions (NG)'!$V$12,PPMT('Assumptions (NG)'!$V$9,Model!AC$1,'Assumptions (NG)'!$V$12,'Assumptions (NG)'!$V$7*Model!$AF$438*AVERAGE('Assumptions (NG)'!$AB$2:$AD$2)+ Model!$AF$439*AVERAGE('Assumptions (NG)'!$AB$3:$AD3))/10^9,0)</f>
        <v>-0.09318513152</v>
      </c>
      <c r="AM525" s="219">
        <f>IF(Model!AD$1&lt;='Assumptions (NG)'!$V$12,PPMT('Assumptions (NG)'!$V$9,Model!AD$1,'Assumptions (NG)'!$V$12,'Assumptions (NG)'!$V$7*Model!$AF$438*AVERAGE('Assumptions (NG)'!$AB$2:$AD$2)+ Model!$AF$439*AVERAGE('Assumptions (NG)'!$AB$3:$AD3))/10^9,0)</f>
        <v>-0.1001740164</v>
      </c>
      <c r="AN525" s="219">
        <f>IF(Model!AE$1&lt;='Assumptions (NG)'!$V$12,PPMT('Assumptions (NG)'!$V$9,Model!AE$1,'Assumptions (NG)'!$V$12,'Assumptions (NG)'!$V$7*Model!$AF$438*AVERAGE('Assumptions (NG)'!$AB$2:$AD$2)+ Model!$AF$439*AVERAGE('Assumptions (NG)'!$AB$3:$AD3))/10^9,0)</f>
        <v>-0.1076870676</v>
      </c>
      <c r="AO525" s="219">
        <f>IF(Model!AF$1&lt;='Assumptions (NG)'!$V$12,PPMT('Assumptions (NG)'!$V$9,Model!AF$1,'Assumptions (NG)'!$V$12,'Assumptions (NG)'!$V$7*Model!$AF$438*AVERAGE('Assumptions (NG)'!$AB$2:$AD$2)+ Model!$AF$439*AVERAGE('Assumptions (NG)'!$AB$3:$AD3))/10^9,0)</f>
        <v>-0.1157635977</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-0.05378525502</v>
      </c>
      <c r="AH526" s="219">
        <f>IF(Model!X$1&lt;='Assumptions (NG)'!$V$12,PPMT('Assumptions (NG)'!$V$9,Model!X$1,'Assumptions (NG)'!$V$12,'Assumptions (NG)'!$V$7*Model!$AG$438*AVERAGE('Assumptions (NG)'!$AC$2:$AE$2)+ Model!$AG$439*AVERAGE('Assumptions (NG)'!$AC$3:$AE3))/10^9,0)</f>
        <v>-0.05781914915</v>
      </c>
      <c r="AI526" s="219">
        <f>IF(Model!Y$1&lt;='Assumptions (NG)'!$V$12,PPMT('Assumptions (NG)'!$V$9,Model!Y$1,'Assumptions (NG)'!$V$12,'Assumptions (NG)'!$V$7*Model!$AG$438*AVERAGE('Assumptions (NG)'!$AC$2:$AE$2)+ Model!$AG$439*AVERAGE('Assumptions (NG)'!$AC$3:$AE3))/10^9,0)</f>
        <v>-0.06215558533</v>
      </c>
      <c r="AJ526" s="219">
        <f>IF(Model!Z$1&lt;='Assumptions (NG)'!$V$12,PPMT('Assumptions (NG)'!$V$9,Model!Z$1,'Assumptions (NG)'!$V$12,'Assumptions (NG)'!$V$7*Model!$AG$438*AVERAGE('Assumptions (NG)'!$AC$2:$AE$2)+ Model!$AG$439*AVERAGE('Assumptions (NG)'!$AC$3:$AE3))/10^9,0)</f>
        <v>-0.06681725423</v>
      </c>
      <c r="AK526" s="219">
        <f>IF(Model!AA$1&lt;='Assumptions (NG)'!$V$12,PPMT('Assumptions (NG)'!$V$9,Model!AA$1,'Assumptions (NG)'!$V$12,'Assumptions (NG)'!$V$7*Model!$AG$438*AVERAGE('Assumptions (NG)'!$AC$2:$AE$2)+ Model!$AG$439*AVERAGE('Assumptions (NG)'!$AC$3:$AE3))/10^9,0)</f>
        <v>-0.0718285483</v>
      </c>
      <c r="AL526" s="219">
        <f>IF(Model!AB$1&lt;='Assumptions (NG)'!$V$12,PPMT('Assumptions (NG)'!$V$9,Model!AB$1,'Assumptions (NG)'!$V$12,'Assumptions (NG)'!$V$7*Model!$AG$438*AVERAGE('Assumptions (NG)'!$AC$2:$AE$2)+ Model!$AG$439*AVERAGE('Assumptions (NG)'!$AC$3:$AE3))/10^9,0)</f>
        <v>-0.07721568942</v>
      </c>
      <c r="AM526" s="219">
        <f>IF(Model!AC$1&lt;='Assumptions (NG)'!$V$12,PPMT('Assumptions (NG)'!$V$9,Model!AC$1,'Assumptions (NG)'!$V$12,'Assumptions (NG)'!$V$7*Model!$AG$438*AVERAGE('Assumptions (NG)'!$AC$2:$AE$2)+ Model!$AG$439*AVERAGE('Assumptions (NG)'!$AC$3:$AE3))/10^9,0)</f>
        <v>-0.08300686613</v>
      </c>
      <c r="AN526" s="219">
        <f>IF(Model!AD$1&lt;='Assumptions (NG)'!$V$12,PPMT('Assumptions (NG)'!$V$9,Model!AD$1,'Assumptions (NG)'!$V$12,'Assumptions (NG)'!$V$7*Model!$AG$438*AVERAGE('Assumptions (NG)'!$AC$2:$AE$2)+ Model!$AG$439*AVERAGE('Assumptions (NG)'!$AC$3:$AE3))/10^9,0)</f>
        <v>-0.08923238109</v>
      </c>
      <c r="AO526" s="219">
        <f>IF(Model!AE$1&lt;='Assumptions (NG)'!$V$12,PPMT('Assumptions (NG)'!$V$9,Model!AE$1,'Assumptions (NG)'!$V$12,'Assumptions (NG)'!$V$7*Model!$AG$438*AVERAGE('Assumptions (NG)'!$AC$2:$AE$2)+ Model!$AG$439*AVERAGE('Assumptions (NG)'!$AC$3:$AE3))/10^9,0)</f>
        <v>-0.09592480967</v>
      </c>
      <c r="AP526" s="219">
        <f>IF(Model!AF$1&lt;='Assumptions (NG)'!$V$12,PPMT('Assumptions (NG)'!$V$9,Model!AF$1,'Assumptions (NG)'!$V$12,'Assumptions (NG)'!$V$7*Model!$AG$438*AVERAGE('Assumptions (NG)'!$AC$2:$AE$2)+ Model!$AG$439*AVERAGE('Assumptions (NG)'!$AC$3:$AE3))/10^9,0)</f>
        <v>-0.1031191704</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-0.08969453</v>
      </c>
      <c r="AI527" s="219">
        <f>IF(Model!X$1&lt;='Assumptions (NG)'!$V$12,PPMT('Assumptions (NG)'!$V$9,Model!X$1,'Assumptions (NG)'!$V$12,'Assumptions (NG)'!$V$7*Model!$AH$438*AVERAGE('Assumptions (NG)'!$AD$2:$AF$2)+ Model!$AH$439*AVERAGE('Assumptions (NG)'!$AD$3:$AF3))/10^9,0)</f>
        <v>-0.09642161975</v>
      </c>
      <c r="AJ527" s="219">
        <f>IF(Model!Y$1&lt;='Assumptions (NG)'!$V$12,PPMT('Assumptions (NG)'!$V$9,Model!Y$1,'Assumptions (NG)'!$V$12,'Assumptions (NG)'!$V$7*Model!$AH$438*AVERAGE('Assumptions (NG)'!$AD$2:$AF$2)+ Model!$AH$439*AVERAGE('Assumptions (NG)'!$AD$3:$AF3))/10^9,0)</f>
        <v>-0.1036532412</v>
      </c>
      <c r="AK527" s="219">
        <f>IF(Model!Z$1&lt;='Assumptions (NG)'!$V$12,PPMT('Assumptions (NG)'!$V$9,Model!Z$1,'Assumptions (NG)'!$V$12,'Assumptions (NG)'!$V$7*Model!$AH$438*AVERAGE('Assumptions (NG)'!$AD$2:$AF$2)+ Model!$AH$439*AVERAGE('Assumptions (NG)'!$AD$3:$AF3))/10^9,0)</f>
        <v>-0.1114272343</v>
      </c>
      <c r="AL527" s="219">
        <f>IF(Model!AA$1&lt;='Assumptions (NG)'!$V$12,PPMT('Assumptions (NG)'!$V$9,Model!AA$1,'Assumptions (NG)'!$V$12,'Assumptions (NG)'!$V$7*Model!$AH$438*AVERAGE('Assumptions (NG)'!$AD$2:$AF$2)+ Model!$AH$439*AVERAGE('Assumptions (NG)'!$AD$3:$AF3))/10^9,0)</f>
        <v>-0.1197842769</v>
      </c>
      <c r="AM527" s="219">
        <f>IF(Model!AB$1&lt;='Assumptions (NG)'!$V$12,PPMT('Assumptions (NG)'!$V$9,Model!AB$1,'Assumptions (NG)'!$V$12,'Assumptions (NG)'!$V$7*Model!$AH$438*AVERAGE('Assumptions (NG)'!$AD$2:$AF$2)+ Model!$AH$439*AVERAGE('Assumptions (NG)'!$AD$3:$AF3))/10^9,0)</f>
        <v>-0.1287680977</v>
      </c>
      <c r="AN527" s="219">
        <f>IF(Model!AC$1&lt;='Assumptions (NG)'!$V$12,PPMT('Assumptions (NG)'!$V$9,Model!AC$1,'Assumptions (NG)'!$V$12,'Assumptions (NG)'!$V$7*Model!$AH$438*AVERAGE('Assumptions (NG)'!$AD$2:$AF$2)+ Model!$AH$439*AVERAGE('Assumptions (NG)'!$AD$3:$AF3))/10^9,0)</f>
        <v>-0.138425705</v>
      </c>
      <c r="AO527" s="219">
        <f>IF(Model!AD$1&lt;='Assumptions (NG)'!$V$12,PPMT('Assumptions (NG)'!$V$9,Model!AD$1,'Assumptions (NG)'!$V$12,'Assumptions (NG)'!$V$7*Model!$AH$438*AVERAGE('Assumptions (NG)'!$AD$2:$AF$2)+ Model!$AH$439*AVERAGE('Assumptions (NG)'!$AD$3:$AF3))/10^9,0)</f>
        <v>-0.1488076329</v>
      </c>
      <c r="AP527" s="219">
        <f>IF(Model!AE$1&lt;='Assumptions (NG)'!$V$12,PPMT('Assumptions (NG)'!$V$9,Model!AE$1,'Assumptions (NG)'!$V$12,'Assumptions (NG)'!$V$7*Model!$AH$438*AVERAGE('Assumptions (NG)'!$AD$2:$AF$2)+ Model!$AH$439*AVERAGE('Assumptions (NG)'!$AD$3:$AF3))/10^9,0)</f>
        <v>-0.1599682053</v>
      </c>
      <c r="AQ527" s="219">
        <f>IF(Model!AF$1&lt;='Assumptions (NG)'!$V$12,PPMT('Assumptions (NG)'!$V$9,Model!AF$1,'Assumptions (NG)'!$V$12,'Assumptions (NG)'!$V$7*Model!$AH$438*AVERAGE('Assumptions (NG)'!$AD$2:$AF$2)+ Model!$AH$439*AVERAGE('Assumptions (NG)'!$AD$3:$AF3))/10^9,0)</f>
        <v>-0.1719658207</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-0.05913338969</v>
      </c>
      <c r="AJ528" s="219">
        <f>IF(Model!X$1&lt;='Assumptions (NG)'!$V$12,PPMT('Assumptions (NG)'!$V$9,Model!X$1,'Assumptions (NG)'!$V$12,'Assumptions (NG)'!$V$7*Model!$AI$438*AVERAGE('Assumptions (NG)'!$AE$2:$AG$2)+ Model!$AI$439*AVERAGE('Assumptions (NG)'!$AE$3:$AG3))/10^9,0)</f>
        <v>-0.06356839392</v>
      </c>
      <c r="AK528" s="219">
        <f>IF(Model!Y$1&lt;='Assumptions (NG)'!$V$12,PPMT('Assumptions (NG)'!$V$9,Model!Y$1,'Assumptions (NG)'!$V$12,'Assumptions (NG)'!$V$7*Model!$AI$438*AVERAGE('Assumptions (NG)'!$AE$2:$AG$2)+ Model!$AI$439*AVERAGE('Assumptions (NG)'!$AE$3:$AG3))/10^9,0)</f>
        <v>-0.06833602346</v>
      </c>
      <c r="AL528" s="219">
        <f>IF(Model!Z$1&lt;='Assumptions (NG)'!$V$12,PPMT('Assumptions (NG)'!$V$9,Model!Z$1,'Assumptions (NG)'!$V$12,'Assumptions (NG)'!$V$7*Model!$AI$438*AVERAGE('Assumptions (NG)'!$AE$2:$AG$2)+ Model!$AI$439*AVERAGE('Assumptions (NG)'!$AE$3:$AG3))/10^9,0)</f>
        <v>-0.07346122522</v>
      </c>
      <c r="AM528" s="219">
        <f>IF(Model!AA$1&lt;='Assumptions (NG)'!$V$12,PPMT('Assumptions (NG)'!$V$9,Model!AA$1,'Assumptions (NG)'!$V$12,'Assumptions (NG)'!$V$7*Model!$AI$438*AVERAGE('Assumptions (NG)'!$AE$2:$AG$2)+ Model!$AI$439*AVERAGE('Assumptions (NG)'!$AE$3:$AG3))/10^9,0)</f>
        <v>-0.07897081711</v>
      </c>
      <c r="AN528" s="219">
        <f>IF(Model!AB$1&lt;='Assumptions (NG)'!$V$12,PPMT('Assumptions (NG)'!$V$9,Model!AB$1,'Assumptions (NG)'!$V$12,'Assumptions (NG)'!$V$7*Model!$AI$438*AVERAGE('Assumptions (NG)'!$AE$2:$AG$2)+ Model!$AI$439*AVERAGE('Assumptions (NG)'!$AE$3:$AG3))/10^9,0)</f>
        <v>-0.0848936284</v>
      </c>
      <c r="AO528" s="219">
        <f>IF(Model!AC$1&lt;='Assumptions (NG)'!$V$12,PPMT('Assumptions (NG)'!$V$9,Model!AC$1,'Assumptions (NG)'!$V$12,'Assumptions (NG)'!$V$7*Model!$AI$438*AVERAGE('Assumptions (NG)'!$AE$2:$AG$2)+ Model!$AI$439*AVERAGE('Assumptions (NG)'!$AE$3:$AG3))/10^9,0)</f>
        <v>-0.09126065053</v>
      </c>
      <c r="AP528" s="219">
        <f>IF(Model!AD$1&lt;='Assumptions (NG)'!$V$12,PPMT('Assumptions (NG)'!$V$9,Model!AD$1,'Assumptions (NG)'!$V$12,'Assumptions (NG)'!$V$7*Model!$AI$438*AVERAGE('Assumptions (NG)'!$AE$2:$AG$2)+ Model!$AI$439*AVERAGE('Assumptions (NG)'!$AE$3:$AG3))/10^9,0)</f>
        <v>-0.09810519932</v>
      </c>
      <c r="AQ528" s="219">
        <f>IF(Model!AE$1&lt;='Assumptions (NG)'!$V$12,PPMT('Assumptions (NG)'!$V$9,Model!AE$1,'Assumptions (NG)'!$V$12,'Assumptions (NG)'!$V$7*Model!$AI$438*AVERAGE('Assumptions (NG)'!$AE$2:$AG$2)+ Model!$AI$439*AVERAGE('Assumptions (NG)'!$AE$3:$AG3))/10^9,0)</f>
        <v>-0.1054630893</v>
      </c>
      <c r="AR528" s="219">
        <f>IF(Model!AF$1&lt;='Assumptions (NG)'!$V$12,PPMT('Assumptions (NG)'!$V$9,Model!AF$1,'Assumptions (NG)'!$V$12,'Assumptions (NG)'!$V$7*Model!$AI$438*AVERAGE('Assumptions (NG)'!$AE$2:$AG$2)+ Model!$AI$439*AVERAGE('Assumptions (NG)'!$AE$3:$AG3))/10^9,0)</f>
        <v>-0.113372821</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-0.07425283983</v>
      </c>
      <c r="AK529" s="219">
        <f>IF(Model!X$1&lt;='Assumptions (NG)'!$V$12,PPMT('Assumptions (NG)'!$V$9,Model!X$1,'Assumptions (NG)'!$V$12,'Assumptions (NG)'!$V$7*Model!$AJ$438*AVERAGE('Assumptions (NG)'!$AF$2:$AH$2)+ Model!$AJ$439*AVERAGE('Assumptions (NG)'!$AF$3:$AH3))/10^9,0)</f>
        <v>-0.07982180281</v>
      </c>
      <c r="AL529" s="219">
        <f>IF(Model!Y$1&lt;='Assumptions (NG)'!$V$12,PPMT('Assumptions (NG)'!$V$9,Model!Y$1,'Assumptions (NG)'!$V$12,'Assumptions (NG)'!$V$7*Model!$AJ$438*AVERAGE('Assumptions (NG)'!$AF$2:$AH$2)+ Model!$AJ$439*AVERAGE('Assumptions (NG)'!$AF$3:$AH3))/10^9,0)</f>
        <v>-0.08580843802</v>
      </c>
      <c r="AM529" s="219">
        <f>IF(Model!Z$1&lt;='Assumptions (NG)'!$V$12,PPMT('Assumptions (NG)'!$V$9,Model!Z$1,'Assumptions (NG)'!$V$12,'Assumptions (NG)'!$V$7*Model!$AJ$438*AVERAGE('Assumptions (NG)'!$AF$2:$AH$2)+ Model!$AJ$439*AVERAGE('Assumptions (NG)'!$AF$3:$AH3))/10^9,0)</f>
        <v>-0.09224407088</v>
      </c>
      <c r="AN529" s="219">
        <f>IF(Model!AA$1&lt;='Assumptions (NG)'!$V$12,PPMT('Assumptions (NG)'!$V$9,Model!AA$1,'Assumptions (NG)'!$V$12,'Assumptions (NG)'!$V$7*Model!$AJ$438*AVERAGE('Assumptions (NG)'!$AF$2:$AH$2)+ Model!$AJ$439*AVERAGE('Assumptions (NG)'!$AF$3:$AH3))/10^9,0)</f>
        <v>-0.09916237619</v>
      </c>
      <c r="AO529" s="219">
        <f>IF(Model!AB$1&lt;='Assumptions (NG)'!$V$12,PPMT('Assumptions (NG)'!$V$9,Model!AB$1,'Assumptions (NG)'!$V$12,'Assumptions (NG)'!$V$7*Model!$AJ$438*AVERAGE('Assumptions (NG)'!$AF$2:$AH$2)+ Model!$AJ$439*AVERAGE('Assumptions (NG)'!$AF$3:$AH3))/10^9,0)</f>
        <v>-0.1065995544</v>
      </c>
      <c r="AP529" s="219">
        <f>IF(Model!AC$1&lt;='Assumptions (NG)'!$V$12,PPMT('Assumptions (NG)'!$V$9,Model!AC$1,'Assumptions (NG)'!$V$12,'Assumptions (NG)'!$V$7*Model!$AJ$438*AVERAGE('Assumptions (NG)'!$AF$2:$AH$2)+ Model!$AJ$439*AVERAGE('Assumptions (NG)'!$AF$3:$AH3))/10^9,0)</f>
        <v>-0.114594521</v>
      </c>
      <c r="AQ529" s="219">
        <f>IF(Model!AD$1&lt;='Assumptions (NG)'!$V$12,PPMT('Assumptions (NG)'!$V$9,Model!AD$1,'Assumptions (NG)'!$V$12,'Assumptions (NG)'!$V$7*Model!$AJ$438*AVERAGE('Assumptions (NG)'!$AF$2:$AH$2)+ Model!$AJ$439*AVERAGE('Assumptions (NG)'!$AF$3:$AH3))/10^9,0)</f>
        <v>-0.1231891101</v>
      </c>
      <c r="AR529" s="219">
        <f>IF(Model!AE$1&lt;='Assumptions (NG)'!$V$12,PPMT('Assumptions (NG)'!$V$9,Model!AE$1,'Assumptions (NG)'!$V$12,'Assumptions (NG)'!$V$7*Model!$AJ$438*AVERAGE('Assumptions (NG)'!$AF$2:$AH$2)+ Model!$AJ$439*AVERAGE('Assumptions (NG)'!$AF$3:$AH3))/10^9,0)</f>
        <v>-0.1324282933</v>
      </c>
      <c r="AS529" s="219">
        <f>IF(Model!AF$1&lt;='Assumptions (NG)'!$V$12,PPMT('Assumptions (NG)'!$V$9,Model!AF$1,'Assumptions (NG)'!$V$12,'Assumptions (NG)'!$V$7*Model!$AJ$438*AVERAGE('Assumptions (NG)'!$AF$2:$AH$2)+ Model!$AJ$439*AVERAGE('Assumptions (NG)'!$AF$3:$AH3))/10^9,0)</f>
        <v>-0.1423604153</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-0.05487987292</v>
      </c>
      <c r="AL530" s="219">
        <f>IF(Model!X$1&lt;='Assumptions (NG)'!$V$12,PPMT('Assumptions (NG)'!$V$9,Model!X$1,'Assumptions (NG)'!$V$12,'Assumptions (NG)'!$V$7*Model!$AK$438*AVERAGE('Assumptions (NG)'!$AG$2:$AI$2)+ Model!$AK$439*AVERAGE('Assumptions (NG)'!$AG$3:$AI3))/10^9,0)</f>
        <v>-0.05899586339</v>
      </c>
      <c r="AM530" s="219">
        <f>IF(Model!Y$1&lt;='Assumptions (NG)'!$V$12,PPMT('Assumptions (NG)'!$V$9,Model!Y$1,'Assumptions (NG)'!$V$12,'Assumptions (NG)'!$V$7*Model!$AK$438*AVERAGE('Assumptions (NG)'!$AG$2:$AI$2)+ Model!$AK$439*AVERAGE('Assumptions (NG)'!$AG$3:$AI3))/10^9,0)</f>
        <v>-0.06342055315</v>
      </c>
      <c r="AN530" s="219">
        <f>IF(Model!Z$1&lt;='Assumptions (NG)'!$V$12,PPMT('Assumptions (NG)'!$V$9,Model!Z$1,'Assumptions (NG)'!$V$12,'Assumptions (NG)'!$V$7*Model!$AK$438*AVERAGE('Assumptions (NG)'!$AG$2:$AI$2)+ Model!$AK$439*AVERAGE('Assumptions (NG)'!$AG$3:$AI3))/10^9,0)</f>
        <v>-0.06817709463</v>
      </c>
      <c r="AO530" s="219">
        <f>IF(Model!AA$1&lt;='Assumptions (NG)'!$V$12,PPMT('Assumptions (NG)'!$V$9,Model!AA$1,'Assumptions (NG)'!$V$12,'Assumptions (NG)'!$V$7*Model!$AK$438*AVERAGE('Assumptions (NG)'!$AG$2:$AI$2)+ Model!$AK$439*AVERAGE('Assumptions (NG)'!$AG$3:$AI3))/10^9,0)</f>
        <v>-0.07329037673</v>
      </c>
      <c r="AP530" s="219">
        <f>IF(Model!AB$1&lt;='Assumptions (NG)'!$V$12,PPMT('Assumptions (NG)'!$V$9,Model!AB$1,'Assumptions (NG)'!$V$12,'Assumptions (NG)'!$V$7*Model!$AK$438*AVERAGE('Assumptions (NG)'!$AG$2:$AI$2)+ Model!$AK$439*AVERAGE('Assumptions (NG)'!$AG$3:$AI3))/10^9,0)</f>
        <v>-0.07878715499</v>
      </c>
      <c r="AQ530" s="219">
        <f>IF(Model!AC$1&lt;='Assumptions (NG)'!$V$12,PPMT('Assumptions (NG)'!$V$9,Model!AC$1,'Assumptions (NG)'!$V$12,'Assumptions (NG)'!$V$7*Model!$AK$438*AVERAGE('Assumptions (NG)'!$AG$2:$AI$2)+ Model!$AK$439*AVERAGE('Assumptions (NG)'!$AG$3:$AI3))/10^9,0)</f>
        <v>-0.08469619161</v>
      </c>
      <c r="AR530" s="219">
        <f>IF(Model!AD$1&lt;='Assumptions (NG)'!$V$12,PPMT('Assumptions (NG)'!$V$9,Model!AD$1,'Assumptions (NG)'!$V$12,'Assumptions (NG)'!$V$7*Model!$AK$438*AVERAGE('Assumptions (NG)'!$AG$2:$AI$2)+ Model!$AK$439*AVERAGE('Assumptions (NG)'!$AG$3:$AI3))/10^9,0)</f>
        <v>-0.09104840598</v>
      </c>
      <c r="AS530" s="219">
        <f>IF(Model!AE$1&lt;='Assumptions (NG)'!$V$12,PPMT('Assumptions (NG)'!$V$9,Model!AE$1,'Assumptions (NG)'!$V$12,'Assumptions (NG)'!$V$7*Model!$AK$438*AVERAGE('Assumptions (NG)'!$AG$2:$AI$2)+ Model!$AK$439*AVERAGE('Assumptions (NG)'!$AG$3:$AI3))/10^9,0)</f>
        <v>-0.09787703643</v>
      </c>
      <c r="AT530" s="219">
        <f>IF(Model!AF$1&lt;='Assumptions (NG)'!$V$12,PPMT('Assumptions (NG)'!$V$9,Model!AF$1,'Assumptions (NG)'!$V$12,'Assumptions (NG)'!$V$7*Model!$AK$438*AVERAGE('Assumptions (NG)'!$AG$2:$AI$2)+ Model!$AK$439*AVERAGE('Assumptions (NG)'!$AG$3:$AI3))/10^9,0)</f>
        <v>-0.1052178142</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-0.05597166614</v>
      </c>
      <c r="AM531" s="219">
        <f>IF(Model!X$1&lt;='Assumptions (NG)'!$V$12,PPMT('Assumptions (NG)'!$V$9,Model!X$1,'Assumptions (NG)'!$V$12,'Assumptions (NG)'!$V$7*Model!$AL$438*AVERAGE('Assumptions (NG)'!$AH$2:$AJ$2)+ Model!$AL$439*AVERAGE('Assumptions (NG)'!$AH$3:$AJ3))/10^9,0)</f>
        <v>-0.0601695411</v>
      </c>
      <c r="AN531" s="219">
        <f>IF(Model!Y$1&lt;='Assumptions (NG)'!$V$12,PPMT('Assumptions (NG)'!$V$9,Model!Y$1,'Assumptions (NG)'!$V$12,'Assumptions (NG)'!$V$7*Model!$AL$438*AVERAGE('Assumptions (NG)'!$AH$2:$AJ$2)+ Model!$AL$439*AVERAGE('Assumptions (NG)'!$AH$3:$AJ3))/10^9,0)</f>
        <v>-0.06468225669</v>
      </c>
      <c r="AO531" s="219">
        <f>IF(Model!Z$1&lt;='Assumptions (NG)'!$V$12,PPMT('Assumptions (NG)'!$V$9,Model!Z$1,'Assumptions (NG)'!$V$12,'Assumptions (NG)'!$V$7*Model!$AL$438*AVERAGE('Assumptions (NG)'!$AH$2:$AJ$2)+ Model!$AL$439*AVERAGE('Assumptions (NG)'!$AH$3:$AJ3))/10^9,0)</f>
        <v>-0.06953342594</v>
      </c>
      <c r="AP531" s="219">
        <f>IF(Model!AA$1&lt;='Assumptions (NG)'!$V$12,PPMT('Assumptions (NG)'!$V$9,Model!AA$1,'Assumptions (NG)'!$V$12,'Assumptions (NG)'!$V$7*Model!$AL$438*AVERAGE('Assumptions (NG)'!$AH$2:$AJ$2)+ Model!$AL$439*AVERAGE('Assumptions (NG)'!$AH$3:$AJ3))/10^9,0)</f>
        <v>-0.07474843288</v>
      </c>
      <c r="AQ531" s="219">
        <f>IF(Model!AB$1&lt;='Assumptions (NG)'!$V$12,PPMT('Assumptions (NG)'!$V$9,Model!AB$1,'Assumptions (NG)'!$V$12,'Assumptions (NG)'!$V$7*Model!$AL$438*AVERAGE('Assumptions (NG)'!$AH$2:$AJ$2)+ Model!$AL$439*AVERAGE('Assumptions (NG)'!$AH$3:$AJ3))/10^9,0)</f>
        <v>-0.08035456535</v>
      </c>
      <c r="AR531" s="219">
        <f>IF(Model!AC$1&lt;='Assumptions (NG)'!$V$12,PPMT('Assumptions (NG)'!$V$9,Model!AC$1,'Assumptions (NG)'!$V$12,'Assumptions (NG)'!$V$7*Model!$AL$438*AVERAGE('Assumptions (NG)'!$AH$2:$AJ$2)+ Model!$AL$439*AVERAGE('Assumptions (NG)'!$AH$3:$AJ3))/10^9,0)</f>
        <v>-0.08638115775</v>
      </c>
      <c r="AS531" s="219">
        <f>IF(Model!AD$1&lt;='Assumptions (NG)'!$V$12,PPMT('Assumptions (NG)'!$V$9,Model!AD$1,'Assumptions (NG)'!$V$12,'Assumptions (NG)'!$V$7*Model!$AL$438*AVERAGE('Assumptions (NG)'!$AH$2:$AJ$2)+ Model!$AL$439*AVERAGE('Assumptions (NG)'!$AH$3:$AJ3))/10^9,0)</f>
        <v>-0.09285974458</v>
      </c>
      <c r="AT531" s="219">
        <f>IF(Model!AE$1&lt;='Assumptions (NG)'!$V$12,PPMT('Assumptions (NG)'!$V$9,Model!AE$1,'Assumptions (NG)'!$V$12,'Assumptions (NG)'!$V$7*Model!$AL$438*AVERAGE('Assumptions (NG)'!$AH$2:$AJ$2)+ Model!$AL$439*AVERAGE('Assumptions (NG)'!$AH$3:$AJ3))/10^9,0)</f>
        <v>-0.09982422543</v>
      </c>
      <c r="AU531" s="219">
        <f>IF(Model!AF$1&lt;='Assumptions (NG)'!$V$12,PPMT('Assumptions (NG)'!$V$9,Model!AF$1,'Assumptions (NG)'!$V$12,'Assumptions (NG)'!$V$7*Model!$AL$438*AVERAGE('Assumptions (NG)'!$AH$2:$AJ$2)+ Model!$AL$439*AVERAGE('Assumptions (NG)'!$AH$3:$AJ3))/10^9,0)</f>
        <v>-0.1073110423</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-0.05708517976</v>
      </c>
      <c r="AN532" s="219">
        <f>IF(Model!X$1&lt;='Assumptions (NG)'!$V$12,PPMT('Assumptions (NG)'!$V$9,Model!X$1,'Assumptions (NG)'!$V$12,'Assumptions (NG)'!$V$7*Model!$AM$438*AVERAGE('Assumptions (NG)'!$AI$2:$AK$2)+ Model!$AM$439*AVERAGE('Assumptions (NG)'!$AI$3:$AK3))/10^9,0)</f>
        <v>-0.06136656824</v>
      </c>
      <c r="AO532" s="219">
        <f>IF(Model!Y$1&lt;='Assumptions (NG)'!$V$12,PPMT('Assumptions (NG)'!$V$9,Model!Y$1,'Assumptions (NG)'!$V$12,'Assumptions (NG)'!$V$7*Model!$AM$438*AVERAGE('Assumptions (NG)'!$AI$2:$AK$2)+ Model!$AM$439*AVERAGE('Assumptions (NG)'!$AI$3:$AK3))/10^9,0)</f>
        <v>-0.06596906086</v>
      </c>
      <c r="AP532" s="219">
        <f>IF(Model!Z$1&lt;='Assumptions (NG)'!$V$12,PPMT('Assumptions (NG)'!$V$9,Model!Z$1,'Assumptions (NG)'!$V$12,'Assumptions (NG)'!$V$7*Model!$AM$438*AVERAGE('Assumptions (NG)'!$AI$2:$AK$2)+ Model!$AM$439*AVERAGE('Assumptions (NG)'!$AI$3:$AK3))/10^9,0)</f>
        <v>-0.07091674042</v>
      </c>
      <c r="AQ532" s="219">
        <f>IF(Model!AA$1&lt;='Assumptions (NG)'!$V$12,PPMT('Assumptions (NG)'!$V$9,Model!AA$1,'Assumptions (NG)'!$V$12,'Assumptions (NG)'!$V$7*Model!$AM$438*AVERAGE('Assumptions (NG)'!$AI$2:$AK$2)+ Model!$AM$439*AVERAGE('Assumptions (NG)'!$AI$3:$AK3))/10^9,0)</f>
        <v>-0.07623549595</v>
      </c>
      <c r="AR532" s="219">
        <f>IF(Model!AB$1&lt;='Assumptions (NG)'!$V$12,PPMT('Assumptions (NG)'!$V$9,Model!AB$1,'Assumptions (NG)'!$V$12,'Assumptions (NG)'!$V$7*Model!$AM$438*AVERAGE('Assumptions (NG)'!$AI$2:$AK$2)+ Model!$AM$439*AVERAGE('Assumptions (NG)'!$AI$3:$AK3))/10^9,0)</f>
        <v>-0.08195315815</v>
      </c>
      <c r="AS532" s="219">
        <f>IF(Model!AC$1&lt;='Assumptions (NG)'!$V$12,PPMT('Assumptions (NG)'!$V$9,Model!AC$1,'Assumptions (NG)'!$V$12,'Assumptions (NG)'!$V$7*Model!$AM$438*AVERAGE('Assumptions (NG)'!$AI$2:$AK$2)+ Model!$AM$439*AVERAGE('Assumptions (NG)'!$AI$3:$AK3))/10^9,0)</f>
        <v>-0.08809964501</v>
      </c>
      <c r="AT532" s="219">
        <f>IF(Model!AD$1&lt;='Assumptions (NG)'!$V$12,PPMT('Assumptions (NG)'!$V$9,Model!AD$1,'Assumptions (NG)'!$V$12,'Assumptions (NG)'!$V$7*Model!$AM$438*AVERAGE('Assumptions (NG)'!$AI$2:$AK$2)+ Model!$AM$439*AVERAGE('Assumptions (NG)'!$AI$3:$AK3))/10^9,0)</f>
        <v>-0.09470711839</v>
      </c>
      <c r="AU532" s="219">
        <f>IF(Model!AE$1&lt;='Assumptions (NG)'!$V$12,PPMT('Assumptions (NG)'!$V$9,Model!AE$1,'Assumptions (NG)'!$V$12,'Assumptions (NG)'!$V$7*Model!$AM$438*AVERAGE('Assumptions (NG)'!$AI$2:$AK$2)+ Model!$AM$439*AVERAGE('Assumptions (NG)'!$AI$3:$AK3))/10^9,0)</f>
        <v>-0.1018101523</v>
      </c>
      <c r="AV532" s="219">
        <f>IF(Model!AF$1&lt;='Assumptions (NG)'!$V$12,PPMT('Assumptions (NG)'!$V$9,Model!AF$1,'Assumptions (NG)'!$V$12,'Assumptions (NG)'!$V$7*Model!$AM$438*AVERAGE('Assumptions (NG)'!$AI$2:$AK$2)+ Model!$AM$439*AVERAGE('Assumptions (NG)'!$AI$3:$AK3))/10^9,0)</f>
        <v>-0.1094459137</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-0.1750648226</v>
      </c>
      <c r="AO533" s="219">
        <f>IF(Model!X$1&lt;='Assumptions (NG)'!$V$12,PPMT('Assumptions (NG)'!$V$9,Model!X$1,'Assumptions (NG)'!$V$12,'Assumptions (NG)'!$V$7*Model!$AN$438*AVERAGE('Assumptions (NG)'!$AJ$2:$AL$2)+ Model!$AN$439*AVERAGE('Assumptions (NG)'!$AJ$3:$AL3))/10^9,0)</f>
        <v>-0.1881946843</v>
      </c>
      <c r="AP533" s="219">
        <f>IF(Model!Y$1&lt;='Assumptions (NG)'!$V$12,PPMT('Assumptions (NG)'!$V$9,Model!Y$1,'Assumptions (NG)'!$V$12,'Assumptions (NG)'!$V$7*Model!$AN$438*AVERAGE('Assumptions (NG)'!$AJ$2:$AL$2)+ Model!$AN$439*AVERAGE('Assumptions (NG)'!$AJ$3:$AL3))/10^9,0)</f>
        <v>-0.2023092856</v>
      </c>
      <c r="AQ533" s="219">
        <f>IF(Model!Z$1&lt;='Assumptions (NG)'!$V$12,PPMT('Assumptions (NG)'!$V$9,Model!Z$1,'Assumptions (NG)'!$V$12,'Assumptions (NG)'!$V$7*Model!$AN$438*AVERAGE('Assumptions (NG)'!$AJ$2:$AL$2)+ Model!$AN$439*AVERAGE('Assumptions (NG)'!$AJ$3:$AL3))/10^9,0)</f>
        <v>-0.2174824821</v>
      </c>
      <c r="AR533" s="219">
        <f>IF(Model!AA$1&lt;='Assumptions (NG)'!$V$12,PPMT('Assumptions (NG)'!$V$9,Model!AA$1,'Assumptions (NG)'!$V$12,'Assumptions (NG)'!$V$7*Model!$AN$438*AVERAGE('Assumptions (NG)'!$AJ$2:$AL$2)+ Model!$AN$439*AVERAGE('Assumptions (NG)'!$AJ$3:$AL3))/10^9,0)</f>
        <v>-0.2337936682</v>
      </c>
      <c r="AS533" s="219">
        <f>IF(Model!AB$1&lt;='Assumptions (NG)'!$V$12,PPMT('Assumptions (NG)'!$V$9,Model!AB$1,'Assumptions (NG)'!$V$12,'Assumptions (NG)'!$V$7*Model!$AN$438*AVERAGE('Assumptions (NG)'!$AJ$2:$AL$2)+ Model!$AN$439*AVERAGE('Assumptions (NG)'!$AJ$3:$AL3))/10^9,0)</f>
        <v>-0.2513281933</v>
      </c>
      <c r="AT533" s="219">
        <f>IF(Model!AC$1&lt;='Assumptions (NG)'!$V$12,PPMT('Assumptions (NG)'!$V$9,Model!AC$1,'Assumptions (NG)'!$V$12,'Assumptions (NG)'!$V$7*Model!$AN$438*AVERAGE('Assumptions (NG)'!$AJ$2:$AL$2)+ Model!$AN$439*AVERAGE('Assumptions (NG)'!$AJ$3:$AL3))/10^9,0)</f>
        <v>-0.2701778078</v>
      </c>
      <c r="AU533" s="219">
        <f>IF(Model!AD$1&lt;='Assumptions (NG)'!$V$12,PPMT('Assumptions (NG)'!$V$9,Model!AD$1,'Assumptions (NG)'!$V$12,'Assumptions (NG)'!$V$7*Model!$AN$438*AVERAGE('Assumptions (NG)'!$AJ$2:$AL$2)+ Model!$AN$439*AVERAGE('Assumptions (NG)'!$AJ$3:$AL3))/10^9,0)</f>
        <v>-0.2904411434</v>
      </c>
      <c r="AV533" s="219">
        <f>IF(Model!AE$1&lt;='Assumptions (NG)'!$V$12,PPMT('Assumptions (NG)'!$V$9,Model!AE$1,'Assumptions (NG)'!$V$12,'Assumptions (NG)'!$V$7*Model!$AN$438*AVERAGE('Assumptions (NG)'!$AJ$2:$AL$2)+ Model!$AN$439*AVERAGE('Assumptions (NG)'!$AJ$3:$AL3))/10^9,0)</f>
        <v>-0.3122242292</v>
      </c>
      <c r="AW533" s="219">
        <f>IF(Model!AF$1&lt;='Assumptions (NG)'!$V$12,PPMT('Assumptions (NG)'!$V$9,Model!AF$1,'Assumptions (NG)'!$V$12,'Assumptions (NG)'!$V$7*Model!$AN$438*AVERAGE('Assumptions (NG)'!$AJ$2:$AL$2)+ Model!$AN$439*AVERAGE('Assumptions (NG)'!$AJ$3:$AL3))/10^9,0)</f>
        <v>-0.3356410464</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-0.2280208825</v>
      </c>
      <c r="AP534" s="219">
        <f>IF(Model!X$1&lt;='Assumptions (NG)'!$V$12,PPMT('Assumptions (NG)'!$V$9,Model!X$1,'Assumptions (NG)'!$V$12,'Assumptions (NG)'!$V$7*Model!$AO$438*AVERAGE('Assumptions (NG)'!$AK$2:$AM$2)+ Model!$AO$439*AVERAGE('Assumptions (NG)'!$AK$3:$AM3))/10^9,0)</f>
        <v>-0.2451224487</v>
      </c>
      <c r="AQ534" s="219">
        <f>IF(Model!Y$1&lt;='Assumptions (NG)'!$V$12,PPMT('Assumptions (NG)'!$V$9,Model!Y$1,'Assumptions (NG)'!$V$12,'Assumptions (NG)'!$V$7*Model!$AO$438*AVERAGE('Assumptions (NG)'!$AK$2:$AM$2)+ Model!$AO$439*AVERAGE('Assumptions (NG)'!$AK$3:$AM3))/10^9,0)</f>
        <v>-0.2635066324</v>
      </c>
      <c r="AR534" s="219">
        <f>IF(Model!Z$1&lt;='Assumptions (NG)'!$V$12,PPMT('Assumptions (NG)'!$V$9,Model!Z$1,'Assumptions (NG)'!$V$12,'Assumptions (NG)'!$V$7*Model!$AO$438*AVERAGE('Assumptions (NG)'!$AK$2:$AM$2)+ Model!$AO$439*AVERAGE('Assumptions (NG)'!$AK$3:$AM3))/10^9,0)</f>
        <v>-0.2832696298</v>
      </c>
      <c r="AS534" s="219">
        <f>IF(Model!AA$1&lt;='Assumptions (NG)'!$V$12,PPMT('Assumptions (NG)'!$V$9,Model!AA$1,'Assumptions (NG)'!$V$12,'Assumptions (NG)'!$V$7*Model!$AO$438*AVERAGE('Assumptions (NG)'!$AK$2:$AM$2)+ Model!$AO$439*AVERAGE('Assumptions (NG)'!$AK$3:$AM3))/10^9,0)</f>
        <v>-0.304514852</v>
      </c>
      <c r="AT534" s="219">
        <f>IF(Model!AB$1&lt;='Assumptions (NG)'!$V$12,PPMT('Assumptions (NG)'!$V$9,Model!AB$1,'Assumptions (NG)'!$V$12,'Assumptions (NG)'!$V$7*Model!$AO$438*AVERAGE('Assumptions (NG)'!$AK$2:$AM$2)+ Model!$AO$439*AVERAGE('Assumptions (NG)'!$AK$3:$AM3))/10^9,0)</f>
        <v>-0.3273534659</v>
      </c>
      <c r="AU534" s="219">
        <f>IF(Model!AC$1&lt;='Assumptions (NG)'!$V$12,PPMT('Assumptions (NG)'!$V$9,Model!AC$1,'Assumptions (NG)'!$V$12,'Assumptions (NG)'!$V$7*Model!$AO$438*AVERAGE('Assumptions (NG)'!$AK$2:$AM$2)+ Model!$AO$439*AVERAGE('Assumptions (NG)'!$AK$3:$AM3))/10^9,0)</f>
        <v>-0.3519049759</v>
      </c>
      <c r="AV534" s="219">
        <f>IF(Model!AD$1&lt;='Assumptions (NG)'!$V$12,PPMT('Assumptions (NG)'!$V$9,Model!AD$1,'Assumptions (NG)'!$V$12,'Assumptions (NG)'!$V$7*Model!$AO$438*AVERAGE('Assumptions (NG)'!$AK$2:$AM$2)+ Model!$AO$439*AVERAGE('Assumptions (NG)'!$AK$3:$AM3))/10^9,0)</f>
        <v>-0.3782978491</v>
      </c>
      <c r="AW534" s="219">
        <f>IF(Model!AE$1&lt;='Assumptions (NG)'!$V$12,PPMT('Assumptions (NG)'!$V$9,Model!AE$1,'Assumptions (NG)'!$V$12,'Assumptions (NG)'!$V$7*Model!$AO$438*AVERAGE('Assumptions (NG)'!$AK$2:$AM$2)+ Model!$AO$439*AVERAGE('Assumptions (NG)'!$AK$3:$AM3))/10^9,0)</f>
        <v>-0.4066701878</v>
      </c>
      <c r="AX534" s="219">
        <f>IF(Model!AF$1&lt;='Assumptions (NG)'!$V$12,PPMT('Assumptions (NG)'!$V$9,Model!AF$1,'Assumptions (NG)'!$V$12,'Assumptions (NG)'!$V$7*Model!$AO$438*AVERAGE('Assumptions (NG)'!$AK$2:$AM$2)+ Model!$AO$439*AVERAGE('Assumptions (NG)'!$AK$3:$AM3))/10^9,0)</f>
        <v>-0.4371704518</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-0.3897796599</v>
      </c>
      <c r="AQ535" s="219">
        <f>IF(Model!X$1&lt;='Assumptions (NG)'!$V$12,PPMT('Assumptions (NG)'!$V$9,Model!X$1,'Assumptions (NG)'!$V$12,'Assumptions (NG)'!$V$7*Model!$AP$438*AVERAGE('Assumptions (NG)'!$AL$2:$AN$2)+ Model!$AP$439*AVERAGE('Assumptions (NG)'!$AL$3:$AN3))/10^9,0)</f>
        <v>-0.4190131344</v>
      </c>
      <c r="AR535" s="219">
        <f>IF(Model!Y$1&lt;='Assumptions (NG)'!$V$12,PPMT('Assumptions (NG)'!$V$9,Model!Y$1,'Assumptions (NG)'!$V$12,'Assumptions (NG)'!$V$7*Model!$AP$438*AVERAGE('Assumptions (NG)'!$AL$2:$AN$2)+ Model!$AP$439*AVERAGE('Assumptions (NG)'!$AL$3:$AN3))/10^9,0)</f>
        <v>-0.4504391195</v>
      </c>
      <c r="AS535" s="219">
        <f>IF(Model!Z$1&lt;='Assumptions (NG)'!$V$12,PPMT('Assumptions (NG)'!$V$9,Model!Z$1,'Assumptions (NG)'!$V$12,'Assumptions (NG)'!$V$7*Model!$AP$438*AVERAGE('Assumptions (NG)'!$AL$2:$AN$2)+ Model!$AP$439*AVERAGE('Assumptions (NG)'!$AL$3:$AN3))/10^9,0)</f>
        <v>-0.4842220534</v>
      </c>
      <c r="AT535" s="219">
        <f>IF(Model!AA$1&lt;='Assumptions (NG)'!$V$12,PPMT('Assumptions (NG)'!$V$9,Model!AA$1,'Assumptions (NG)'!$V$12,'Assumptions (NG)'!$V$7*Model!$AP$438*AVERAGE('Assumptions (NG)'!$AL$2:$AN$2)+ Model!$AP$439*AVERAGE('Assumptions (NG)'!$AL$3:$AN3))/10^9,0)</f>
        <v>-0.5205387074</v>
      </c>
      <c r="AU535" s="219">
        <f>IF(Model!AB$1&lt;='Assumptions (NG)'!$V$12,PPMT('Assumptions (NG)'!$V$9,Model!AB$1,'Assumptions (NG)'!$V$12,'Assumptions (NG)'!$V$7*Model!$AP$438*AVERAGE('Assumptions (NG)'!$AL$2:$AN$2)+ Model!$AP$439*AVERAGE('Assumptions (NG)'!$AL$3:$AN3))/10^9,0)</f>
        <v>-0.5595791105</v>
      </c>
      <c r="AV535" s="219">
        <f>IF(Model!AC$1&lt;='Assumptions (NG)'!$V$12,PPMT('Assumptions (NG)'!$V$9,Model!AC$1,'Assumptions (NG)'!$V$12,'Assumptions (NG)'!$V$7*Model!$AP$438*AVERAGE('Assumptions (NG)'!$AL$2:$AN$2)+ Model!$AP$439*AVERAGE('Assumptions (NG)'!$AL$3:$AN3))/10^9,0)</f>
        <v>-0.6015475438</v>
      </c>
      <c r="AW535" s="219">
        <f>IF(Model!AD$1&lt;='Assumptions (NG)'!$V$12,PPMT('Assumptions (NG)'!$V$9,Model!AD$1,'Assumptions (NG)'!$V$12,'Assumptions (NG)'!$V$7*Model!$AP$438*AVERAGE('Assumptions (NG)'!$AL$2:$AN$2)+ Model!$AP$439*AVERAGE('Assumptions (NG)'!$AL$3:$AN3))/10^9,0)</f>
        <v>-0.6466636095</v>
      </c>
      <c r="AX535" s="219">
        <f>IF(Model!AE$1&lt;='Assumptions (NG)'!$V$12,PPMT('Assumptions (NG)'!$V$9,Model!AE$1,'Assumptions (NG)'!$V$12,'Assumptions (NG)'!$V$7*Model!$AP$438*AVERAGE('Assumptions (NG)'!$AL$2:$AN$2)+ Model!$AP$439*AVERAGE('Assumptions (NG)'!$AL$3:$AN3))/10^9,0)</f>
        <v>-0.6951633803</v>
      </c>
      <c r="AY535" s="219">
        <f>IF(Model!AF$1&lt;='Assumptions (NG)'!$V$12,PPMT('Assumptions (NG)'!$V$9,Model!AF$1,'Assumptions (NG)'!$V$12,'Assumptions (NG)'!$V$7*Model!$AP$438*AVERAGE('Assumptions (NG)'!$AL$2:$AN$2)+ Model!$AP$439*AVERAGE('Assumptions (NG)'!$AL$3:$AN3))/10^9,0)</f>
        <v>-0.7473006338</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-0.06541613372</v>
      </c>
      <c r="AR536" s="219">
        <f>IF(Model!X$1&lt;='Assumptions (NG)'!$V$12,PPMT('Assumptions (NG)'!$V$9,Model!X$1,'Assumptions (NG)'!$V$12,'Assumptions (NG)'!$V$7*Model!$AQ$438*AVERAGE('Assumptions (NG)'!$AM$2:$AO$2)+ Model!$AQ$439*AVERAGE('Assumptions (NG)'!$AM$3:$AO3))/10^9,0)</f>
        <v>-0.07032234375</v>
      </c>
      <c r="AS536" s="219">
        <f>IF(Model!Y$1&lt;='Assumptions (NG)'!$V$12,PPMT('Assumptions (NG)'!$V$9,Model!Y$1,'Assumptions (NG)'!$V$12,'Assumptions (NG)'!$V$7*Model!$AQ$438*AVERAGE('Assumptions (NG)'!$AM$2:$AO$2)+ Model!$AQ$439*AVERAGE('Assumptions (NG)'!$AM$3:$AO3))/10^9,0)</f>
        <v>-0.07559651953</v>
      </c>
      <c r="AT536" s="219">
        <f>IF(Model!Z$1&lt;='Assumptions (NG)'!$V$12,PPMT('Assumptions (NG)'!$V$9,Model!Z$1,'Assumptions (NG)'!$V$12,'Assumptions (NG)'!$V$7*Model!$AQ$438*AVERAGE('Assumptions (NG)'!$AM$2:$AO$2)+ Model!$AQ$439*AVERAGE('Assumptions (NG)'!$AM$3:$AO3))/10^9,0)</f>
        <v>-0.08126625849</v>
      </c>
      <c r="AU536" s="219">
        <f>IF(Model!AA$1&lt;='Assumptions (NG)'!$V$12,PPMT('Assumptions (NG)'!$V$9,Model!AA$1,'Assumptions (NG)'!$V$12,'Assumptions (NG)'!$V$7*Model!$AQ$438*AVERAGE('Assumptions (NG)'!$AM$2:$AO$2)+ Model!$AQ$439*AVERAGE('Assumptions (NG)'!$AM$3:$AO3))/10^9,0)</f>
        <v>-0.08736122788</v>
      </c>
      <c r="AV536" s="219">
        <f>IF(Model!AB$1&lt;='Assumptions (NG)'!$V$12,PPMT('Assumptions (NG)'!$V$9,Model!AB$1,'Assumptions (NG)'!$V$12,'Assumptions (NG)'!$V$7*Model!$AQ$438*AVERAGE('Assumptions (NG)'!$AM$2:$AO$2)+ Model!$AQ$439*AVERAGE('Assumptions (NG)'!$AM$3:$AO3))/10^9,0)</f>
        <v>-0.09391331997</v>
      </c>
      <c r="AW536" s="219">
        <f>IF(Model!AC$1&lt;='Assumptions (NG)'!$V$12,PPMT('Assumptions (NG)'!$V$9,Model!AC$1,'Assumptions (NG)'!$V$12,'Assumptions (NG)'!$V$7*Model!$AQ$438*AVERAGE('Assumptions (NG)'!$AM$2:$AO$2)+ Model!$AQ$439*AVERAGE('Assumptions (NG)'!$AM$3:$AO3))/10^9,0)</f>
        <v>-0.100956819</v>
      </c>
      <c r="AX536" s="219">
        <f>IF(Model!AD$1&lt;='Assumptions (NG)'!$V$12,PPMT('Assumptions (NG)'!$V$9,Model!AD$1,'Assumptions (NG)'!$V$12,'Assumptions (NG)'!$V$7*Model!$AQ$438*AVERAGE('Assumptions (NG)'!$AM$2:$AO$2)+ Model!$AQ$439*AVERAGE('Assumptions (NG)'!$AM$3:$AO3))/10^9,0)</f>
        <v>-0.1085285804</v>
      </c>
      <c r="AY536" s="219">
        <f>IF(Model!AE$1&lt;='Assumptions (NG)'!$V$12,PPMT('Assumptions (NG)'!$V$9,Model!AE$1,'Assumptions (NG)'!$V$12,'Assumptions (NG)'!$V$7*Model!$AQ$438*AVERAGE('Assumptions (NG)'!$AM$2:$AO$2)+ Model!$AQ$439*AVERAGE('Assumptions (NG)'!$AM$3:$AO3))/10^9,0)</f>
        <v>-0.1166682239</v>
      </c>
      <c r="AZ536" s="219">
        <f>IF(Model!AF$1&lt;='Assumptions (NG)'!$V$12,PPMT('Assumptions (NG)'!$V$9,Model!AF$1,'Assumptions (NG)'!$V$12,'Assumptions (NG)'!$V$7*Model!$AQ$438*AVERAGE('Assumptions (NG)'!$AM$2:$AO$2)+ Model!$AQ$439*AVERAGE('Assumptions (NG)'!$AM$3:$AO3))/10^9,0)</f>
        <v>-0.1254183407</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-0.3304459595</v>
      </c>
      <c r="AS537" s="219">
        <f>IF(Model!X$1&lt;='Assumptions (NG)'!$V$12,PPMT('Assumptions (NG)'!$V$9,Model!X$1,'Assumptions (NG)'!$V$12,'Assumptions (NG)'!$V$7*Model!$AR$438*AVERAGE('Assumptions (NG)'!$AN$2:$AP$2)+ Model!$AR$439*AVERAGE('Assumptions (NG)'!$AN$3:$AP3))/10^9,0)</f>
        <v>-0.3552294065</v>
      </c>
      <c r="AT537" s="219">
        <f>IF(Model!Y$1&lt;='Assumptions (NG)'!$V$12,PPMT('Assumptions (NG)'!$V$9,Model!Y$1,'Assumptions (NG)'!$V$12,'Assumptions (NG)'!$V$7*Model!$AR$438*AVERAGE('Assumptions (NG)'!$AN$2:$AP$2)+ Model!$AR$439*AVERAGE('Assumptions (NG)'!$AN$3:$AP3))/10^9,0)</f>
        <v>-0.381871612</v>
      </c>
      <c r="AU537" s="219">
        <f>IF(Model!Z$1&lt;='Assumptions (NG)'!$V$12,PPMT('Assumptions (NG)'!$V$9,Model!Z$1,'Assumptions (NG)'!$V$12,'Assumptions (NG)'!$V$7*Model!$AR$438*AVERAGE('Assumptions (NG)'!$AN$2:$AP$2)+ Model!$AR$439*AVERAGE('Assumptions (NG)'!$AN$3:$AP3))/10^9,0)</f>
        <v>-0.4105119829</v>
      </c>
      <c r="AV537" s="219">
        <f>IF(Model!AA$1&lt;='Assumptions (NG)'!$V$12,PPMT('Assumptions (NG)'!$V$9,Model!AA$1,'Assumptions (NG)'!$V$12,'Assumptions (NG)'!$V$7*Model!$AR$438*AVERAGE('Assumptions (NG)'!$AN$2:$AP$2)+ Model!$AR$439*AVERAGE('Assumptions (NG)'!$AN$3:$AP3))/10^9,0)</f>
        <v>-0.4413003816</v>
      </c>
      <c r="AW537" s="219">
        <f>IF(Model!AB$1&lt;='Assumptions (NG)'!$V$12,PPMT('Assumptions (NG)'!$V$9,Model!AB$1,'Assumptions (NG)'!$V$12,'Assumptions (NG)'!$V$7*Model!$AR$438*AVERAGE('Assumptions (NG)'!$AN$2:$AP$2)+ Model!$AR$439*AVERAGE('Assumptions (NG)'!$AN$3:$AP3))/10^9,0)</f>
        <v>-0.4743979102</v>
      </c>
      <c r="AX537" s="219">
        <f>IF(Model!AC$1&lt;='Assumptions (NG)'!$V$12,PPMT('Assumptions (NG)'!$V$9,Model!AC$1,'Assumptions (NG)'!$V$12,'Assumptions (NG)'!$V$7*Model!$AR$438*AVERAGE('Assumptions (NG)'!$AN$2:$AP$2)+ Model!$AR$439*AVERAGE('Assumptions (NG)'!$AN$3:$AP3))/10^9,0)</f>
        <v>-0.5099777535</v>
      </c>
      <c r="AY537" s="219">
        <f>IF(Model!AD$1&lt;='Assumptions (NG)'!$V$12,PPMT('Assumptions (NG)'!$V$9,Model!AD$1,'Assumptions (NG)'!$V$12,'Assumptions (NG)'!$V$7*Model!$AR$438*AVERAGE('Assumptions (NG)'!$AN$2:$AP$2)+ Model!$AR$439*AVERAGE('Assumptions (NG)'!$AN$3:$AP3))/10^9,0)</f>
        <v>-0.548226085</v>
      </c>
      <c r="AZ537" s="219">
        <f>IF(Model!AE$1&lt;='Assumptions (NG)'!$V$12,PPMT('Assumptions (NG)'!$V$9,Model!AE$1,'Assumptions (NG)'!$V$12,'Assumptions (NG)'!$V$7*Model!$AR$438*AVERAGE('Assumptions (NG)'!$AN$2:$AP$2)+ Model!$AR$439*AVERAGE('Assumptions (NG)'!$AN$3:$AP3))/10^9,0)</f>
        <v>-0.5893430414</v>
      </c>
      <c r="BA537" s="219">
        <f>IF(Model!AF$1&lt;='Assumptions (NG)'!$V$12,PPMT('Assumptions (NG)'!$V$9,Model!AF$1,'Assumptions (NG)'!$V$12,'Assumptions (NG)'!$V$7*Model!$AR$438*AVERAGE('Assumptions (NG)'!$AN$2:$AP$2)+ Model!$AR$439*AVERAGE('Assumptions (NG)'!$AN$3:$AP3))/10^9,0)</f>
        <v>-0.6335437695</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-0.1856808564</v>
      </c>
      <c r="AT538" s="219">
        <f>IF(Model!X$1&lt;='Assumptions (NG)'!$V$12,PPMT('Assumptions (NG)'!$V$9,Model!X$1,'Assumptions (NG)'!$V$12,'Assumptions (NG)'!$V$7*Model!$AS$438*AVERAGE('Assumptions (NG)'!$AO$2:$AQ$2)+ Model!$AS$439*AVERAGE('Assumptions (NG)'!$AO$3:$AQ3))/10^9,0)</f>
        <v>-0.1996069207</v>
      </c>
      <c r="AU538" s="219">
        <f>IF(Model!Y$1&lt;='Assumptions (NG)'!$V$12,PPMT('Assumptions (NG)'!$V$9,Model!Y$1,'Assumptions (NG)'!$V$12,'Assumptions (NG)'!$V$7*Model!$AS$438*AVERAGE('Assumptions (NG)'!$AO$2:$AQ$2)+ Model!$AS$439*AVERAGE('Assumptions (NG)'!$AO$3:$AQ3))/10^9,0)</f>
        <v>-0.2145774397</v>
      </c>
      <c r="AV538" s="219">
        <f>IF(Model!Z$1&lt;='Assumptions (NG)'!$V$12,PPMT('Assumptions (NG)'!$V$9,Model!Z$1,'Assumptions (NG)'!$V$12,'Assumptions (NG)'!$V$7*Model!$AS$438*AVERAGE('Assumptions (NG)'!$AO$2:$AQ$2)+ Model!$AS$439*AVERAGE('Assumptions (NG)'!$AO$3:$AQ3))/10^9,0)</f>
        <v>-0.2306707477</v>
      </c>
      <c r="AW538" s="219">
        <f>IF(Model!AA$1&lt;='Assumptions (NG)'!$V$12,PPMT('Assumptions (NG)'!$V$9,Model!AA$1,'Assumptions (NG)'!$V$12,'Assumptions (NG)'!$V$7*Model!$AS$438*AVERAGE('Assumptions (NG)'!$AO$2:$AQ$2)+ Model!$AS$439*AVERAGE('Assumptions (NG)'!$AO$3:$AQ3))/10^9,0)</f>
        <v>-0.2479710538</v>
      </c>
      <c r="AX538" s="219">
        <f>IF(Model!AB$1&lt;='Assumptions (NG)'!$V$12,PPMT('Assumptions (NG)'!$V$9,Model!AB$1,'Assumptions (NG)'!$V$12,'Assumptions (NG)'!$V$7*Model!$AS$438*AVERAGE('Assumptions (NG)'!$AO$2:$AQ$2)+ Model!$AS$439*AVERAGE('Assumptions (NG)'!$AO$3:$AQ3))/10^9,0)</f>
        <v>-0.2665688828</v>
      </c>
      <c r="AY538" s="219">
        <f>IF(Model!AC$1&lt;='Assumptions (NG)'!$V$12,PPMT('Assumptions (NG)'!$V$9,Model!AC$1,'Assumptions (NG)'!$V$12,'Assumptions (NG)'!$V$7*Model!$AS$438*AVERAGE('Assumptions (NG)'!$AO$2:$AQ$2)+ Model!$AS$439*AVERAGE('Assumptions (NG)'!$AO$3:$AQ3))/10^9,0)</f>
        <v>-0.286561549</v>
      </c>
      <c r="AZ538" s="219">
        <f>IF(Model!AD$1&lt;='Assumptions (NG)'!$V$12,PPMT('Assumptions (NG)'!$V$9,Model!AD$1,'Assumptions (NG)'!$V$12,'Assumptions (NG)'!$V$7*Model!$AS$438*AVERAGE('Assumptions (NG)'!$AO$2:$AQ$2)+ Model!$AS$439*AVERAGE('Assumptions (NG)'!$AO$3:$AQ3))/10^9,0)</f>
        <v>-0.3080536652</v>
      </c>
      <c r="BA538" s="219">
        <f>IF(Model!AE$1&lt;='Assumptions (NG)'!$V$12,PPMT('Assumptions (NG)'!$V$9,Model!AE$1,'Assumptions (NG)'!$V$12,'Assumptions (NG)'!$V$7*Model!$AS$438*AVERAGE('Assumptions (NG)'!$AO$2:$AQ$2)+ Model!$AS$439*AVERAGE('Assumptions (NG)'!$AO$3:$AQ3))/10^9,0)</f>
        <v>-0.3311576901</v>
      </c>
      <c r="BB538" s="219">
        <f>IF(Model!AF$1&lt;='Assumptions (NG)'!$V$12,PPMT('Assumptions (NG)'!$V$9,Model!AF$1,'Assumptions (NG)'!$V$12,'Assumptions (NG)'!$V$7*Model!$AS$438*AVERAGE('Assumptions (NG)'!$AO$2:$AQ$2)+ Model!$AS$439*AVERAGE('Assumptions (NG)'!$AO$3:$AQ3))/10^9,0)</f>
        <v>-0.3559945169</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-0.08338973596</v>
      </c>
      <c r="AU539" s="219">
        <f>IF(Model!X$1&lt;='Assumptions (NG)'!$V$12,PPMT('Assumptions (NG)'!$V$9,Model!X$1,'Assumptions (NG)'!$V$12,'Assumptions (NG)'!$V$7*Model!$AT$438*AVERAGE('Assumptions (NG)'!$AP$2:$AR$2)+ Model!$AT$439*AVERAGE('Assumptions (NG)'!$AP$3:$AR3))/10^9,0)</f>
        <v>-0.08964396615</v>
      </c>
      <c r="AV539" s="219">
        <f>IF(Model!Y$1&lt;='Assumptions (NG)'!$V$12,PPMT('Assumptions (NG)'!$V$9,Model!Y$1,'Assumptions (NG)'!$V$12,'Assumptions (NG)'!$V$7*Model!$AT$438*AVERAGE('Assumptions (NG)'!$AP$2:$AR$2)+ Model!$AT$439*AVERAGE('Assumptions (NG)'!$AP$3:$AR3))/10^9,0)</f>
        <v>-0.09636726361</v>
      </c>
      <c r="AW539" s="219">
        <f>IF(Model!Z$1&lt;='Assumptions (NG)'!$V$12,PPMT('Assumptions (NG)'!$V$9,Model!Z$1,'Assumptions (NG)'!$V$12,'Assumptions (NG)'!$V$7*Model!$AT$438*AVERAGE('Assumptions (NG)'!$AP$2:$AR$2)+ Model!$AT$439*AVERAGE('Assumptions (NG)'!$AP$3:$AR3))/10^9,0)</f>
        <v>-0.1035948084</v>
      </c>
      <c r="AX539" s="219">
        <f>IF(Model!AA$1&lt;='Assumptions (NG)'!$V$12,PPMT('Assumptions (NG)'!$V$9,Model!AA$1,'Assumptions (NG)'!$V$12,'Assumptions (NG)'!$V$7*Model!$AT$438*AVERAGE('Assumptions (NG)'!$AP$2:$AR$2)+ Model!$AT$439*AVERAGE('Assumptions (NG)'!$AP$3:$AR3))/10^9,0)</f>
        <v>-0.111364419</v>
      </c>
      <c r="AY539" s="219">
        <f>IF(Model!AB$1&lt;='Assumptions (NG)'!$V$12,PPMT('Assumptions (NG)'!$V$9,Model!AB$1,'Assumptions (NG)'!$V$12,'Assumptions (NG)'!$V$7*Model!$AT$438*AVERAGE('Assumptions (NG)'!$AP$2:$AR$2)+ Model!$AT$439*AVERAGE('Assumptions (NG)'!$AP$3:$AR3))/10^9,0)</f>
        <v>-0.1197167504</v>
      </c>
      <c r="AZ539" s="219">
        <f>IF(Model!AC$1&lt;='Assumptions (NG)'!$V$12,PPMT('Assumptions (NG)'!$V$9,Model!AC$1,'Assumptions (NG)'!$V$12,'Assumptions (NG)'!$V$7*Model!$AT$438*AVERAGE('Assumptions (NG)'!$AP$2:$AR$2)+ Model!$AT$439*AVERAGE('Assumptions (NG)'!$AP$3:$AR3))/10^9,0)</f>
        <v>-0.1286955067</v>
      </c>
      <c r="BA539" s="219">
        <f>IF(Model!AD$1&lt;='Assumptions (NG)'!$V$12,PPMT('Assumptions (NG)'!$V$9,Model!AD$1,'Assumptions (NG)'!$V$12,'Assumptions (NG)'!$V$7*Model!$AT$438*AVERAGE('Assumptions (NG)'!$AP$2:$AR$2)+ Model!$AT$439*AVERAGE('Assumptions (NG)'!$AP$3:$AR3))/10^9,0)</f>
        <v>-0.1383476697</v>
      </c>
      <c r="BB539" s="219">
        <f>IF(Model!AE$1&lt;='Assumptions (NG)'!$V$12,PPMT('Assumptions (NG)'!$V$9,Model!AE$1,'Assumptions (NG)'!$V$12,'Assumptions (NG)'!$V$7*Model!$AT$438*AVERAGE('Assumptions (NG)'!$AP$2:$AR$2)+ Model!$AT$439*AVERAGE('Assumptions (NG)'!$AP$3:$AR3))/10^9,0)</f>
        <v>-0.148723745</v>
      </c>
      <c r="BC539" s="219">
        <f>IF(Model!AF$1&lt;='Assumptions (NG)'!$V$12,PPMT('Assumptions (NG)'!$V$9,Model!AF$1,'Assumptions (NG)'!$V$12,'Assumptions (NG)'!$V$7*Model!$AT$438*AVERAGE('Assumptions (NG)'!$AP$2:$AR$2)+ Model!$AT$439*AVERAGE('Assumptions (NG)'!$AP$3:$AR3))/10^9,0)</f>
        <v>-0.1598780258</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-0.06682892519</v>
      </c>
      <c r="AV540" s="219">
        <f>IF(Model!X$1&lt;='Assumptions (NG)'!$V$12,PPMT('Assumptions (NG)'!$V$9,Model!X$1,'Assumptions (NG)'!$V$12,'Assumptions (NG)'!$V$7*Model!$AU$438*AVERAGE('Assumptions (NG)'!$AQ$2:$AS$2)+ Model!$AU$439*AVERAGE('Assumptions (NG)'!$AQ$3:$AS3))/10^9,0)</f>
        <v>-0.07184109458</v>
      </c>
      <c r="AW540" s="219">
        <f>IF(Model!Y$1&lt;='Assumptions (NG)'!$V$12,PPMT('Assumptions (NG)'!$V$9,Model!Y$1,'Assumptions (NG)'!$V$12,'Assumptions (NG)'!$V$7*Model!$AU$438*AVERAGE('Assumptions (NG)'!$AQ$2:$AS$2)+ Model!$AU$439*AVERAGE('Assumptions (NG)'!$AQ$3:$AS3))/10^9,0)</f>
        <v>-0.07722917667</v>
      </c>
      <c r="AX540" s="219">
        <f>IF(Model!Z$1&lt;='Assumptions (NG)'!$V$12,PPMT('Assumptions (NG)'!$V$9,Model!Z$1,'Assumptions (NG)'!$V$12,'Assumptions (NG)'!$V$7*Model!$AU$438*AVERAGE('Assumptions (NG)'!$AQ$2:$AS$2)+ Model!$AU$439*AVERAGE('Assumptions (NG)'!$AQ$3:$AS3))/10^9,0)</f>
        <v>-0.08302136493</v>
      </c>
      <c r="AY540" s="219">
        <f>IF(Model!AA$1&lt;='Assumptions (NG)'!$V$12,PPMT('Assumptions (NG)'!$V$9,Model!AA$1,'Assumptions (NG)'!$V$12,'Assumptions (NG)'!$V$7*Model!$AU$438*AVERAGE('Assumptions (NG)'!$AQ$2:$AS$2)+ Model!$AU$439*AVERAGE('Assumptions (NG)'!$AQ$3:$AS3))/10^9,0)</f>
        <v>-0.0892479673</v>
      </c>
      <c r="AZ540" s="219">
        <f>IF(Model!AB$1&lt;='Assumptions (NG)'!$V$12,PPMT('Assumptions (NG)'!$V$9,Model!AB$1,'Assumptions (NG)'!$V$12,'Assumptions (NG)'!$V$7*Model!$AU$438*AVERAGE('Assumptions (NG)'!$AQ$2:$AS$2)+ Model!$AU$439*AVERAGE('Assumptions (NG)'!$AQ$3:$AS3))/10^9,0)</f>
        <v>-0.09594156484</v>
      </c>
      <c r="BA540" s="219">
        <f>IF(Model!AC$1&lt;='Assumptions (NG)'!$V$12,PPMT('Assumptions (NG)'!$V$9,Model!AC$1,'Assumptions (NG)'!$V$12,'Assumptions (NG)'!$V$7*Model!$AU$438*AVERAGE('Assumptions (NG)'!$AQ$2:$AS$2)+ Model!$AU$439*AVERAGE('Assumptions (NG)'!$AQ$3:$AS3))/10^9,0)</f>
        <v>-0.1031371822</v>
      </c>
      <c r="BB540" s="219">
        <f>IF(Model!AD$1&lt;='Assumptions (NG)'!$V$12,PPMT('Assumptions (NG)'!$V$9,Model!AD$1,'Assumptions (NG)'!$V$12,'Assumptions (NG)'!$V$7*Model!$AU$438*AVERAGE('Assumptions (NG)'!$AQ$2:$AS$2)+ Model!$AU$439*AVERAGE('Assumptions (NG)'!$AQ$3:$AS3))/10^9,0)</f>
        <v>-0.1108724709</v>
      </c>
      <c r="BC540" s="219">
        <f>IF(Model!AE$1&lt;='Assumptions (NG)'!$V$12,PPMT('Assumptions (NG)'!$V$9,Model!AE$1,'Assumptions (NG)'!$V$12,'Assumptions (NG)'!$V$7*Model!$AU$438*AVERAGE('Assumptions (NG)'!$AQ$2:$AS$2)+ Model!$AU$439*AVERAGE('Assumptions (NG)'!$AQ$3:$AS3))/10^9,0)</f>
        <v>-0.1191879062</v>
      </c>
      <c r="BD540" s="219">
        <f>IF(Model!AF$1&lt;='Assumptions (NG)'!$V$12,PPMT('Assumptions (NG)'!$V$9,Model!AF$1,'Assumptions (NG)'!$V$12,'Assumptions (NG)'!$V$7*Model!$AU$438*AVERAGE('Assumptions (NG)'!$AQ$2:$AS$2)+ Model!$AU$439*AVERAGE('Assumptions (NG)'!$AQ$3:$AS3))/10^9,0)</f>
        <v>-0.1281269991</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-0.2057392069</v>
      </c>
      <c r="AW541" s="219">
        <f>IF(Model!X$1&lt;='Assumptions (NG)'!$V$12,PPMT('Assumptions (NG)'!$V$9,Model!X$1,'Assumptions (NG)'!$V$12,'Assumptions (NG)'!$V$7*Model!$AV$438*AVERAGE('Assumptions (NG)'!$AR$2:$AT$2)+ Model!$AV$439*AVERAGE('Assumptions (NG)'!$AR$3:$AT3))/10^9,0)</f>
        <v>-0.2211696474</v>
      </c>
      <c r="AX541" s="219">
        <f>IF(Model!Y$1&lt;='Assumptions (NG)'!$V$12,PPMT('Assumptions (NG)'!$V$9,Model!Y$1,'Assumptions (NG)'!$V$12,'Assumptions (NG)'!$V$7*Model!$AV$438*AVERAGE('Assumptions (NG)'!$AR$2:$AT$2)+ Model!$AV$439*AVERAGE('Assumptions (NG)'!$AR$3:$AT3))/10^9,0)</f>
        <v>-0.237757371</v>
      </c>
      <c r="AY541" s="219">
        <f>IF(Model!Z$1&lt;='Assumptions (NG)'!$V$12,PPMT('Assumptions (NG)'!$V$9,Model!Z$1,'Assumptions (NG)'!$V$12,'Assumptions (NG)'!$V$7*Model!$AV$438*AVERAGE('Assumptions (NG)'!$AR$2:$AT$2)+ Model!$AV$439*AVERAGE('Assumptions (NG)'!$AR$3:$AT3))/10^9,0)</f>
        <v>-0.2555891738</v>
      </c>
      <c r="AZ541" s="219">
        <f>IF(Model!AA$1&lt;='Assumptions (NG)'!$V$12,PPMT('Assumptions (NG)'!$V$9,Model!AA$1,'Assumptions (NG)'!$V$12,'Assumptions (NG)'!$V$7*Model!$AV$438*AVERAGE('Assumptions (NG)'!$AR$2:$AT$2)+ Model!$AV$439*AVERAGE('Assumptions (NG)'!$AR$3:$AT3))/10^9,0)</f>
        <v>-0.2747583618</v>
      </c>
      <c r="BA541" s="219">
        <f>IF(Model!AB$1&lt;='Assumptions (NG)'!$V$12,PPMT('Assumptions (NG)'!$V$9,Model!AB$1,'Assumptions (NG)'!$V$12,'Assumptions (NG)'!$V$7*Model!$AV$438*AVERAGE('Assumptions (NG)'!$AR$2:$AT$2)+ Model!$AV$439*AVERAGE('Assumptions (NG)'!$AR$3:$AT3))/10^9,0)</f>
        <v>-0.295365239</v>
      </c>
      <c r="BB541" s="219">
        <f>IF(Model!AC$1&lt;='Assumptions (NG)'!$V$12,PPMT('Assumptions (NG)'!$V$9,Model!AC$1,'Assumptions (NG)'!$V$12,'Assumptions (NG)'!$V$7*Model!$AV$438*AVERAGE('Assumptions (NG)'!$AR$2:$AT$2)+ Model!$AV$439*AVERAGE('Assumptions (NG)'!$AR$3:$AT3))/10^9,0)</f>
        <v>-0.3175176319</v>
      </c>
      <c r="BC541" s="219">
        <f>IF(Model!AD$1&lt;='Assumptions (NG)'!$V$12,PPMT('Assumptions (NG)'!$V$9,Model!AD$1,'Assumptions (NG)'!$V$12,'Assumptions (NG)'!$V$7*Model!$AV$438*AVERAGE('Assumptions (NG)'!$AR$2:$AT$2)+ Model!$AV$439*AVERAGE('Assumptions (NG)'!$AR$3:$AT3))/10^9,0)</f>
        <v>-0.3413314543</v>
      </c>
      <c r="BD541" s="219">
        <f>IF(Model!AE$1&lt;='Assumptions (NG)'!$V$12,PPMT('Assumptions (NG)'!$V$9,Model!AE$1,'Assumptions (NG)'!$V$12,'Assumptions (NG)'!$V$7*Model!$AV$438*AVERAGE('Assumptions (NG)'!$AR$2:$AT$2)+ Model!$AV$439*AVERAGE('Assumptions (NG)'!$AR$3:$AT3))/10^9,0)</f>
        <v>-0.3669313134</v>
      </c>
      <c r="BE541" s="219">
        <f>IF(Model!AF$1&lt;='Assumptions (NG)'!$V$12,PPMT('Assumptions (NG)'!$V$9,Model!AF$1,'Assumptions (NG)'!$V$12,'Assumptions (NG)'!$V$7*Model!$AV$438*AVERAGE('Assumptions (NG)'!$AR$2:$AT$2)+ Model!$AV$439*AVERAGE('Assumptions (NG)'!$AR$3:$AT3))/10^9,0)</f>
        <v>-0.3944511619</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-0.1611617032</v>
      </c>
      <c r="AX542" s="219">
        <f>IF(Model!X$1&lt;='Assumptions (NG)'!$V$12,PPMT('Assumptions (NG)'!$V$9,Model!X$1,'Assumptions (NG)'!$V$12,'Assumptions (NG)'!$V$7*Model!$AW$438*AVERAGE('Assumptions (NG)'!$AS$2:$AU$2)+ Model!$AW$439*AVERAGE('Assumptions (NG)'!$AS$3:$AU3))/10^9,0)</f>
        <v>-0.1732488309</v>
      </c>
      <c r="AY542" s="219">
        <f>IF(Model!Y$1&lt;='Assumptions (NG)'!$V$12,PPMT('Assumptions (NG)'!$V$9,Model!Y$1,'Assumptions (NG)'!$V$12,'Assumptions (NG)'!$V$7*Model!$AW$438*AVERAGE('Assumptions (NG)'!$AS$2:$AU$2)+ Model!$AW$439*AVERAGE('Assumptions (NG)'!$AS$3:$AU3))/10^9,0)</f>
        <v>-0.1862424932</v>
      </c>
      <c r="AZ542" s="219">
        <f>IF(Model!Z$1&lt;='Assumptions (NG)'!$V$12,PPMT('Assumptions (NG)'!$V$9,Model!Z$1,'Assumptions (NG)'!$V$12,'Assumptions (NG)'!$V$7*Model!$AW$438*AVERAGE('Assumptions (NG)'!$AS$2:$AU$2)+ Model!$AW$439*AVERAGE('Assumptions (NG)'!$AS$3:$AU3))/10^9,0)</f>
        <v>-0.2002106802</v>
      </c>
      <c r="BA542" s="219">
        <f>IF(Model!AA$1&lt;='Assumptions (NG)'!$V$12,PPMT('Assumptions (NG)'!$V$9,Model!AA$1,'Assumptions (NG)'!$V$12,'Assumptions (NG)'!$V$7*Model!$AW$438*AVERAGE('Assumptions (NG)'!$AS$2:$AU$2)+ Model!$AW$439*AVERAGE('Assumptions (NG)'!$AS$3:$AU3))/10^9,0)</f>
        <v>-0.2152264813</v>
      </c>
      <c r="BB542" s="219">
        <f>IF(Model!AB$1&lt;='Assumptions (NG)'!$V$12,PPMT('Assumptions (NG)'!$V$9,Model!AB$1,'Assumptions (NG)'!$V$12,'Assumptions (NG)'!$V$7*Model!$AW$438*AVERAGE('Assumptions (NG)'!$AS$2:$AU$2)+ Model!$AW$439*AVERAGE('Assumptions (NG)'!$AS$3:$AU3))/10^9,0)</f>
        <v>-0.2313684673</v>
      </c>
      <c r="BC542" s="219">
        <f>IF(Model!AC$1&lt;='Assumptions (NG)'!$V$12,PPMT('Assumptions (NG)'!$V$9,Model!AC$1,'Assumptions (NG)'!$V$12,'Assumptions (NG)'!$V$7*Model!$AW$438*AVERAGE('Assumptions (NG)'!$AS$2:$AU$2)+ Model!$AW$439*AVERAGE('Assumptions (NG)'!$AS$3:$AU3))/10^9,0)</f>
        <v>-0.2487211024</v>
      </c>
      <c r="BD542" s="219">
        <f>IF(Model!AD$1&lt;='Assumptions (NG)'!$V$12,PPMT('Assumptions (NG)'!$V$9,Model!AD$1,'Assumptions (NG)'!$V$12,'Assumptions (NG)'!$V$7*Model!$AW$438*AVERAGE('Assumptions (NG)'!$AS$2:$AU$2)+ Model!$AW$439*AVERAGE('Assumptions (NG)'!$AS$3:$AU3))/10^9,0)</f>
        <v>-0.2673751851</v>
      </c>
      <c r="BE542" s="219">
        <f>IF(Model!AE$1&lt;='Assumptions (NG)'!$V$12,PPMT('Assumptions (NG)'!$V$9,Model!AE$1,'Assumptions (NG)'!$V$12,'Assumptions (NG)'!$V$7*Model!$AW$438*AVERAGE('Assumptions (NG)'!$AS$2:$AU$2)+ Model!$AW$439*AVERAGE('Assumptions (NG)'!$AS$3:$AU3))/10^9,0)</f>
        <v>-0.287428324</v>
      </c>
      <c r="BF542" s="219">
        <f>IF(Model!AF$1&lt;='Assumptions (NG)'!$V$12,PPMT('Assumptions (NG)'!$V$9,Model!AF$1,'Assumptions (NG)'!$V$12,'Assumptions (NG)'!$V$7*Model!$AW$438*AVERAGE('Assumptions (NG)'!$AS$2:$AU$2)+ Model!$AW$439*AVERAGE('Assumptions (NG)'!$AS$3:$AU3))/10^9,0)</f>
        <v>-0.3089854483</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-0.07443819881</v>
      </c>
      <c r="AY543" s="219">
        <f>IF(Model!X$1&lt;='Assumptions (NG)'!$V$12,PPMT('Assumptions (NG)'!$V$9,Model!X$1,'Assumptions (NG)'!$V$12,'Assumptions (NG)'!$V$7*Model!$AX$438*AVERAGE('Assumptions (NG)'!$AT$2:$AV$2)+ Model!$AX$439*AVERAGE('Assumptions (NG)'!$AT$3:$AV3))/10^9,0)</f>
        <v>-0.08002106372</v>
      </c>
      <c r="AZ543" s="219">
        <f>IF(Model!Y$1&lt;='Assumptions (NG)'!$V$12,PPMT('Assumptions (NG)'!$V$9,Model!Y$1,'Assumptions (NG)'!$V$12,'Assumptions (NG)'!$V$7*Model!$AX$438*AVERAGE('Assumptions (NG)'!$AT$2:$AV$2)+ Model!$AX$439*AVERAGE('Assumptions (NG)'!$AT$3:$AV3))/10^9,0)</f>
        <v>-0.0860226435</v>
      </c>
      <c r="BA543" s="219">
        <f>IF(Model!Z$1&lt;='Assumptions (NG)'!$V$12,PPMT('Assumptions (NG)'!$V$9,Model!Z$1,'Assumptions (NG)'!$V$12,'Assumptions (NG)'!$V$7*Model!$AX$438*AVERAGE('Assumptions (NG)'!$AT$2:$AV$2)+ Model!$AX$439*AVERAGE('Assumptions (NG)'!$AT$3:$AV3))/10^9,0)</f>
        <v>-0.09247434176</v>
      </c>
      <c r="BB543" s="219">
        <f>IF(Model!AA$1&lt;='Assumptions (NG)'!$V$12,PPMT('Assumptions (NG)'!$V$9,Model!AA$1,'Assumptions (NG)'!$V$12,'Assumptions (NG)'!$V$7*Model!$AX$438*AVERAGE('Assumptions (NG)'!$AT$2:$AV$2)+ Model!$AX$439*AVERAGE('Assumptions (NG)'!$AT$3:$AV3))/10^9,0)</f>
        <v>-0.0994099174</v>
      </c>
      <c r="BC543" s="219">
        <f>IF(Model!AB$1&lt;='Assumptions (NG)'!$V$12,PPMT('Assumptions (NG)'!$V$9,Model!AB$1,'Assumptions (NG)'!$V$12,'Assumptions (NG)'!$V$7*Model!$AX$438*AVERAGE('Assumptions (NG)'!$AT$2:$AV$2)+ Model!$AX$439*AVERAGE('Assumptions (NG)'!$AT$3:$AV3))/10^9,0)</f>
        <v>-0.1068656612</v>
      </c>
      <c r="BD543" s="219">
        <f>IF(Model!AC$1&lt;='Assumptions (NG)'!$V$12,PPMT('Assumptions (NG)'!$V$9,Model!AC$1,'Assumptions (NG)'!$V$12,'Assumptions (NG)'!$V$7*Model!$AX$438*AVERAGE('Assumptions (NG)'!$AT$2:$AV$2)+ Model!$AX$439*AVERAGE('Assumptions (NG)'!$AT$3:$AV3))/10^9,0)</f>
        <v>-0.1148805858</v>
      </c>
      <c r="BE543" s="219">
        <f>IF(Model!AD$1&lt;='Assumptions (NG)'!$V$12,PPMT('Assumptions (NG)'!$V$9,Model!AD$1,'Assumptions (NG)'!$V$12,'Assumptions (NG)'!$V$7*Model!$AX$438*AVERAGE('Assumptions (NG)'!$AT$2:$AV$2)+ Model!$AX$439*AVERAGE('Assumptions (NG)'!$AT$3:$AV3))/10^9,0)</f>
        <v>-0.1234966297</v>
      </c>
      <c r="BF543" s="219">
        <f>IF(Model!AE$1&lt;='Assumptions (NG)'!$V$12,PPMT('Assumptions (NG)'!$V$9,Model!AE$1,'Assumptions (NG)'!$V$12,'Assumptions (NG)'!$V$7*Model!$AX$438*AVERAGE('Assumptions (NG)'!$AT$2:$AV$2)+ Model!$AX$439*AVERAGE('Assumptions (NG)'!$AT$3:$AV3))/10^9,0)</f>
        <v>-0.132758877</v>
      </c>
      <c r="BG543" s="219">
        <f>IF(Model!AF$1&lt;='Assumptions (NG)'!$V$12,PPMT('Assumptions (NG)'!$V$9,Model!AF$1,'Assumptions (NG)'!$V$12,'Assumptions (NG)'!$V$7*Model!$AX$438*AVERAGE('Assumptions (NG)'!$AT$2:$AV$2)+ Model!$AX$439*AVERAGE('Assumptions (NG)'!$AT$3:$AV3))/10^9,0)</f>
        <v>-0.1427157927</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-0.1250753917</v>
      </c>
      <c r="AZ544" s="219">
        <f>IF(Model!X$1&lt;='Assumptions (NG)'!$V$12,PPMT('Assumptions (NG)'!$V$9,Model!X$1,'Assumptions (NG)'!$V$12,'Assumptions (NG)'!$V$7*Model!$AY$438*AVERAGE('Assumptions (NG)'!$AU$2:$AW$2)+ Model!$AY$439*AVERAGE('Assumptions (NG)'!$AU$3:$AW3))/10^9,0)</f>
        <v>-0.1344560461</v>
      </c>
      <c r="BA544" s="219">
        <f>IF(Model!Y$1&lt;='Assumptions (NG)'!$V$12,PPMT('Assumptions (NG)'!$V$9,Model!Y$1,'Assumptions (NG)'!$V$12,'Assumptions (NG)'!$V$7*Model!$AY$438*AVERAGE('Assumptions (NG)'!$AU$2:$AW$2)+ Model!$AY$439*AVERAGE('Assumptions (NG)'!$AU$3:$AW3))/10^9,0)</f>
        <v>-0.1445402495</v>
      </c>
      <c r="BB544" s="219">
        <f>IF(Model!Z$1&lt;='Assumptions (NG)'!$V$12,PPMT('Assumptions (NG)'!$V$9,Model!Z$1,'Assumptions (NG)'!$V$12,'Assumptions (NG)'!$V$7*Model!$AY$438*AVERAGE('Assumptions (NG)'!$AU$2:$AW$2)+ Model!$AY$439*AVERAGE('Assumptions (NG)'!$AU$3:$AW3))/10^9,0)</f>
        <v>-0.1553807682</v>
      </c>
      <c r="BC544" s="219">
        <f>IF(Model!AA$1&lt;='Assumptions (NG)'!$V$12,PPMT('Assumptions (NG)'!$V$9,Model!AA$1,'Assumptions (NG)'!$V$12,'Assumptions (NG)'!$V$7*Model!$AY$438*AVERAGE('Assumptions (NG)'!$AU$2:$AW$2)+ Model!$AY$439*AVERAGE('Assumptions (NG)'!$AU$3:$AW3))/10^9,0)</f>
        <v>-0.1670343259</v>
      </c>
      <c r="BD544" s="219">
        <f>IF(Model!AB$1&lt;='Assumptions (NG)'!$V$12,PPMT('Assumptions (NG)'!$V$9,Model!AB$1,'Assumptions (NG)'!$V$12,'Assumptions (NG)'!$V$7*Model!$AY$438*AVERAGE('Assumptions (NG)'!$AU$2:$AW$2)+ Model!$AY$439*AVERAGE('Assumptions (NG)'!$AU$3:$AW3))/10^9,0)</f>
        <v>-0.1795619003</v>
      </c>
      <c r="BE544" s="219">
        <f>IF(Model!AC$1&lt;='Assumptions (NG)'!$V$12,PPMT('Assumptions (NG)'!$V$9,Model!AC$1,'Assumptions (NG)'!$V$12,'Assumptions (NG)'!$V$7*Model!$AY$438*AVERAGE('Assumptions (NG)'!$AU$2:$AW$2)+ Model!$AY$439*AVERAGE('Assumptions (NG)'!$AU$3:$AW3))/10^9,0)</f>
        <v>-0.1930290428</v>
      </c>
      <c r="BF544" s="219">
        <f>IF(Model!AD$1&lt;='Assumptions (NG)'!$V$12,PPMT('Assumptions (NG)'!$V$9,Model!AD$1,'Assumptions (NG)'!$V$12,'Assumptions (NG)'!$V$7*Model!$AY$438*AVERAGE('Assumptions (NG)'!$AU$2:$AW$2)+ Model!$AY$439*AVERAGE('Assumptions (NG)'!$AU$3:$AW3))/10^9,0)</f>
        <v>-0.207506221</v>
      </c>
      <c r="BG544" s="219">
        <f>IF(Model!AE$1&lt;='Assumptions (NG)'!$V$12,PPMT('Assumptions (NG)'!$V$9,Model!AE$1,'Assumptions (NG)'!$V$12,'Assumptions (NG)'!$V$7*Model!$AY$438*AVERAGE('Assumptions (NG)'!$AU$2:$AW$2)+ Model!$AY$439*AVERAGE('Assumptions (NG)'!$AU$3:$AW3))/10^9,0)</f>
        <v>-0.2230691876</v>
      </c>
      <c r="BH544" s="219">
        <f>IF(Model!AF$1&lt;='Assumptions (NG)'!$V$12,PPMT('Assumptions (NG)'!$V$9,Model!AF$1,'Assumptions (NG)'!$V$12,'Assumptions (NG)'!$V$7*Model!$AY$438*AVERAGE('Assumptions (NG)'!$AU$2:$AW$2)+ Model!$AY$439*AVERAGE('Assumptions (NG)'!$AU$3:$AW3))/10^9,0)</f>
        <v>-0.2397993767</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-0.1919885385</v>
      </c>
      <c r="BA545" s="219">
        <f>IF(Model!X$1&lt;='Assumptions (NG)'!$V$12,PPMT('Assumptions (NG)'!$V$9,Model!X$1,'Assumptions (NG)'!$V$12,'Assumptions (NG)'!$V$7*Model!$AZ$438*AVERAGE('Assumptions (NG)'!$AV$2:$AX$2)+ Model!$AZ$439*AVERAGE('Assumptions (NG)'!$AV$3:$AX3))/10^9,0)</f>
        <v>-0.2063876789</v>
      </c>
      <c r="BB545" s="219">
        <f>IF(Model!Y$1&lt;='Assumptions (NG)'!$V$12,PPMT('Assumptions (NG)'!$V$9,Model!Y$1,'Assumptions (NG)'!$V$12,'Assumptions (NG)'!$V$7*Model!$AZ$438*AVERAGE('Assumptions (NG)'!$AV$2:$AX$2)+ Model!$AZ$439*AVERAGE('Assumptions (NG)'!$AV$3:$AX3))/10^9,0)</f>
        <v>-0.2218667548</v>
      </c>
      <c r="BC545" s="219">
        <f>IF(Model!Z$1&lt;='Assumptions (NG)'!$V$12,PPMT('Assumptions (NG)'!$V$9,Model!Z$1,'Assumptions (NG)'!$V$12,'Assumptions (NG)'!$V$7*Model!$AZ$438*AVERAGE('Assumptions (NG)'!$AV$2:$AX$2)+ Model!$AZ$439*AVERAGE('Assumptions (NG)'!$AV$3:$AX3))/10^9,0)</f>
        <v>-0.2385067614</v>
      </c>
      <c r="BD545" s="219">
        <f>IF(Model!AA$1&lt;='Assumptions (NG)'!$V$12,PPMT('Assumptions (NG)'!$V$9,Model!AA$1,'Assumptions (NG)'!$V$12,'Assumptions (NG)'!$V$7*Model!$AZ$438*AVERAGE('Assumptions (NG)'!$AV$2:$AX$2)+ Model!$AZ$439*AVERAGE('Assumptions (NG)'!$AV$3:$AX3))/10^9,0)</f>
        <v>-0.2563947685</v>
      </c>
      <c r="BE545" s="219">
        <f>IF(Model!AB$1&lt;='Assumptions (NG)'!$V$12,PPMT('Assumptions (NG)'!$V$9,Model!AB$1,'Assumptions (NG)'!$V$12,'Assumptions (NG)'!$V$7*Model!$AZ$438*AVERAGE('Assumptions (NG)'!$AV$2:$AX$2)+ Model!$AZ$439*AVERAGE('Assumptions (NG)'!$AV$3:$AX3))/10^9,0)</f>
        <v>-0.2756243761</v>
      </c>
      <c r="BF545" s="219">
        <f>IF(Model!AC$1&lt;='Assumptions (NG)'!$V$12,PPMT('Assumptions (NG)'!$V$9,Model!AC$1,'Assumptions (NG)'!$V$12,'Assumptions (NG)'!$V$7*Model!$AZ$438*AVERAGE('Assumptions (NG)'!$AV$2:$AX$2)+ Model!$AZ$439*AVERAGE('Assumptions (NG)'!$AV$3:$AX3))/10^9,0)</f>
        <v>-0.2962962044</v>
      </c>
      <c r="BG545" s="219">
        <f>IF(Model!AD$1&lt;='Assumptions (NG)'!$V$12,PPMT('Assumptions (NG)'!$V$9,Model!AD$1,'Assumptions (NG)'!$V$12,'Assumptions (NG)'!$V$7*Model!$AZ$438*AVERAGE('Assumptions (NG)'!$AV$2:$AX$2)+ Model!$AZ$439*AVERAGE('Assumptions (NG)'!$AV$3:$AX3))/10^9,0)</f>
        <v>-0.3185184197</v>
      </c>
      <c r="BH545" s="219">
        <f>IF(Model!AE$1&lt;='Assumptions (NG)'!$V$12,PPMT('Assumptions (NG)'!$V$9,Model!AE$1,'Assumptions (NG)'!$V$12,'Assumptions (NG)'!$V$7*Model!$AZ$438*AVERAGE('Assumptions (NG)'!$AV$2:$AX$2)+ Model!$AZ$439*AVERAGE('Assumptions (NG)'!$AV$3:$AX3))/10^9,0)</f>
        <v>-0.3424073012</v>
      </c>
      <c r="BI545" s="219">
        <f>IF(Model!AF$1&lt;='Assumptions (NG)'!$V$12,PPMT('Assumptions (NG)'!$V$9,Model!AF$1,'Assumptions (NG)'!$V$12,'Assumptions (NG)'!$V$7*Model!$AZ$438*AVERAGE('Assumptions (NG)'!$AV$2:$AX$2)+ Model!$AZ$439*AVERAGE('Assumptions (NG)'!$AV$3:$AX3))/10^9,0)</f>
        <v>-0.3680878488</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-0.07521341433</v>
      </c>
      <c r="BB546" s="219">
        <f>IF(Model!X$1&lt;='Assumptions (NG)'!$V$12,PPMT('Assumptions (NG)'!$V$9,Model!X$1,'Assumptions (NG)'!$V$12,'Assumptions (NG)'!$V$7*Model!$BA$438*AVERAGE('Assumptions (NG)'!$AW$2:$AY$2)+ Model!$BA$439*AVERAGE('Assumptions (NG)'!$AW$3:$AY3))/10^9,0)</f>
        <v>-0.08085442041</v>
      </c>
      <c r="BC546" s="219">
        <f>IF(Model!Y$1&lt;='Assumptions (NG)'!$V$12,PPMT('Assumptions (NG)'!$V$9,Model!Y$1,'Assumptions (NG)'!$V$12,'Assumptions (NG)'!$V$7*Model!$BA$438*AVERAGE('Assumptions (NG)'!$AW$2:$AY$2)+ Model!$BA$439*AVERAGE('Assumptions (NG)'!$AW$3:$AY3))/10^9,0)</f>
        <v>-0.08691850194</v>
      </c>
      <c r="BD546" s="219">
        <f>IF(Model!Z$1&lt;='Assumptions (NG)'!$V$12,PPMT('Assumptions (NG)'!$V$9,Model!Z$1,'Assumptions (NG)'!$V$12,'Assumptions (NG)'!$V$7*Model!$BA$438*AVERAGE('Assumptions (NG)'!$AW$2:$AY$2)+ Model!$BA$439*AVERAGE('Assumptions (NG)'!$AW$3:$AY3))/10^9,0)</f>
        <v>-0.09343738958</v>
      </c>
      <c r="BE546" s="219">
        <f>IF(Model!AA$1&lt;='Assumptions (NG)'!$V$12,PPMT('Assumptions (NG)'!$V$9,Model!AA$1,'Assumptions (NG)'!$V$12,'Assumptions (NG)'!$V$7*Model!$BA$438*AVERAGE('Assumptions (NG)'!$AW$2:$AY$2)+ Model!$BA$439*AVERAGE('Assumptions (NG)'!$AW$3:$AY3))/10^9,0)</f>
        <v>-0.1004451938</v>
      </c>
      <c r="BF546" s="219">
        <f>IF(Model!AB$1&lt;='Assumptions (NG)'!$V$12,PPMT('Assumptions (NG)'!$V$9,Model!AB$1,'Assumptions (NG)'!$V$12,'Assumptions (NG)'!$V$7*Model!$BA$438*AVERAGE('Assumptions (NG)'!$AW$2:$AY$2)+ Model!$BA$439*AVERAGE('Assumptions (NG)'!$AW$3:$AY3))/10^9,0)</f>
        <v>-0.1079785833</v>
      </c>
      <c r="BG546" s="219">
        <f>IF(Model!AC$1&lt;='Assumptions (NG)'!$V$12,PPMT('Assumptions (NG)'!$V$9,Model!AC$1,'Assumptions (NG)'!$V$12,'Assumptions (NG)'!$V$7*Model!$BA$438*AVERAGE('Assumptions (NG)'!$AW$2:$AY$2)+ Model!$BA$439*AVERAGE('Assumptions (NG)'!$AW$3:$AY3))/10^9,0)</f>
        <v>-0.1160769771</v>
      </c>
      <c r="BH546" s="219">
        <f>IF(Model!AD$1&lt;='Assumptions (NG)'!$V$12,PPMT('Assumptions (NG)'!$V$9,Model!AD$1,'Assumptions (NG)'!$V$12,'Assumptions (NG)'!$V$7*Model!$BA$438*AVERAGE('Assumptions (NG)'!$AW$2:$AY$2)+ Model!$BA$439*AVERAGE('Assumptions (NG)'!$AW$3:$AY3))/10^9,0)</f>
        <v>-0.1247827504</v>
      </c>
      <c r="BI546" s="219">
        <f>IF(Model!AE$1&lt;='Assumptions (NG)'!$V$12,PPMT('Assumptions (NG)'!$V$9,Model!AE$1,'Assumptions (NG)'!$V$12,'Assumptions (NG)'!$V$7*Model!$BA$438*AVERAGE('Assumptions (NG)'!$AW$2:$AY$2)+ Model!$BA$439*AVERAGE('Assumptions (NG)'!$AW$3:$AY3))/10^9,0)</f>
        <v>-0.1341414566</v>
      </c>
      <c r="BJ546" s="219">
        <f>IF(Model!AF$1&lt;='Assumptions (NG)'!$V$12,PPMT('Assumptions (NG)'!$V$9,Model!AF$1,'Assumptions (NG)'!$V$12,'Assumptions (NG)'!$V$7*Model!$BA$438*AVERAGE('Assumptions (NG)'!$AW$2:$AY$2)+ Model!$BA$439*AVERAGE('Assumptions (NG)'!$AW$3:$AY3))/10^9,0)</f>
        <v>-0.1442020659</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-0.0001787624238</v>
      </c>
      <c r="D547" s="177">
        <f t="array" ref="D547">SUM(IF(ISERROR(D548:D598),"",D548:D598))</f>
        <v>-0.08747669862</v>
      </c>
      <c r="E547" s="177">
        <f t="array" ref="E547">SUM(IF(ISERROR(E548:E598),"",E548:E598))</f>
        <v>-0.1919329445</v>
      </c>
      <c r="F547" s="177">
        <f t="array" ref="F547">SUM(IF(ISERROR(F548:F598),"",F548:F598))</f>
        <v>-0.3620981373</v>
      </c>
      <c r="G547" s="177">
        <f t="array" ref="G547">SUM(IF(ISERROR(G548:G598),"",G548:G598))</f>
        <v>-0.339812642</v>
      </c>
      <c r="H547" s="177">
        <f t="array" ref="H547">SUM(IF(ISERROR(H548:H598),"",H548:H598))</f>
        <v>-0.4496252346</v>
      </c>
      <c r="I547" s="177">
        <f t="array" ref="I547">SUM(IF(ISERROR(I548:I598),"",I548:I598))</f>
        <v>-0.4725717475</v>
      </c>
      <c r="J547" s="177">
        <f t="array" ref="J547">SUM(IF(ISERROR(J548:J598),"",J548:J598))</f>
        <v>-0.4349657777</v>
      </c>
      <c r="K547" s="177">
        <f t="array" ref="K547">SUM(IF(ISERROR(K548:K598),"",K548:K598))</f>
        <v>-0.3818167991</v>
      </c>
      <c r="L547" s="177">
        <f t="array" ref="L547">SUM(IF(ISERROR(L548:L598),"",L548:L598))</f>
        <v>-0.5767451686</v>
      </c>
      <c r="M547" s="177">
        <f t="array" ref="M547">SUM(IF(ISERROR(M548:M598),"",M548:M598))</f>
        <v>-0.5485586436</v>
      </c>
      <c r="N547" s="177">
        <f t="array" ref="N547">SUM(IF(ISERROR(N548:N598),"",N548:N598))</f>
        <v>-0.4620471081</v>
      </c>
      <c r="O547" s="177">
        <f t="array" ref="O547">SUM(IF(ISERROR(O548:O598),"",O548:O598))</f>
        <v>-0.4144107068</v>
      </c>
      <c r="P547" s="177">
        <f t="array" ref="P547">SUM(IF(ISERROR(P548:P598),"",P548:P598))</f>
        <v>-0.4737326168</v>
      </c>
      <c r="Q547" s="177">
        <f t="array" ref="Q547">SUM(IF(ISERROR(Q548:Q598),"",Q548:Q598))</f>
        <v>-0.4013217333</v>
      </c>
      <c r="R547" s="177">
        <f t="array" ref="R547">SUM(IF(ISERROR(R548:R598),"",R548:R598))</f>
        <v>-0.345344345</v>
      </c>
      <c r="S547" s="177">
        <f t="array" ref="S547">SUM(IF(ISERROR(S548:S598),"",S548:S598))</f>
        <v>-0.2958766849</v>
      </c>
      <c r="T547" s="177">
        <f t="array" ref="T547">SUM(IF(ISERROR(T548:T598),"",T548:T598))</f>
        <v>-0.2338808215</v>
      </c>
      <c r="U547" s="177">
        <f t="array" ref="U547">SUM(IF(ISERROR(U548:U598),"",U548:U598))</f>
        <v>-0.1895130011</v>
      </c>
      <c r="V547" s="177">
        <f t="array" ref="V547">SUM(IF(ISERROR(V548:V598),"",V548:V598))</f>
        <v>-0.1451215922</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-0.03620915778</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-0.02529579808</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-0.01378904697</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-0.004800935576</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-0.002716196675</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-0.0004751023566</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6" t="b">
        <f>IF($V$438&gt;0,IPMT('Assumptions (NG)'!$V$9,AF$1,10,'Assumptions (NG)'!$V$7*Model!$V$438*('Assumptions (NG)'!$U$17*AVERAGE('Assumptions (NG)'!$R$2:$T$2)+'Assumptions (NG)'!$U$18*AVERAGE('Assumptions (NG)'!$R$3:$T$3))/10^9,0))</f>
        <v>0</v>
      </c>
      <c r="AF547" s="177">
        <f t="array" ref="AF547">SUM(IF(ISERROR(AF548:AF598),"",AF548:AF598))</f>
        <v>-0.3526305759</v>
      </c>
      <c r="AG547" s="177">
        <f t="array" ref="AG547">SUM(IF(ISERROR(AG548:AG598),"",AG548:AG598))</f>
        <v>-0.3408236372</v>
      </c>
      <c r="AH547" s="177">
        <f t="array" ref="AH547">SUM(IF(ISERROR(AH548:AH598),"",AH548:AH598))</f>
        <v>-0.3579180691</v>
      </c>
      <c r="AI547" s="177">
        <f t="array" ref="AI547">SUM(IF(ISERROR(AI548:AI598),"",AI548:AI598))</f>
        <v>-0.3618699218</v>
      </c>
      <c r="AJ547" s="177">
        <f t="array" ref="AJ547">SUM(IF(ISERROR(AJ548:AJ598),"",AJ548:AJ598))</f>
        <v>-0.3797169565</v>
      </c>
      <c r="AK547" s="177">
        <f t="array" ref="AK547">SUM(IF(ISERROR(AK548:AK598),"",AK548:AK598))</f>
        <v>-0.3777783059</v>
      </c>
      <c r="AL547" s="177">
        <f t="array" ref="AL547">SUM(IF(ISERROR(AL548:AL598),"",AL548:AL598))</f>
        <v>-0.3798351868</v>
      </c>
      <c r="AM547" s="177">
        <f t="array" ref="AM547">SUM(IF(ISERROR(AM548:AM598),"",AM548:AM598))</f>
        <v>-0.384234069</v>
      </c>
      <c r="AN547" s="177">
        <f t="array" ref="AN547">SUM(IF(ISERROR(AN548:AN598),"",AN548:AN598))</f>
        <v>-0.5133205643</v>
      </c>
      <c r="AO547" s="177">
        <f t="array" ref="AO547">SUM(IF(ISERROR(AO548:AO598),"",AO548:AO598))</f>
        <v>-0.688606025</v>
      </c>
      <c r="AP547" s="177">
        <f t="array" ref="AP547">SUM(IF(ISERROR(AP548:AP598),"",AP548:AP598))</f>
        <v>-1.013422196</v>
      </c>
      <c r="AQ547" s="177">
        <f t="array" ref="AQ547">SUM(IF(ISERROR(AQ548:AQ598),"",AQ548:AQ598))</f>
        <v>-0.9675219669</v>
      </c>
      <c r="AR547" s="177">
        <f t="array" ref="AR547">SUM(IF(ISERROR(AR548:AR598),"",AR548:AR598))</f>
        <v>-1.19758636</v>
      </c>
      <c r="AS547" s="177">
        <f t="array" ref="AS547">SUM(IF(ISERROR(AS548:AS598),"",AS548:AS598))</f>
        <v>-1.254090518</v>
      </c>
      <c r="AT547" s="177">
        <f t="array" ref="AT547">SUM(IF(ISERROR(AT548:AT598),"",AT548:AT598))</f>
        <v>-1.186737005</v>
      </c>
      <c r="AU547" s="177">
        <f t="array" ref="AU547">SUM(IF(ISERROR(AU548:AU598),"",AU548:AU598))</f>
        <v>-1.095348079</v>
      </c>
      <c r="AV547" s="177">
        <f t="array" ref="AV547">SUM(IF(ISERROR(AV548:AV598),"",AV548:AV598))</f>
        <v>-1.142646124</v>
      </c>
      <c r="AW547" s="177">
        <f t="array" ref="AW547">SUM(IF(ISERROR(AW548:AW598),"",AW548:AW598))</f>
        <v>-1.123042711</v>
      </c>
      <c r="AX547" s="177">
        <f t="array" ref="AX547">SUM(IF(ISERROR(AX548:AX598),"",AX548:AX598))</f>
        <v>-0.9938647926</v>
      </c>
      <c r="AY547" s="177">
        <f t="array" ref="AY547">SUM(IF(ISERROR(AY548:AY598),"",AY548:AY598))</f>
        <v>-0.9242807883</v>
      </c>
      <c r="AZ547" s="177">
        <f t="array" ref="AZ547">SUM(IF(ISERROR(AZ548:AZ598),"",AZ548:AZ598))</f>
        <v>-0.9363879873</v>
      </c>
      <c r="BA547" s="177">
        <f t="array" ref="BA547">SUM(IF(ISERROR(BA548:BA598),"",BA548:BA598))</f>
        <v>-0.8560751647</v>
      </c>
      <c r="BB547" s="177">
        <f t="array" ref="BB547">SUM(IF(ISERROR(BB548:BB598),"",BB548:BB598))</f>
        <v>-0.6884206359</v>
      </c>
      <c r="BC547" s="177">
        <f t="array" ref="BC547">SUM(IF(ISERROR(BC548:BC598),"",BC548:BC598))</f>
        <v>-0.559271484</v>
      </c>
      <c r="BD547" s="177">
        <f t="array" ref="BD547">SUM(IF(ISERROR(BD548:BD598),"",BD548:BD598))</f>
        <v>-0.4491382036</v>
      </c>
      <c r="BE547" s="177">
        <f t="array" ref="BE547">SUM(IF(ISERROR(BE548:BE598),"",BE548:BE598))</f>
        <v>-0.3436350929</v>
      </c>
      <c r="BF547" s="177">
        <f t="array" ref="BF547">SUM(IF(ISERROR(BF548:BF598),"",BF548:BF598))</f>
        <v>-0.2405494883</v>
      </c>
      <c r="BG547" s="177">
        <f t="array" ref="BG547">SUM(IF(ISERROR(BG548:BG598),"",BG548:BG598))</f>
        <v>-0.1615350882</v>
      </c>
      <c r="BH547" s="177">
        <f t="array" ref="BH547">SUM(IF(ISERROR(BH548:BH598),"",BH548:BH598))</f>
        <v>-0.10150656</v>
      </c>
      <c r="BI547" s="177">
        <f t="array" ref="BI547">SUM(IF(ISERROR(BI548:BI598),"",BI548:BI598))</f>
        <v>-0.04848235285</v>
      </c>
      <c r="BJ547" s="177">
        <f t="array" ref="BJ547">SUM(IF(ISERROR(BJ548:BJ598),"",BJ548:BJ598))</f>
        <v>-0.01081515494</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-0.0001787624238</v>
      </c>
      <c r="D548" s="177">
        <f>IF(and($C$438&gt;0,Model!X$1&lt;='Assumptions (NG)'!$V$12),IPMT('Assumptions (NG)'!$V$9,Model!X$1,'Assumptions (NG)'!$V$12,'Assumptions (NG)'!$V$7*(Model!$C$438*'Assumptions (NG)'!$B$2)/10^9),0)+IF(and($C$439&gt;0,Model!X$1&lt;='Assumptions (NG)'!$V$12),IPMT('Assumptions (NG)'!$V$9,Model!X$1,'Assumptions (NG)'!$V$12,'Assumptions (NG)'!$V$7*(Model!$C$439*'Assumptions (NG)'!$B$3)/10^9),0)</f>
        <v>-0.0001661264361</v>
      </c>
      <c r="E548" s="177">
        <f>IF(and($C$438&gt;0,Model!Y$1&lt;='Assumptions (NG)'!$V$12),IPMT('Assumptions (NG)'!$V$9,Model!Y$1,'Assumptions (NG)'!$V$12,'Assumptions (NG)'!$V$7*(Model!$C$438*'Assumptions (NG)'!$B$2)/10^9),0)+IF(and($C$439&gt;0,Model!Y$1&lt;='Assumptions (NG)'!$V$12),IPMT('Assumptions (NG)'!$V$9,Model!Y$1,'Assumptions (NG)'!$V$12,'Assumptions (NG)'!$V$7*(Model!$C$439*'Assumptions (NG)'!$B$3)/10^9),0)</f>
        <v>-0.0001525427493</v>
      </c>
      <c r="F548" s="177">
        <f>IF(and($C$438&gt;0,Model!Z$1&lt;='Assumptions (NG)'!$V$12),IPMT('Assumptions (NG)'!$V$9,Model!Z$1,'Assumptions (NG)'!$V$12,'Assumptions (NG)'!$V$7*(Model!$C$438*'Assumptions (NG)'!$B$2)/10^9),0)+IF(and($C$439&gt;0,Model!Z$1&lt;='Assumptions (NG)'!$V$12),IPMT('Assumptions (NG)'!$V$9,Model!Z$1,'Assumptions (NG)'!$V$12,'Assumptions (NG)'!$V$7*(Model!$C$439*'Assumptions (NG)'!$B$3)/10^9),0)</f>
        <v>-0.000137940286</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-0.0001222426379</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-0.0001053676663</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-0.00008722707174</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-0.00006772593262</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-0.00004676220807</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-0.00002422620418</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-0.08731057218</v>
      </c>
      <c r="E549" s="177">
        <f>IF(and($D$438&gt;0,Model!X$1&lt;='Assumptions (NG)'!$V$12),IPMT('Assumptions (NG)'!$V$9,Model!X$1,'Assumptions (NG)'!$V$12,'Assumptions (NG)'!$V$7*(Model!$D$438*'Assumptions (NG)'!$B$2)/10^9),0)+IF(and($D$439&gt;0,Model!X$1&lt;='Assumptions (NG)'!$V$12),IPMT('Assumptions (NG)'!$V$9,Model!X$1,'Assumptions (NG)'!$V$12,'Assumptions (NG)'!$V$7*(Model!$D$439*'Assumptions (NG)'!$B$3)/10^9),0)</f>
        <v>-0.08113894341</v>
      </c>
      <c r="F549" s="177">
        <f>IF(and($D$438&gt;0,Model!Y$1&lt;='Assumptions (NG)'!$V$12),IPMT('Assumptions (NG)'!$V$9,Model!Y$1,'Assumptions (NG)'!$V$12,'Assumptions (NG)'!$V$7*(Model!$D$438*'Assumptions (NG)'!$B$2)/10^9),0)+IF(and($D$439&gt;0,Model!Y$1&lt;='Assumptions (NG)'!$V$12),IPMT('Assumptions (NG)'!$V$9,Model!Y$1,'Assumptions (NG)'!$V$12,'Assumptions (NG)'!$V$7*(Model!$D$439*'Assumptions (NG)'!$B$3)/10^9),0)</f>
        <v>-0.07450444248</v>
      </c>
      <c r="G549" s="177">
        <f>IF(and($D$438&gt;0,Model!Z$1&lt;='Assumptions (NG)'!$V$12),IPMT('Assumptions (NG)'!$V$9,Model!Z$1,'Assumptions (NG)'!$V$12,'Assumptions (NG)'!$V$7*(Model!$D$438*'Assumptions (NG)'!$B$2)/10^9),0)+IF(and($D$439&gt;0,Model!Z$1&lt;='Assumptions (NG)'!$V$12),IPMT('Assumptions (NG)'!$V$9,Model!Z$1,'Assumptions (NG)'!$V$12,'Assumptions (NG)'!$V$7*(Model!$D$439*'Assumptions (NG)'!$B$3)/10^9),0)</f>
        <v>-0.06737235399</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-0.05970535886</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-0.05146333909</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-0.04260316784</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-0.03307848374</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-0.02283944834</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-0.01183248529</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-0.1106414584</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-0.1028206643</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-0.09441331061</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-0.08537540543</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-0.07565965736</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-0.06521522819</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-0.05398746684</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-0.04191762338</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-0.02894254166</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-0.01238985455</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-0.1846350903</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-0.1715839877</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-0.1575540524</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-0.142471872</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-0.126258528</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-0.1088291833</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-0.09009263764</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-0.06995085109</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-0.04829843056</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-0.02502207848</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-0.006320747057</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-0.00587395919</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-0.005393662232</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-0.004877343002</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-0.00432229983</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-0.00372562842</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-0.003084206655</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-0.002394678257</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-0.001653435229</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-0.000856598974</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-0.1410110911</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-0.1310435913</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-0.1203285291</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-0.1088098372</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-0.0964272434</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-0.08311595507</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-0.06880632012</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-0.05342346255</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-0.03688689067</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-0.01911007589</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-0.06645239848</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-0.06175514906</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-0.05670560594</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-0.05127734708</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-0.04544196881</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-0.03916893717</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-0.03242542816</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-0.02517615597</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-0.01738318836</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-0.009005748188</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-0.01386010651</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-0.01288039203</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-0.01182719896</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-0.01069501641</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-0.009477920171</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-0.008169541712</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-0.006763034869</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-0.005251040012</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-0.003625645541</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-0.001878346485</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-0.003156768037</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-0.1715839877</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-0.1575540524</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-0.142471872</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-0.126258528</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-0.1088291833</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-0.09009263764</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-0.06995085109</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-0.04829843056</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-0.02502207848</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-0.08702982744</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-0.08087804337</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-0.0742648755</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-0.06715572004</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-0.05951337792</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-0.05129786014</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-0.04246617852</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-0.03297212079</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-0.02276600872</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-0.01179443825</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-0.05706352281</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-0.05302993478</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-0.04869382764</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-0.04403251247</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-0.03902159866</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-0.03363486632</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-0.02784412905</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-0.02161908649</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-0.01492716574</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-0.007733350923</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-0.01174428504</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-0.01091412936</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-0.010021712</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-0.009062363345</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-0.008031063538</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-0.006922416245</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-0.005730620406</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-0.004449439879</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-0.003072170812</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-0.001591606565</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-0.04069455555</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-0.03781802315</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-0.03472575082</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-0.03140155807</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-0.02782805085</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-0.0239865306</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-0.01985689633</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-0.01541753949</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-0.01064523088</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-0.005514999132</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-0.1438351275</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-0.1336680082</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-0.1227383548</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-0.1109889775</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-0.09835839684</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-0.08478052265</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-0.07018430789</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-0.05449337703</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-0.03762562635</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-0.01949279438</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-0.001709210306</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-0.00158839319</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-0.001458514791</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-0.001318895511</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-0.001168804786</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-0.001007457257</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-0.0008340086624</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-0.0006475514236</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-0.0004471098918</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-0.0002316352451</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-0.02290168567</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-0.02128285878</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-0.01954261987</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-0.01767186305</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-0.01566079946</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-0.0134989061</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-0.01117487074</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-0.00867653273</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-0.005990819368</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-0.003103677504</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-0.01640283982</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-0.01524338988</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-0.01399698119</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-0.01265709184</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-0.0112167108</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-0.009668301179</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-0.008003760835</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-0.006214379965</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-0.00429079553</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-0.002222942263</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-0.0002931946517</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-0.0002724699158</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-0.0002501908247</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-0.0002262408018</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-0.0002004945272</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-0.000172817282</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-0.0001430642434</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-0.000111079727</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-0.00007669637174</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-0.00003973426488</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-0.02059441937</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-0.01913868374</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-0.01757376793</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-0.01589148344</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-0.01408302761</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-0.0121389376</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-0.01004904083</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-0.007802401809</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-0.005387264859</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-0.002790992638</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-0.2187336667</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-0.2032722746</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-0.1866512781</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-0.1687837068</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-0.1495760678</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-0.1289278558</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-0.1067310279</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-0.08286943787</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-0.05721822862</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-0.02964317868</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-0.04597055476</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-0.04272108347</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-0.03922790182</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-0.03547273155</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-0.03143592351</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-0.02709635487</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-0.02243131858</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-0.01741640457</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-0.01202537201</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-0.006230012005</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-0.0748797439</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-0.06958679976</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-0.06389688481</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-0.05778022623</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-0.05120481826</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-0.04413625469</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-0.03653754886</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-0.02836894009</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-0.01958768566</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-0.01014783715</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-0.07870142135</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-0.07313833839</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-0.06715802421</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-0.06072918647</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-0.05381818589</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-0.04638886028</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-0.03840233524</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-0.02981682082</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-0.02058739283</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-0.01066575773</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-0.06629476924</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-0.06160866199</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-0.0565710967</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-0.05115571401</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-0.04533417762</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-0.03907602601</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-0.03234851302</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-0.02511643655</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-0.01734195435</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-0.008984385991</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-0.05492396555</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-0.0510416141</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-0.0468680863</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-0.04238154392</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-0.03755851085</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-0.03237375031</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-0.02680013272</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-0.02080849382</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-0.014367482</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-0.007443394287</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-0.05072889874</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-0.04714307949</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-0.04328832379</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-0.03914446141</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-0.03468980936</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-0.0299010584</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-0.02475315112</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-0.01921915079</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-0.01327010044</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-0.006874871312</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-0.06406548819</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-0.05953695974</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-0.05466879166</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-0.04943551097</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-0.04380973423</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-0.03776202423</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-0.03126073599</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-0.02427185113</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-0.0167587999</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-0.008682269826</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-0.05706785316</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-0.05303395903</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-0.04869752284</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-0.04403585394</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-0.03902455988</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-0.03363741875</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-0.02784624205</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-0.02162072709</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-0.01492829851</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-0.00773393778</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-0.09516872728</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-0.08844163753</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-0.08121001605</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-0.07343602296</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-0.06507898039</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-0.05609515962</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-0.04643755229</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-0.03605562442</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-0.02489505195</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-0.01289743655</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-0.06274239284</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-0.05830738861</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-0.05353975907</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-0.04841455731</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-0.04290496542</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-0.03698215414</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-0.03061513201</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-0.02377058322</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-0.01641269327</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-0.008502961572</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-0.07878460664</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-0.07321564365</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-0.06722900844</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-0.06079337559</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-0.05387507027</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-0.04643789206</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-0.03844292548</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-0.0298483364</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-0.02060915315</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-0.01067703115</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-0.0582292773</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-0.05411328683</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-0.04968859708</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-0.04493205559</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-0.03981877349</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-0.03432199524</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-0.02841295861</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-0.02206074424</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-0.01523211379</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-0.007891336062</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-0.05938770437</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-0.0551898294</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-0.05067711382</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-0.04582594457</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-0.04061093762</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-0.03500480516</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-0.02897821276</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-0.02249962593</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-0.01553514508</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-0.008048328175</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-0.06056917745</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-0.05628778897</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-0.05168529635</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-0.04673761679</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-0.04141886126</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-0.03570119906</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-0.0295547122</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-0.02294723882</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-0.01584420495</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-0.008208443526</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-0.1857493022</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-0.1726194405</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-0.1585048392</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-0.1433316428</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-0.1270204566</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-0.1094859315</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-0.09063631701</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-0.07037298142</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-0.04858989567</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-0.02517307848</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-0.2419373532</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-0.224835787</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-0.2064516034</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-0.1866886059</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-0.1654433837</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-0.1426047698</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-0.1180532598</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-0.09166038665</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-0.06328804797</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-0.03278778389</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-0.4135685214</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-0.3843350469</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-0.3529090619</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-0.3191261279</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-0.2828094739</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-0.2437690708</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-0.2018006376</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-0.1566845718</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-0.1081848011</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-0.05604754753</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-0.06940858255</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-0.06450237252</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-0.05922819674</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-0.05355845778</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-0.04746348839</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-0.0409113963</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-0.0338678973</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-0.02629613588</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-0.01815649235</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-0.009406375554</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-0.3506135926</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-0.3258301457</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-0.2991879402</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-0.2705475693</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-0.2397591706</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-0.206661642</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-0.1710817987</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-0.1328334672</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-0.09171651081</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-0.04751578271</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-0.1970132492</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-0.1830871849</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-0.1681166659</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-0.1520233579</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-0.1347230518</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-0.1161252228</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-0.09613255659</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-0.07464044041</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-0.05153641552</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-0.02669958876</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-0.08847914181</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-0.08222491161</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-0.07550161415</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-0.06827406938</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-0.06050445875</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-0.05215212733</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-0.04317337104</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-0.03352120804</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-0.02314513281</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-0.01199085194</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-0.07090759889</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-0.0658954295</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-0.06050734741</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-0.05471515916</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-0.04848855679</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-0.04179495924</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-0.03459934188</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-0.02686405322</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-0.0185486179</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-0.009609524936</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-0.2182957921</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-0.2028653516</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-0.186277628</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-0.1684458252</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-0.1492766372</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-0.12866976</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-0.1065173671</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-0.08270354471</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-0.05710368564</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-0.02958383714</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-0.1709976537</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-0.158910526</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-0.1459168636</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-0.1319486766</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-0.1169328756</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-0.1007908895</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-0.08343825448</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-0.0647841718</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-0.04473103292</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-0.02317390862</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-0.07898127837</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-0.07339841346</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-0.06739683368</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-0.06094513542</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-0.05400955978</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-0.04655381598</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-0.03853889139</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-0.02992284746</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-0.02066060023</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-0.01070368445</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-0.1327089382</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-0.1233282839</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-0.1132440804</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-0.1024035617</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-0.09075000408</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-0.07822242964</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-0.06475528711</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-0.0502781089</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-0.03471514232</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-0.01798495325</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-0.2037058989</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-0.1893067585</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-0.1738276826</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-0.157187676</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-0.1392996689</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-0.1200700613</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-0.09939823305</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-0.07717601772</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-0.05328713624</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-0.02760658866</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-0.07980380651</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-0.07416280043</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-0.0680987189</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-0.06157983126</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-0.05457202704</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-0.0470386375</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-0.03894024375</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-0.03023447047</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-0.02087576419</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-0.01081515494</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v>
      </c>
      <c r="D599" s="160">
        <f t="shared" si="29"/>
        <v>0.04911694714</v>
      </c>
      <c r="E599" s="160">
        <f t="shared" si="29"/>
        <v>0.165583739</v>
      </c>
      <c r="F599" s="160">
        <f t="shared" si="29"/>
        <v>0.3641710352</v>
      </c>
      <c r="G599" s="160">
        <f t="shared" si="29"/>
        <v>0.4722601133</v>
      </c>
      <c r="H599" s="160">
        <f t="shared" si="29"/>
        <v>0.54032134</v>
      </c>
      <c r="I599" s="160">
        <f t="shared" si="29"/>
        <v>0.6510955643</v>
      </c>
      <c r="J599" s="160">
        <f t="shared" si="29"/>
        <v>0.6473538816</v>
      </c>
      <c r="K599" s="160">
        <f t="shared" si="29"/>
        <v>0.2788012014</v>
      </c>
      <c r="L599" s="160">
        <f t="shared" si="29"/>
        <v>0.6225698929</v>
      </c>
      <c r="M599" s="160">
        <f t="shared" si="29"/>
        <v>0.6917205445</v>
      </c>
      <c r="N599" s="160">
        <f t="shared" si="29"/>
        <v>0.702899875</v>
      </c>
      <c r="O599" s="160">
        <f t="shared" si="29"/>
        <v>0.7056252352</v>
      </c>
      <c r="P599" s="160">
        <f t="shared" si="29"/>
        <v>0.763981257</v>
      </c>
      <c r="Q599" s="160">
        <f t="shared" si="29"/>
        <v>0.7922388449</v>
      </c>
      <c r="R599" s="160">
        <f t="shared" si="29"/>
        <v>0.7821881014</v>
      </c>
      <c r="S599" s="160">
        <f t="shared" si="29"/>
        <v>0.7530490193</v>
      </c>
      <c r="T599" s="160">
        <f t="shared" si="29"/>
        <v>0.6708293795</v>
      </c>
      <c r="U599" s="160">
        <f t="shared" si="29"/>
        <v>0.5313948646</v>
      </c>
      <c r="V599" s="160">
        <f t="shared" si="29"/>
        <v>0.4401145856</v>
      </c>
      <c r="W599" s="160">
        <f t="shared" si="29"/>
        <v>0.3695438901</v>
      </c>
      <c r="X599" s="160">
        <f t="shared" si="29"/>
        <v>0.3168917488</v>
      </c>
      <c r="Y599" s="160">
        <f t="shared" si="29"/>
        <v>0.3634438025</v>
      </c>
      <c r="Z599" s="160">
        <f t="shared" si="29"/>
        <v>0.4516346014</v>
      </c>
      <c r="AA599" s="160">
        <f t="shared" si="29"/>
        <v>0.5282357324</v>
      </c>
      <c r="AB599" s="160">
        <f t="shared" si="29"/>
        <v>0.5629875272</v>
      </c>
      <c r="AC599" s="160">
        <f t="shared" si="29"/>
        <v>0.602231664</v>
      </c>
      <c r="AD599" s="160">
        <f t="shared" si="29"/>
        <v>0.6346004382</v>
      </c>
      <c r="AE599" s="160">
        <f t="shared" si="29"/>
        <v>0.6409949794</v>
      </c>
      <c r="AF599" s="160">
        <f t="shared" si="29"/>
        <v>0.6750932258</v>
      </c>
      <c r="AG599" s="160">
        <f t="shared" si="29"/>
        <v>0.732345895</v>
      </c>
      <c r="AH599" s="160">
        <f t="shared" si="29"/>
        <v>0.8174271901</v>
      </c>
      <c r="AI599" s="160">
        <f t="shared" si="29"/>
        <v>0.9129082713</v>
      </c>
      <c r="AJ599" s="160">
        <f t="shared" si="29"/>
        <v>0.9922603828</v>
      </c>
      <c r="AK599" s="160">
        <f t="shared" si="29"/>
        <v>1.065784018</v>
      </c>
      <c r="AL599" s="160">
        <f t="shared" si="29"/>
        <v>1.12137304</v>
      </c>
      <c r="AM599" s="160">
        <f t="shared" si="29"/>
        <v>1.153311033</v>
      </c>
      <c r="AN599" s="160">
        <f t="shared" si="29"/>
        <v>1.282485493</v>
      </c>
      <c r="AO599" s="160">
        <f t="shared" si="29"/>
        <v>1.561690042</v>
      </c>
      <c r="AP599" s="160">
        <f t="shared" si="29"/>
        <v>2.014346173</v>
      </c>
      <c r="AQ599" s="160">
        <f t="shared" si="29"/>
        <v>2.263903053</v>
      </c>
      <c r="AR599" s="160">
        <f t="shared" si="29"/>
        <v>2.443439097</v>
      </c>
      <c r="AS599" s="160">
        <f t="shared" si="29"/>
        <v>2.735771118</v>
      </c>
      <c r="AT599" s="160">
        <f t="shared" si="29"/>
        <v>2.754982063</v>
      </c>
      <c r="AU599" s="160">
        <f t="shared" si="29"/>
        <v>2.662478778</v>
      </c>
      <c r="AV599" s="160">
        <f t="shared" si="29"/>
        <v>2.737700835</v>
      </c>
      <c r="AW599" s="160">
        <f t="shared" si="29"/>
        <v>2.906664818</v>
      </c>
      <c r="AX599" s="160">
        <f t="shared" si="29"/>
        <v>2.936843326</v>
      </c>
      <c r="AY599" s="160">
        <f t="shared" si="29"/>
        <v>2.957806981</v>
      </c>
      <c r="AZ599" s="160">
        <f t="shared" si="29"/>
        <v>3.113227407</v>
      </c>
      <c r="BA599" s="160">
        <f t="shared" si="29"/>
        <v>3.211394624</v>
      </c>
      <c r="BB599" s="160">
        <f t="shared" si="29"/>
        <v>3.10821909</v>
      </c>
      <c r="BC599" s="160">
        <f t="shared" si="29"/>
        <v>2.880290078</v>
      </c>
      <c r="BD599" s="160">
        <f t="shared" si="29"/>
        <v>2.576736642</v>
      </c>
      <c r="BE599" s="160">
        <f t="shared" si="29"/>
        <v>2.162174431</v>
      </c>
      <c r="BF599" s="160">
        <f t="shared" si="29"/>
        <v>1.869016196</v>
      </c>
      <c r="BG599" s="160">
        <f t="shared" si="29"/>
        <v>1.627436653</v>
      </c>
      <c r="BH599" s="160">
        <f t="shared" si="29"/>
        <v>1.318951526</v>
      </c>
      <c r="BI599" s="160">
        <f t="shared" si="29"/>
        <v>1.157099678</v>
      </c>
      <c r="BJ599" s="160">
        <f t="shared" si="29"/>
        <v>1.066479328</v>
      </c>
      <c r="BK599" s="160">
        <f t="shared" si="29"/>
        <v>0.9006145567</v>
      </c>
      <c r="BL599" s="160">
        <f t="shared" si="29"/>
        <v>0.6767241597</v>
      </c>
      <c r="BM599" s="160">
        <f t="shared" si="29"/>
        <v>0.5323410327</v>
      </c>
      <c r="BN599" s="160">
        <f t="shared" si="29"/>
        <v>0.4094090561</v>
      </c>
      <c r="BO599" s="160">
        <f t="shared" si="29"/>
        <v>0.2129237627</v>
      </c>
      <c r="BP599" s="160">
        <f t="shared" si="29"/>
        <v>0.04685810704</v>
      </c>
      <c r="BQ599" s="160"/>
      <c r="BR599" s="160"/>
    </row>
    <row r="600" ht="15.75" hidden="1" customHeight="1" outlineLevel="1">
      <c r="A600" s="209"/>
      <c r="B600" s="38"/>
      <c r="C600" s="177">
        <f>IF($C$438&gt;0,'Assumptions (NG)'!V$13*Model!$C$438*('Assumptions (NG)'!$B$2*'Assumptions (NG)'!$B$17+'Assumptions (NG)'!$B$3*'Assumptions (NG)'!$B$18)/10^9,0)</f>
        <v>0</v>
      </c>
      <c r="D600" s="177">
        <f>IF($C$438&gt;0,'Assumptions (NG)'!W$13*Model!$C$438*('Assumptions (NG)'!$B$2*'Assumptions (NG)'!$B$17+'Assumptions (NG)'!$B$3*'Assumptions (NG)'!$B$18)/10^9,0)</f>
        <v>0</v>
      </c>
      <c r="E600" s="177">
        <f>IF($C$438&gt;0,'Assumptions (NG)'!X$13*Model!$C$438*('Assumptions (NG)'!$B$2*'Assumptions (NG)'!$B$17+'Assumptions (NG)'!$B$3*'Assumptions (NG)'!$B$18)/10^9,0)</f>
        <v>0</v>
      </c>
      <c r="F600" s="177">
        <f>IF($C$438&gt;0,'Assumptions (NG)'!Y$13*Model!$C$438*('Assumptions (NG)'!$B$2*'Assumptions (NG)'!$B$17+'Assumptions (NG)'!$B$3*'Assumptions (NG)'!$B$18)/10^9,0)</f>
        <v>0</v>
      </c>
      <c r="G600" s="177">
        <f>IF($C$438&gt;0,'Assumptions (NG)'!Z$13*Model!$C$438*('Assumptions (NG)'!$B$2*'Assumptions (NG)'!$B$17+'Assumptions (NG)'!$B$3*'Assumptions (NG)'!$B$18)/10^9,0)</f>
        <v>0</v>
      </c>
      <c r="H600" s="177">
        <f>IF($C$438&gt;0,'Assumptions (NG)'!AA$13*Model!$C$438*('Assumptions (NG)'!$B$2*'Assumptions (NG)'!$B$17+'Assumptions (NG)'!$B$3*'Assumptions (NG)'!$B$18)/10^9,0)</f>
        <v>0</v>
      </c>
      <c r="I600" s="177">
        <f>IF($C$438&gt;0,'Assumptions (NG)'!AB$13*Model!$C$438*('Assumptions (NG)'!$B$2*'Assumptions (NG)'!$B$17+'Assumptions (NG)'!$B$3*'Assumptions (NG)'!$B$18)/10^9,0)</f>
        <v>0</v>
      </c>
      <c r="J600" s="177">
        <f>IF($C$438&gt;0,'Assumptions (NG)'!AC$13*Model!$C$438*('Assumptions (NG)'!$B$2*'Assumptions (NG)'!$B$17+'Assumptions (NG)'!$B$3*'Assumptions (NG)'!$B$18)/10^9,0)</f>
        <v>0</v>
      </c>
      <c r="K600" s="226" t="s">
        <v>395</v>
      </c>
      <c r="L600" s="177">
        <f>IF($C$438&gt;0,'Assumptions (NG)'!AE$13*Model!$C$438*('Assumptions (NG)'!$B$2*'Assumptions (NG)'!$B$17+'Assumptions (NG)'!$B$3*'Assumptions (NG)'!$B$18)/10^9,0)</f>
        <v>0</v>
      </c>
      <c r="M600" s="177">
        <f>IF($C$438&gt;0,'Assumptions (NG)'!AF$13*Model!$C$438*('Assumptions (NG)'!$B$2*'Assumptions (NG)'!$B$17+'Assumptions (NG)'!$B$3*'Assumptions (NG)'!$B$18)/10^9,0)</f>
        <v>0</v>
      </c>
      <c r="N600" s="177">
        <f>IF($C$438&gt;0,'Assumptions (NG)'!AG$13*Model!$C$438*('Assumptions (NG)'!$B$2*'Assumptions (NG)'!$B$17+'Assumptions (NG)'!$B$3*'Assumptions (NG)'!$B$18)/10^9,0)</f>
        <v>0</v>
      </c>
      <c r="O600" s="177">
        <f>IF($C$438&gt;0,'Assumptions (NG)'!AH$13*Model!$C$438*('Assumptions (NG)'!$B$2*'Assumptions (NG)'!$B$17+'Assumptions (NG)'!$B$3*'Assumptions (NG)'!$B$18)/10^9,0)</f>
        <v>0</v>
      </c>
      <c r="P600" s="177">
        <f>IF($C$438&gt;0,'Assumptions (NG)'!AI$13*Model!$C$438*('Assumptions (NG)'!$B$2*'Assumptions (NG)'!$B$17+'Assumptions (NG)'!$B$3*'Assumptions (NG)'!$B$18)/10^9,0)</f>
        <v>0</v>
      </c>
      <c r="Q600" s="177">
        <f>IF($C$438&gt;0,'Assumptions (NG)'!AJ$13*Model!$C$438*('Assumptions (NG)'!$B$2*'Assumptions (NG)'!$B$17+'Assumptions (NG)'!$B$3*'Assumptions (NG)'!$B$18)/10^9,0)</f>
        <v>0</v>
      </c>
      <c r="R600" s="177">
        <f>IF($C$438&gt;0,'Assumptions (NG)'!AK$13*Model!$C$438*('Assumptions (NG)'!$B$2*'Assumptions (NG)'!$B$17+'Assumptions (NG)'!$B$3*'Assumptions (NG)'!$B$18)/10^9,0)</f>
        <v>0</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0.04911694714</v>
      </c>
      <c r="E601" s="177">
        <f>IF($D$438&gt;0,'Assumptions (NG)'!W$13*Model!$D$438*('Assumptions (NG)'!$B$2*'Assumptions (NG)'!$C$17+'Assumptions (NG)'!$B$3*'Assumptions (NG)'!$C$18)/10^9,0)</f>
        <v>0.09332219956</v>
      </c>
      <c r="F601" s="177">
        <f>IF($D$438&gt;0,'Assumptions (NG)'!X$13*Model!$D$438*('Assumptions (NG)'!$B$2*'Assumptions (NG)'!$C$17+'Assumptions (NG)'!$B$3*'Assumptions (NG)'!$C$18)/10^9,0)</f>
        <v>0.08398997961</v>
      </c>
      <c r="G601" s="177">
        <f>IF($D$438&gt;0,'Assumptions (NG)'!Y$13*Model!$D$438*('Assumptions (NG)'!$B$2*'Assumptions (NG)'!$C$17+'Assumptions (NG)'!$B$3*'Assumptions (NG)'!$C$18)/10^9,0)</f>
        <v>0.07564009859</v>
      </c>
      <c r="H601" s="177">
        <f>IF($D$438&gt;0,'Assumptions (NG)'!Z$13*Model!$D$438*('Assumptions (NG)'!$B$2*'Assumptions (NG)'!$C$17+'Assumptions (NG)'!$B$3*'Assumptions (NG)'!$C$18)/10^9,0)</f>
        <v>0.06807608873</v>
      </c>
      <c r="I601" s="177">
        <f>IF($D$438&gt;0,'Assumptions (NG)'!AA$13*Model!$D$438*('Assumptions (NG)'!$B$2*'Assumptions (NG)'!$C$17+'Assumptions (NG)'!$B$3*'Assumptions (NG)'!$C$18)/10^9,0)</f>
        <v>0.06119971613</v>
      </c>
      <c r="J601" s="177">
        <f>IF($D$438&gt;0,'Assumptions (NG)'!AB$13*Model!$D$438*('Assumptions (NG)'!$B$2*'Assumptions (NG)'!$C$17+'Assumptions (NG)'!$B$3*'Assumptions (NG)'!$C$18)/10^9,0)</f>
        <v>0.05795799762</v>
      </c>
      <c r="K601" s="226" t="s">
        <v>396</v>
      </c>
      <c r="L601" s="177">
        <f>IF($D$438&gt;0,'Assumptions (NG)'!AD$13*Model!$D$438*('Assumptions (NG)'!$B$2*'Assumptions (NG)'!$C$17+'Assumptions (NG)'!$B$3*'Assumptions (NG)'!$C$18)/10^9,0)</f>
        <v>0.05805623152</v>
      </c>
      <c r="M601" s="177">
        <f>IF($D$438&gt;0,'Assumptions (NG)'!AE$13*Model!$D$438*('Assumptions (NG)'!$B$2*'Assumptions (NG)'!$C$17+'Assumptions (NG)'!$B$3*'Assumptions (NG)'!$C$18)/10^9,0)</f>
        <v>0.05795799762</v>
      </c>
      <c r="N601" s="177">
        <f>IF($D$438&gt;0,'Assumptions (NG)'!AF$13*Model!$D$438*('Assumptions (NG)'!$B$2*'Assumptions (NG)'!$C$17+'Assumptions (NG)'!$B$3*'Assumptions (NG)'!$C$18)/10^9,0)</f>
        <v>0.05805623152</v>
      </c>
      <c r="O601" s="177">
        <f>IF($D$438&gt;0,'Assumptions (NG)'!AG$13*Model!$D$438*('Assumptions (NG)'!$B$2*'Assumptions (NG)'!$C$17+'Assumptions (NG)'!$B$3*'Assumptions (NG)'!$C$18)/10^9,0)</f>
        <v>0.05795799762</v>
      </c>
      <c r="P601" s="177">
        <f>IF($D$438&gt;0,'Assumptions (NG)'!AH$13*Model!$D$438*('Assumptions (NG)'!$B$2*'Assumptions (NG)'!$C$17+'Assumptions (NG)'!$B$3*'Assumptions (NG)'!$C$18)/10^9,0)</f>
        <v>0.05805623152</v>
      </c>
      <c r="Q601" s="177">
        <f>IF($D$438&gt;0,'Assumptions (NG)'!AI$13*Model!$D$438*('Assumptions (NG)'!$B$2*'Assumptions (NG)'!$C$17+'Assumptions (NG)'!$B$3*'Assumptions (NG)'!$C$18)/10^9,0)</f>
        <v>0.05795799762</v>
      </c>
      <c r="R601" s="177">
        <f>IF($D$438&gt;0,'Assumptions (NG)'!AJ$13*Model!$D$438*('Assumptions (NG)'!$B$2*'Assumptions (NG)'!$C$17+'Assumptions (NG)'!$B$3*'Assumptions (NG)'!$C$18)/10^9,0)</f>
        <v>0.05805623152</v>
      </c>
      <c r="S601" s="177">
        <f>IF($D$438&gt;0,'Assumptions (NG)'!AK$13*Model!$D$438*('Assumptions (NG)'!$B$2*'Assumptions (NG)'!$C$17+'Assumptions (NG)'!$B$3*'Assumptions (NG)'!$C$18)/10^9,0)</f>
        <v>0.02897899881</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0.0722615394</v>
      </c>
      <c r="F602" s="160">
        <f>IF($E$438&gt;0,'Assumptions (NG)'!W$13*Model!$E$438*(AVERAGE('Assumptions (NG)'!$B$2:$C$2)*'Assumptions (NG)'!$D$17+AVERAGE('Assumptions (NG)'!$B$3:$C$3)*'Assumptions (NG)'!$D$18)/10^9,0)</f>
        <v>0.1372969249</v>
      </c>
      <c r="G602" s="160">
        <f>IF($E$438&gt;0,'Assumptions (NG)'!X$13*Model!$E$438*(AVERAGE('Assumptions (NG)'!$B$2:$C$2)*'Assumptions (NG)'!$D$17+AVERAGE('Assumptions (NG)'!$B$3:$C$3)*'Assumptions (NG)'!$D$18)/10^9,0)</f>
        <v>0.1235672324</v>
      </c>
      <c r="H602" s="160">
        <f>IF($E$438&gt;0,'Assumptions (NG)'!Y$13*Model!$E$438*(AVERAGE('Assumptions (NG)'!$B$2:$C$2)*'Assumptions (NG)'!$D$17+AVERAGE('Assumptions (NG)'!$B$3:$C$3)*'Assumptions (NG)'!$D$18)/10^9,0)</f>
        <v>0.1112827707</v>
      </c>
      <c r="I602" s="160">
        <f>IF($E$438&gt;0,'Assumptions (NG)'!Z$13*Model!$E$438*(AVERAGE('Assumptions (NG)'!$B$2:$C$2)*'Assumptions (NG)'!$D$17+AVERAGE('Assumptions (NG)'!$B$3:$C$3)*'Assumptions (NG)'!$D$18)/10^9,0)</f>
        <v>0.1001544936</v>
      </c>
      <c r="J602" s="160">
        <f>IF($E$438&gt;0,'Assumptions (NG)'!AA$13*Model!$E$438*(AVERAGE('Assumptions (NG)'!$B$2:$C$2)*'Assumptions (NG)'!$D$17+AVERAGE('Assumptions (NG)'!$B$3:$C$3)*'Assumptions (NG)'!$D$18)/10^9,0)</f>
        <v>0.09003787809</v>
      </c>
      <c r="K602" s="226" t="s">
        <v>397</v>
      </c>
      <c r="L602" s="160">
        <f>IF($E$438&gt;0,'Assumptions (NG)'!AC$13*Model!$E$438*(AVERAGE('Assumptions (NG)'!$B$2:$C$2)*'Assumptions (NG)'!$D$17+AVERAGE('Assumptions (NG)'!$B$3:$C$3)*'Assumptions (NG)'!$D$18)/10^9,0)</f>
        <v>0.08526861649</v>
      </c>
      <c r="M602" s="160">
        <f>IF($E$438&gt;0,'Assumptions (NG)'!AD$13*Model!$E$438*(AVERAGE('Assumptions (NG)'!$B$2:$C$2)*'Assumptions (NG)'!$D$17+AVERAGE('Assumptions (NG)'!$B$3:$C$3)*'Assumptions (NG)'!$D$18)/10^9,0)</f>
        <v>0.08541313957</v>
      </c>
      <c r="N602" s="160">
        <f>IF($E$438&gt;0,'Assumptions (NG)'!AE$13*Model!$E$438*(AVERAGE('Assumptions (NG)'!$B$2:$C$2)*'Assumptions (NG)'!$D$17+AVERAGE('Assumptions (NG)'!$B$3:$C$3)*'Assumptions (NG)'!$D$18)/10^9,0)</f>
        <v>0.08526861649</v>
      </c>
      <c r="O602" s="160">
        <f>IF($E$438&gt;0,'Assumptions (NG)'!AF$13*Model!$E$438*(AVERAGE('Assumptions (NG)'!$B$2:$C$2)*'Assumptions (NG)'!$D$17+AVERAGE('Assumptions (NG)'!$B$3:$C$3)*'Assumptions (NG)'!$D$18)/10^9,0)</f>
        <v>0.08541313957</v>
      </c>
      <c r="P602" s="160">
        <f>IF($E$438&gt;0,'Assumptions (NG)'!AG$13*Model!$E$438*(AVERAGE('Assumptions (NG)'!$B$2:$C$2)*'Assumptions (NG)'!$D$17+AVERAGE('Assumptions (NG)'!$B$3:$C$3)*'Assumptions (NG)'!$D$18)/10^9,0)</f>
        <v>0.08526861649</v>
      </c>
      <c r="Q602" s="160">
        <f>IF($E$438&gt;0,'Assumptions (NG)'!AH$13*Model!$E$438*(AVERAGE('Assumptions (NG)'!$B$2:$C$2)*'Assumptions (NG)'!$D$17+AVERAGE('Assumptions (NG)'!$B$3:$C$3)*'Assumptions (NG)'!$D$18)/10^9,0)</f>
        <v>0.08541313957</v>
      </c>
      <c r="R602" s="160">
        <f>IF($E$438&gt;0,'Assumptions (NG)'!AI$13*Model!$E$438*(AVERAGE('Assumptions (NG)'!$B$2:$C$2)*'Assumptions (NG)'!$D$17+AVERAGE('Assumptions (NG)'!$B$3:$C$3)*'Assumptions (NG)'!$D$18)/10^9,0)</f>
        <v>0.08526861649</v>
      </c>
      <c r="S602" s="160">
        <f>IF($E$438&gt;0,'Assumptions (NG)'!AJ$13*Model!$E$438*(AVERAGE('Assumptions (NG)'!$B$2:$C$2)*'Assumptions (NG)'!$D$17+AVERAGE('Assumptions (NG)'!$B$3:$C$3)*'Assumptions (NG)'!$D$18)/10^9,0)</f>
        <v>0.08541313957</v>
      </c>
      <c r="T602" s="160">
        <f>IF($E$438&gt;0,'Assumptions (NG)'!AK$13*Model!$E$438*(AVERAGE('Assumptions (NG)'!$B$2:$C$2)*'Assumptions (NG)'!$D$17+AVERAGE('Assumptions (NG)'!$B$3:$C$3)*'Assumptions (NG)'!$D$18)/10^9,0)</f>
        <v>0.04263430825</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0.1428841308</v>
      </c>
      <c r="G603" s="160">
        <f>IF($F$438&gt;0,'Assumptions (NG)'!W$13*Model!$F$438*('Assumptions (NG)'!$E$17*AVERAGE('Assumptions (NG)'!$B$2:$D$2)+'Assumptions (NG)'!$E$18*AVERAGE('Assumptions (NG)'!$B$3:$D$3))/10^9,0)</f>
        <v>0.2714798484</v>
      </c>
      <c r="H603" s="160">
        <f>IF($F$438&gt;0,'Assumptions (NG)'!X$13*Model!$F$438*('Assumptions (NG)'!$E$17*AVERAGE('Assumptions (NG)'!$B$2:$D$2)+'Assumptions (NG)'!$E$18*AVERAGE('Assumptions (NG)'!$B$3:$D$3))/10^9,0)</f>
        <v>0.2443318636</v>
      </c>
      <c r="I603" s="160">
        <f>IF($F$438&gt;0,'Assumptions (NG)'!Y$13*Model!$F$438*('Assumptions (NG)'!$E$17*AVERAGE('Assumptions (NG)'!$B$2:$D$2)+'Assumptions (NG)'!$E$18*AVERAGE('Assumptions (NG)'!$B$3:$D$3))/10^9,0)</f>
        <v>0.2200415614</v>
      </c>
      <c r="J603" s="160">
        <f>IF($F$438&gt;0,'Assumptions (NG)'!Z$13*Model!$F$438*('Assumptions (NG)'!$E$17*AVERAGE('Assumptions (NG)'!$B$2:$D$2)+'Assumptions (NG)'!$E$18*AVERAGE('Assumptions (NG)'!$B$3:$D$3))/10^9,0)</f>
        <v>0.1980374052</v>
      </c>
      <c r="K603" s="226" t="s">
        <v>398</v>
      </c>
      <c r="L603" s="160">
        <f>IF($F$438&gt;0,'Assumptions (NG)'!AB$13*Model!$F$438*('Assumptions (NG)'!$E$17*AVERAGE('Assumptions (NG)'!$B$2:$D$2)+'Assumptions (NG)'!$E$18*AVERAGE('Assumptions (NG)'!$B$3:$D$3))/10^9,0)</f>
        <v>0.1686032743</v>
      </c>
      <c r="M603" s="160">
        <f>IF($F$438&gt;0,'Assumptions (NG)'!AC$13*Model!$F$438*('Assumptions (NG)'!$E$17*AVERAGE('Assumptions (NG)'!$B$2:$D$2)+'Assumptions (NG)'!$E$18*AVERAGE('Assumptions (NG)'!$B$3:$D$3))/10^9,0)</f>
        <v>0.1686032743</v>
      </c>
      <c r="N603" s="160">
        <f>IF($F$438&gt;0,'Assumptions (NG)'!AD$13*Model!$F$438*('Assumptions (NG)'!$E$17*AVERAGE('Assumptions (NG)'!$B$2:$D$2)+'Assumptions (NG)'!$E$18*AVERAGE('Assumptions (NG)'!$B$3:$D$3))/10^9,0)</f>
        <v>0.1688890426</v>
      </c>
      <c r="O603" s="160">
        <f>IF($F$438&gt;0,'Assumptions (NG)'!AE$13*Model!$F$438*('Assumptions (NG)'!$E$17*AVERAGE('Assumptions (NG)'!$B$2:$D$2)+'Assumptions (NG)'!$E$18*AVERAGE('Assumptions (NG)'!$B$3:$D$3))/10^9,0)</f>
        <v>0.1686032743</v>
      </c>
      <c r="P603" s="160">
        <f>IF($F$438&gt;0,'Assumptions (NG)'!AF$13*Model!$F$438*('Assumptions (NG)'!$E$17*AVERAGE('Assumptions (NG)'!$B$2:$D$2)+'Assumptions (NG)'!$E$18*AVERAGE('Assumptions (NG)'!$B$3:$D$3))/10^9,0)</f>
        <v>0.1688890426</v>
      </c>
      <c r="Q603" s="160">
        <f>IF($F$438&gt;0,'Assumptions (NG)'!AG$13*Model!$F$438*('Assumptions (NG)'!$E$17*AVERAGE('Assumptions (NG)'!$B$2:$D$2)+'Assumptions (NG)'!$E$18*AVERAGE('Assumptions (NG)'!$B$3:$D$3))/10^9,0)</f>
        <v>0.1686032743</v>
      </c>
      <c r="R603" s="160">
        <f>IF($F$438&gt;0,'Assumptions (NG)'!AH$13*Model!$F$438*('Assumptions (NG)'!$E$17*AVERAGE('Assumptions (NG)'!$B$2:$D$2)+'Assumptions (NG)'!$E$18*AVERAGE('Assumptions (NG)'!$B$3:$D$3))/10^9,0)</f>
        <v>0.1688890426</v>
      </c>
      <c r="S603" s="160">
        <f>IF($F$438&gt;0,'Assumptions (NG)'!AI$13*Model!$F$438*('Assumptions (NG)'!$E$17*AVERAGE('Assumptions (NG)'!$B$2:$D$2)+'Assumptions (NG)'!$E$18*AVERAGE('Assumptions (NG)'!$B$3:$D$3))/10^9,0)</f>
        <v>0.1686032743</v>
      </c>
      <c r="T603" s="160">
        <f>IF($F$438&gt;0,'Assumptions (NG)'!AJ$13*Model!$F$438*('Assumptions (NG)'!$E$17*AVERAGE('Assumptions (NG)'!$B$2:$D$2)+'Assumptions (NG)'!$E$18*AVERAGE('Assumptions (NG)'!$B$3:$D$3))/10^9,0)</f>
        <v>0.1688890426</v>
      </c>
      <c r="U603" s="160">
        <f>IF($F$438&gt;0,'Assumptions (NG)'!AK$13*Model!$F$438*('Assumptions (NG)'!$E$17*AVERAGE('Assumptions (NG)'!$B$2:$D$2)+'Assumptions (NG)'!$E$18*AVERAGE('Assumptions (NG)'!$B$3:$D$3))/10^9,0)</f>
        <v>0.08430163715</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0.001572933853</v>
      </c>
      <c r="H604" s="160">
        <f>IF($G$438&gt;0,'Assumptions (NG)'!W$13*Model!$G$438*('Assumptions (NG)'!$F$17*AVERAGE('Assumptions (NG)'!$C$2:$E$2)+'Assumptions (NG)'!$F$18*AVERAGE('Assumptions (NG)'!$C$3:$E$3))/10^9,0)</f>
        <v>0.00298857432</v>
      </c>
      <c r="I604" s="160">
        <f>IF($G$438&gt;0,'Assumptions (NG)'!X$13*Model!$G$438*('Assumptions (NG)'!$F$17*AVERAGE('Assumptions (NG)'!$C$2:$E$2)+'Assumptions (NG)'!$F$18*AVERAGE('Assumptions (NG)'!$C$3:$E$3))/10^9,0)</f>
        <v>0.002689716888</v>
      </c>
      <c r="J604" s="160">
        <f>IF($G$438&gt;0,'Assumptions (NG)'!Y$13*Model!$G$438*('Assumptions (NG)'!$F$17*AVERAGE('Assumptions (NG)'!$C$2:$E$2)+'Assumptions (NG)'!$F$18*AVERAGE('Assumptions (NG)'!$C$3:$E$3))/10^9,0)</f>
        <v>0.002422318133</v>
      </c>
      <c r="K604" s="160">
        <f>IF($G$438&gt;0,'Assumptions (NG)'!Z$13*Model!$G$438*('Assumptions (NG)'!$F$17*AVERAGE('Assumptions (NG)'!$C$2:$E$2)+'Assumptions (NG)'!$F$18*AVERAGE('Assumptions (NG)'!$C$3:$E$3))/10^9,0)</f>
        <v>0.00218008632</v>
      </c>
      <c r="L604" s="160">
        <f>IF($G$438&gt;0,'Assumptions (NG)'!AA$13*Model!$G$438*('Assumptions (NG)'!$F$17*AVERAGE('Assumptions (NG)'!$C$2:$E$2)+'Assumptions (NG)'!$F$18*AVERAGE('Assumptions (NG)'!$C$3:$E$3))/10^9,0)</f>
        <v>0.001959875581</v>
      </c>
      <c r="M604" s="160">
        <f>IF($G$438&gt;0,'Assumptions (NG)'!AB$13*Model!$G$438*('Assumptions (NG)'!$F$17*AVERAGE('Assumptions (NG)'!$C$2:$E$2)+'Assumptions (NG)'!$F$18*AVERAGE('Assumptions (NG)'!$C$3:$E$3))/10^9,0)</f>
        <v>0.001856061946</v>
      </c>
      <c r="N604" s="160">
        <f>IF($G$438&gt;0,'Assumptions (NG)'!AC$13*Model!$G$438*('Assumptions (NG)'!$F$17*AVERAGE('Assumptions (NG)'!$C$2:$E$2)+'Assumptions (NG)'!$F$18*AVERAGE('Assumptions (NG)'!$C$3:$E$3))/10^9,0)</f>
        <v>0.001856061946</v>
      </c>
      <c r="O604" s="160">
        <f>IF($G$438&gt;0,'Assumptions (NG)'!AD$13*Model!$G$438*('Assumptions (NG)'!$F$17*AVERAGE('Assumptions (NG)'!$C$2:$E$2)+'Assumptions (NG)'!$F$18*AVERAGE('Assumptions (NG)'!$C$3:$E$3))/10^9,0)</f>
        <v>0.001859207814</v>
      </c>
      <c r="P604" s="160">
        <f>IF($G$438&gt;0,'Assumptions (NG)'!AE$13*Model!$G$438*('Assumptions (NG)'!$F$17*AVERAGE('Assumptions (NG)'!$C$2:$E$2)+'Assumptions (NG)'!$F$18*AVERAGE('Assumptions (NG)'!$C$3:$E$3))/10^9,0)</f>
        <v>0.001856061946</v>
      </c>
      <c r="Q604" s="160">
        <f>IF($G$438&gt;0,'Assumptions (NG)'!AF$13*Model!$G$438*('Assumptions (NG)'!$F$17*AVERAGE('Assumptions (NG)'!$C$2:$E$2)+'Assumptions (NG)'!$F$18*AVERAGE('Assumptions (NG)'!$C$3:$E$3))/10^9,0)</f>
        <v>0.001859207814</v>
      </c>
      <c r="R604" s="160">
        <f>IF($G$438&gt;0,'Assumptions (NG)'!AG$13*Model!$G$438*('Assumptions (NG)'!$F$17*AVERAGE('Assumptions (NG)'!$C$2:$E$2)+'Assumptions (NG)'!$F$18*AVERAGE('Assumptions (NG)'!$C$3:$E$3))/10^9,0)</f>
        <v>0.001856061946</v>
      </c>
      <c r="S604" s="160">
        <f>IF($G$438&gt;0,'Assumptions (NG)'!AH$13*Model!$G$438*('Assumptions (NG)'!$F$17*AVERAGE('Assumptions (NG)'!$C$2:$E$2)+'Assumptions (NG)'!$F$18*AVERAGE('Assumptions (NG)'!$C$3:$E$3))/10^9,0)</f>
        <v>0.001859207814</v>
      </c>
      <c r="T604" s="160">
        <f>IF($G$438&gt;0,'Assumptions (NG)'!AI$13*Model!$G$438*('Assumptions (NG)'!$F$17*AVERAGE('Assumptions (NG)'!$C$2:$E$2)+'Assumptions (NG)'!$F$18*AVERAGE('Assumptions (NG)'!$C$3:$E$3))/10^9,0)</f>
        <v>0.001856061946</v>
      </c>
      <c r="U604" s="160">
        <f>IF($G$438&gt;0,'Assumptions (NG)'!AJ$13*Model!$G$438*('Assumptions (NG)'!$F$17*AVERAGE('Assumptions (NG)'!$C$2:$E$2)+'Assumptions (NG)'!$F$18*AVERAGE('Assumptions (NG)'!$C$3:$E$3))/10^9,0)</f>
        <v>0.001859207814</v>
      </c>
      <c r="V604" s="160">
        <f>IF($G$438&gt;0,'Assumptions (NG)'!AK$13*Model!$G$438*('Assumptions (NG)'!$F$17*AVERAGE('Assumptions (NG)'!$C$2:$E$2)+'Assumptions (NG)'!$F$18*AVERAGE('Assumptions (NG)'!$C$3:$E$3))/10^9,0)</f>
        <v>0.0009280309731</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0.1136420427</v>
      </c>
      <c r="I605" s="160">
        <f>IF($H$438&gt;0,'Assumptions (NG)'!W$13*Model!$H$438*('Assumptions (NG)'!$G$17*AVERAGE('Assumptions (NG)'!$D$2:$F$2)+'Assumptions (NG)'!$G$18*AVERAGE('Assumptions (NG)'!$D$3:$F$3))/10^9,0)</f>
        <v>0.2159198811</v>
      </c>
      <c r="J605" s="160">
        <f>IF($H$438&gt;0,'Assumptions (NG)'!X$13*Model!$H$438*('Assumptions (NG)'!$G$17*AVERAGE('Assumptions (NG)'!$D$2:$F$2)+'Assumptions (NG)'!$G$18*AVERAGE('Assumptions (NG)'!$D$3:$F$3))/10^9,0)</f>
        <v>0.194327893</v>
      </c>
      <c r="K605" s="160">
        <f>IF($H$438&gt;0,'Assumptions (NG)'!Y$13*Model!$H$438*('Assumptions (NG)'!$G$17*AVERAGE('Assumptions (NG)'!$D$2:$F$2)+'Assumptions (NG)'!$G$18*AVERAGE('Assumptions (NG)'!$D$3:$F$3))/10^9,0)</f>
        <v>0.1750087458</v>
      </c>
      <c r="L605" s="160">
        <f>IF($H$438&gt;0,'Assumptions (NG)'!Z$13*Model!$H$438*('Assumptions (NG)'!$G$17*AVERAGE('Assumptions (NG)'!$D$2:$F$2)+'Assumptions (NG)'!$G$18*AVERAGE('Assumptions (NG)'!$D$3:$F$3))/10^9,0)</f>
        <v>0.1575078712</v>
      </c>
      <c r="M605" s="160">
        <f>IF($H$438&gt;0,'Assumptions (NG)'!AA$13*Model!$H$438*('Assumptions (NG)'!$G$17*AVERAGE('Assumptions (NG)'!$D$2:$F$2)+'Assumptions (NG)'!$G$18*AVERAGE('Assumptions (NG)'!$D$3:$F$3))/10^9,0)</f>
        <v>0.1415979852</v>
      </c>
      <c r="N605" s="160">
        <f>IF($H$438&gt;0,'Assumptions (NG)'!AB$13*Model!$H$438*('Assumptions (NG)'!$G$17*AVERAGE('Assumptions (NG)'!$D$2:$F$2)+'Assumptions (NG)'!$G$18*AVERAGE('Assumptions (NG)'!$D$3:$F$3))/10^9,0)</f>
        <v>0.1340976104</v>
      </c>
      <c r="O605" s="160">
        <f>IF($H$438&gt;0,'Assumptions (NG)'!AC$13*Model!$H$438*('Assumptions (NG)'!$G$17*AVERAGE('Assumptions (NG)'!$D$2:$F$2)+'Assumptions (NG)'!$G$18*AVERAGE('Assumptions (NG)'!$D$3:$F$3))/10^9,0)</f>
        <v>0.1340976104</v>
      </c>
      <c r="P605" s="160">
        <f>IF($H$438&gt;0,'Assumptions (NG)'!AD$13*Model!$H$438*('Assumptions (NG)'!$G$17*AVERAGE('Assumptions (NG)'!$D$2:$F$2)+'Assumptions (NG)'!$G$18*AVERAGE('Assumptions (NG)'!$D$3:$F$3))/10^9,0)</f>
        <v>0.1343248945</v>
      </c>
      <c r="Q605" s="160">
        <f>IF($H$438&gt;0,'Assumptions (NG)'!AE$13*Model!$H$438*('Assumptions (NG)'!$G$17*AVERAGE('Assumptions (NG)'!$D$2:$F$2)+'Assumptions (NG)'!$G$18*AVERAGE('Assumptions (NG)'!$D$3:$F$3))/10^9,0)</f>
        <v>0.1340976104</v>
      </c>
      <c r="R605" s="160">
        <f>IF($H$438&gt;0,'Assumptions (NG)'!AF$13*Model!$H$438*('Assumptions (NG)'!$G$17*AVERAGE('Assumptions (NG)'!$D$2:$F$2)+'Assumptions (NG)'!$G$18*AVERAGE('Assumptions (NG)'!$D$3:$F$3))/10^9,0)</f>
        <v>0.1343248945</v>
      </c>
      <c r="S605" s="160">
        <f>IF($H$438&gt;0,'Assumptions (NG)'!AG$13*Model!$H$438*('Assumptions (NG)'!$G$17*AVERAGE('Assumptions (NG)'!$D$2:$F$2)+'Assumptions (NG)'!$G$18*AVERAGE('Assumptions (NG)'!$D$3:$F$3))/10^9,0)</f>
        <v>0.1340976104</v>
      </c>
      <c r="T605" s="160">
        <f>IF($H$438&gt;0,'Assumptions (NG)'!AH$13*Model!$H$438*('Assumptions (NG)'!$G$17*AVERAGE('Assumptions (NG)'!$D$2:$F$2)+'Assumptions (NG)'!$G$18*AVERAGE('Assumptions (NG)'!$D$3:$F$3))/10^9,0)</f>
        <v>0.1343248945</v>
      </c>
      <c r="U605" s="160">
        <f>IF($H$438&gt;0,'Assumptions (NG)'!AI$13*Model!$H$438*('Assumptions (NG)'!$G$17*AVERAGE('Assumptions (NG)'!$D$2:$F$2)+'Assumptions (NG)'!$G$18*AVERAGE('Assumptions (NG)'!$D$3:$F$3))/10^9,0)</f>
        <v>0.1340976104</v>
      </c>
      <c r="V605" s="160">
        <f>IF($H$438&gt;0,'Assumptions (NG)'!AJ$13*Model!$H$438*('Assumptions (NG)'!$G$17*AVERAGE('Assumptions (NG)'!$D$2:$F$2)+'Assumptions (NG)'!$G$18*AVERAGE('Assumptions (NG)'!$D$3:$F$3))/10^9,0)</f>
        <v>0.1343248945</v>
      </c>
      <c r="W605" s="160">
        <f>IF($H$438&gt;0,'Assumptions (NG)'!AK$13*Model!$H$438*('Assumptions (NG)'!$G$17*AVERAGE('Assumptions (NG)'!$D$2:$F$2)+'Assumptions (NG)'!$G$18*AVERAGE('Assumptions (NG)'!$D$3:$F$3))/10^9,0)</f>
        <v>0.06704880519</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0.05109019517</v>
      </c>
      <c r="J606" s="160">
        <f>IF($I$438&gt;0,'Assumptions (NG)'!W$13*Model!$I$438*('Assumptions (NG)'!$H$17*AVERAGE('Assumptions (NG)'!$E$2:$G$2)+'Assumptions (NG)'!$H$18*AVERAGE('Assumptions (NG)'!$E$3:$G$3))/10^9,0)</f>
        <v>0.09707137082</v>
      </c>
      <c r="K606" s="160">
        <f>IF($I$438&gt;0,'Assumptions (NG)'!X$13*Model!$I$438*('Assumptions (NG)'!$H$17*AVERAGE('Assumptions (NG)'!$E$2:$G$2)+'Assumptions (NG)'!$H$18*AVERAGE('Assumptions (NG)'!$E$3:$G$3))/10^9,0)</f>
        <v>0.08736423374</v>
      </c>
      <c r="L606" s="160">
        <f>IF($I$438&gt;0,'Assumptions (NG)'!Y$13*Model!$I$438*('Assumptions (NG)'!$H$17*AVERAGE('Assumptions (NG)'!$E$2:$G$2)+'Assumptions (NG)'!$H$18*AVERAGE('Assumptions (NG)'!$E$3:$G$3))/10^9,0)</f>
        <v>0.07867890056</v>
      </c>
      <c r="M606" s="160">
        <f>IF($I$438&gt;0,'Assumptions (NG)'!Z$13*Model!$I$438*('Assumptions (NG)'!$H$17*AVERAGE('Assumptions (NG)'!$E$2:$G$2)+'Assumptions (NG)'!$H$18*AVERAGE('Assumptions (NG)'!$E$3:$G$3))/10^9,0)</f>
        <v>0.07081101051</v>
      </c>
      <c r="N606" s="160">
        <f>IF($I$438&gt;0,'Assumptions (NG)'!AA$13*Model!$I$438*('Assumptions (NG)'!$H$17*AVERAGE('Assumptions (NG)'!$E$2:$G$2)+'Assumptions (NG)'!$H$18*AVERAGE('Assumptions (NG)'!$E$3:$G$3))/10^9,0)</f>
        <v>0.06365838318</v>
      </c>
      <c r="O606" s="160">
        <f>IF($I$438&gt;0,'Assumptions (NG)'!AB$13*Model!$I$438*('Assumptions (NG)'!$H$17*AVERAGE('Assumptions (NG)'!$E$2:$G$2)+'Assumptions (NG)'!$H$18*AVERAGE('Assumptions (NG)'!$E$3:$G$3))/10^9,0)</f>
        <v>0.0602864303</v>
      </c>
      <c r="P606" s="160">
        <f>IF($I$438&gt;0,'Assumptions (NG)'!AC$13*Model!$I$438*('Assumptions (NG)'!$H$17*AVERAGE('Assumptions (NG)'!$E$2:$G$2)+'Assumptions (NG)'!$H$18*AVERAGE('Assumptions (NG)'!$E$3:$G$3))/10^9,0)</f>
        <v>0.0602864303</v>
      </c>
      <c r="Q606" s="160">
        <f>IF($I$438&gt;0,'Assumptions (NG)'!AD$13*Model!$I$438*('Assumptions (NG)'!$H$17*AVERAGE('Assumptions (NG)'!$E$2:$G$2)+'Assumptions (NG)'!$H$18*AVERAGE('Assumptions (NG)'!$E$3:$G$3))/10^9,0)</f>
        <v>0.06038861069</v>
      </c>
      <c r="R606" s="160">
        <f>IF($I$438&gt;0,'Assumptions (NG)'!AE$13*Model!$I$438*('Assumptions (NG)'!$H$17*AVERAGE('Assumptions (NG)'!$E$2:$G$2)+'Assumptions (NG)'!$H$18*AVERAGE('Assumptions (NG)'!$E$3:$G$3))/10^9,0)</f>
        <v>0.0602864303</v>
      </c>
      <c r="S606" s="160">
        <f>IF($I$438&gt;0,'Assumptions (NG)'!AF$13*Model!$I$438*('Assumptions (NG)'!$H$17*AVERAGE('Assumptions (NG)'!$E$2:$G$2)+'Assumptions (NG)'!$H$18*AVERAGE('Assumptions (NG)'!$E$3:$G$3))/10^9,0)</f>
        <v>0.06038861069</v>
      </c>
      <c r="T606" s="160">
        <f>IF($I$438&gt;0,'Assumptions (NG)'!AG$13*Model!$I$438*('Assumptions (NG)'!$H$17*AVERAGE('Assumptions (NG)'!$E$2:$G$2)+'Assumptions (NG)'!$H$18*AVERAGE('Assumptions (NG)'!$E$3:$G$3))/10^9,0)</f>
        <v>0.0602864303</v>
      </c>
      <c r="U606" s="160">
        <f>IF($I$438&gt;0,'Assumptions (NG)'!AH$13*Model!$I$438*('Assumptions (NG)'!$H$17*AVERAGE('Assumptions (NG)'!$E$2:$G$2)+'Assumptions (NG)'!$H$18*AVERAGE('Assumptions (NG)'!$E$3:$G$3))/10^9,0)</f>
        <v>0.06038861069</v>
      </c>
      <c r="V606" s="160">
        <f>IF($I$438&gt;0,'Assumptions (NG)'!AI$13*Model!$I$438*('Assumptions (NG)'!$H$17*AVERAGE('Assumptions (NG)'!$E$2:$G$2)+'Assumptions (NG)'!$H$18*AVERAGE('Assumptions (NG)'!$E$3:$G$3))/10^9,0)</f>
        <v>0.0602864303</v>
      </c>
      <c r="W606" s="160">
        <f>IF($I$438&gt;0,'Assumptions (NG)'!AJ$13*Model!$I$438*('Assumptions (NG)'!$H$17*AVERAGE('Assumptions (NG)'!$E$2:$G$2)+'Assumptions (NG)'!$H$18*AVERAGE('Assumptions (NG)'!$E$3:$G$3))/10^9,0)</f>
        <v>0.06038861069</v>
      </c>
      <c r="X606" s="160">
        <f>IF($I$438&gt;0,'Assumptions (NG)'!AK$13*Model!$I$438*('Assumptions (NG)'!$H$17*AVERAGE('Assumptions (NG)'!$E$2:$G$2)+'Assumptions (NG)'!$H$18*AVERAGE('Assumptions (NG)'!$E$3:$G$3))/10^9,0)</f>
        <v>0.03014321515</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0.007499018712</v>
      </c>
      <c r="K607" s="160">
        <f>IF($J$438&gt;0,'Assumptions (NG)'!W$13*Model!$J$438*('Assumptions (NG)'!$I$17*AVERAGE('Assumptions (NG)'!$F$2:$H$2)+'Assumptions (NG)'!$I$18*AVERAGE('Assumptions (NG)'!$F$3:$H$3))/10^9,0)</f>
        <v>0.01424813555</v>
      </c>
      <c r="L607" s="160">
        <f>IF($J$438&gt;0,'Assumptions (NG)'!X$13*Model!$J$438*('Assumptions (NG)'!$I$17*AVERAGE('Assumptions (NG)'!$F$2:$H$2)+'Assumptions (NG)'!$I$18*AVERAGE('Assumptions (NG)'!$F$3:$H$3))/10^9,0)</f>
        <v>0.012823322</v>
      </c>
      <c r="M607" s="160">
        <f>IF($J$438&gt;0,'Assumptions (NG)'!Y$13*Model!$J$438*('Assumptions (NG)'!$I$17*AVERAGE('Assumptions (NG)'!$F$2:$H$2)+'Assumptions (NG)'!$I$18*AVERAGE('Assumptions (NG)'!$F$3:$H$3))/10^9,0)</f>
        <v>0.01154848882</v>
      </c>
      <c r="N607" s="160">
        <f>IF($J$438&gt;0,'Assumptions (NG)'!Z$13*Model!$J$438*('Assumptions (NG)'!$I$17*AVERAGE('Assumptions (NG)'!$F$2:$H$2)+'Assumptions (NG)'!$I$18*AVERAGE('Assumptions (NG)'!$F$3:$H$3))/10^9,0)</f>
        <v>0.01039363993</v>
      </c>
      <c r="O607" s="160">
        <f>IF($J$438&gt;0,'Assumptions (NG)'!AA$13*Model!$J$438*('Assumptions (NG)'!$I$17*AVERAGE('Assumptions (NG)'!$F$2:$H$2)+'Assumptions (NG)'!$I$18*AVERAGE('Assumptions (NG)'!$F$3:$H$3))/10^9,0)</f>
        <v>0.009343777315</v>
      </c>
      <c r="P607" s="160">
        <f>IF($J$438&gt;0,'Assumptions (NG)'!AB$13*Model!$J$438*('Assumptions (NG)'!$I$17*AVERAGE('Assumptions (NG)'!$F$2:$H$2)+'Assumptions (NG)'!$I$18*AVERAGE('Assumptions (NG)'!$F$3:$H$3))/10^9,0)</f>
        <v>0.00884884208</v>
      </c>
      <c r="Q607" s="160">
        <f>IF($J$438&gt;0,'Assumptions (NG)'!AC$13*Model!$J$438*('Assumptions (NG)'!$I$17*AVERAGE('Assumptions (NG)'!$F$2:$H$2)+'Assumptions (NG)'!$I$18*AVERAGE('Assumptions (NG)'!$F$3:$H$3))/10^9,0)</f>
        <v>0.00884884208</v>
      </c>
      <c r="R607" s="160">
        <f>IF($J$438&gt;0,'Assumptions (NG)'!AD$13*Model!$J$438*('Assumptions (NG)'!$I$17*AVERAGE('Assumptions (NG)'!$F$2:$H$2)+'Assumptions (NG)'!$I$18*AVERAGE('Assumptions (NG)'!$F$3:$H$3))/10^9,0)</f>
        <v>0.008863840117</v>
      </c>
      <c r="S607" s="160">
        <f>IF($J$438&gt;0,'Assumptions (NG)'!AE$13*Model!$J$438*('Assumptions (NG)'!$I$17*AVERAGE('Assumptions (NG)'!$F$2:$H$2)+'Assumptions (NG)'!$I$18*AVERAGE('Assumptions (NG)'!$F$3:$H$3))/10^9,0)</f>
        <v>0.00884884208</v>
      </c>
      <c r="T607" s="160">
        <f>IF($J$438&gt;0,'Assumptions (NG)'!AF$13*Model!$J$438*('Assumptions (NG)'!$I$17*AVERAGE('Assumptions (NG)'!$F$2:$H$2)+'Assumptions (NG)'!$I$18*AVERAGE('Assumptions (NG)'!$F$3:$H$3))/10^9,0)</f>
        <v>0.008863840117</v>
      </c>
      <c r="U607" s="160">
        <f>IF($J$438&gt;0,'Assumptions (NG)'!AG$13*Model!$J$438*('Assumptions (NG)'!$I$17*AVERAGE('Assumptions (NG)'!$F$2:$H$2)+'Assumptions (NG)'!$I$18*AVERAGE('Assumptions (NG)'!$F$3:$H$3))/10^9,0)</f>
        <v>0.00884884208</v>
      </c>
      <c r="V607" s="160">
        <f>IF($J$438&gt;0,'Assumptions (NG)'!AH$13*Model!$J$438*('Assumptions (NG)'!$I$17*AVERAGE('Assumptions (NG)'!$F$2:$H$2)+'Assumptions (NG)'!$I$18*AVERAGE('Assumptions (NG)'!$F$3:$H$3))/10^9,0)</f>
        <v>0.008863840117</v>
      </c>
      <c r="W607" s="160">
        <f>IF($J$438&gt;0,'Assumptions (NG)'!AI$13*Model!$J$438*('Assumptions (NG)'!$I$17*AVERAGE('Assumptions (NG)'!$F$2:$H$2)+'Assumptions (NG)'!$I$18*AVERAGE('Assumptions (NG)'!$F$3:$H$3))/10^9,0)</f>
        <v>0.00884884208</v>
      </c>
      <c r="X607" s="160">
        <f>IF($J$438&gt;0,'Assumptions (NG)'!AJ$13*Model!$J$438*('Assumptions (NG)'!$I$17*AVERAGE('Assumptions (NG)'!$F$2:$H$2)+'Assumptions (NG)'!$I$18*AVERAGE('Assumptions (NG)'!$F$3:$H$3))/10^9,0)</f>
        <v>0.008863840117</v>
      </c>
      <c r="Y607" s="160">
        <f>IF($J$438&gt;0,'Assumptions (NG)'!AK$13*Model!$J$438*('Assumptions (NG)'!$I$17*AVERAGE('Assumptions (NG)'!$F$2:$H$2)+'Assumptions (NG)'!$I$18*AVERAGE('Assumptions (NG)'!$F$3:$H$3))/10^9,0)</f>
        <v>0.00442442104</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v>
      </c>
      <c r="L608" s="160">
        <f>IF($K$438&gt;0,'Assumptions (NG)'!W$13*Model!$K$438*('Assumptions (NG)'!$J$17*AVERAGE('Assumptions (NG)'!$G$2:$I$2)+'Assumptions (NG)'!$J$18*AVERAGE('Assumptions (NG)'!$G$3:$I$3))/10^9,0)</f>
        <v>0</v>
      </c>
      <c r="M608" s="160">
        <f>IF($K$438&gt;0,'Assumptions (NG)'!X$13*Model!$K$438*('Assumptions (NG)'!$J$17*AVERAGE('Assumptions (NG)'!$G$2:$I$2)+'Assumptions (NG)'!$J$18*AVERAGE('Assumptions (NG)'!$G$3:$I$3))/10^9,0)</f>
        <v>0</v>
      </c>
      <c r="N608" s="160">
        <f>IF($K$438&gt;0,'Assumptions (NG)'!Y$13*Model!$K$438*('Assumptions (NG)'!$J$17*AVERAGE('Assumptions (NG)'!$G$2:$I$2)+'Assumptions (NG)'!$J$18*AVERAGE('Assumptions (NG)'!$G$3:$I$3))/10^9,0)</f>
        <v>0</v>
      </c>
      <c r="O608" s="160">
        <f>IF($K$438&gt;0,'Assumptions (NG)'!Z$13*Model!$K$438*('Assumptions (NG)'!$J$17*AVERAGE('Assumptions (NG)'!$G$2:$I$2)+'Assumptions (NG)'!$J$18*AVERAGE('Assumptions (NG)'!$G$3:$I$3))/10^9,0)</f>
        <v>0</v>
      </c>
      <c r="P608" s="160">
        <f>IF($K$438&gt;0,'Assumptions (NG)'!AA$13*Model!$K$438*('Assumptions (NG)'!$J$17*AVERAGE('Assumptions (NG)'!$G$2:$I$2)+'Assumptions (NG)'!$J$18*AVERAGE('Assumptions (NG)'!$G$3:$I$3))/10^9,0)</f>
        <v>0</v>
      </c>
      <c r="Q608" s="160">
        <f>IF($K$438&gt;0,'Assumptions (NG)'!AB$13*Model!$K$438*('Assumptions (NG)'!$J$17*AVERAGE('Assumptions (NG)'!$G$2:$I$2)+'Assumptions (NG)'!$J$18*AVERAGE('Assumptions (NG)'!$G$3:$I$3))/10^9,0)</f>
        <v>0</v>
      </c>
      <c r="R608" s="160">
        <f>IF($K$438&gt;0,'Assumptions (NG)'!AC$13*Model!$K$438*('Assumptions (NG)'!$J$17*AVERAGE('Assumptions (NG)'!$G$2:$I$2)+'Assumptions (NG)'!$J$18*AVERAGE('Assumptions (NG)'!$G$3:$I$3))/10^9,0)</f>
        <v>0</v>
      </c>
      <c r="S608" s="160">
        <f>IF($K$438&gt;0,'Assumptions (NG)'!AD$13*Model!$K$438*('Assumptions (NG)'!$J$17*AVERAGE('Assumptions (NG)'!$G$2:$I$2)+'Assumptions (NG)'!$J$18*AVERAGE('Assumptions (NG)'!$G$3:$I$3))/10^9,0)</f>
        <v>0</v>
      </c>
      <c r="T608" s="160">
        <f>IF($K$438&gt;0,'Assumptions (NG)'!AE$13*Model!$K$438*('Assumptions (NG)'!$J$17*AVERAGE('Assumptions (NG)'!$G$2:$I$2)+'Assumptions (NG)'!$J$18*AVERAGE('Assumptions (NG)'!$G$3:$I$3))/10^9,0)</f>
        <v>0</v>
      </c>
      <c r="U608" s="160">
        <f>IF($K$438&gt;0,'Assumptions (NG)'!AF$13*Model!$K$438*('Assumptions (NG)'!$J$17*AVERAGE('Assumptions (NG)'!$G$2:$I$2)+'Assumptions (NG)'!$J$18*AVERAGE('Assumptions (NG)'!$G$3:$I$3))/10^9,0)</f>
        <v>0</v>
      </c>
      <c r="V608" s="160">
        <f>IF($K$438&gt;0,'Assumptions (NG)'!AG$13*Model!$K$438*('Assumptions (NG)'!$J$17*AVERAGE('Assumptions (NG)'!$G$2:$I$2)+'Assumptions (NG)'!$J$18*AVERAGE('Assumptions (NG)'!$G$3:$I$3))/10^9,0)</f>
        <v>0</v>
      </c>
      <c r="W608" s="160">
        <f>IF($K$438&gt;0,'Assumptions (NG)'!AH$13*Model!$K$438*('Assumptions (NG)'!$J$17*AVERAGE('Assumptions (NG)'!$G$2:$I$2)+'Assumptions (NG)'!$J$18*AVERAGE('Assumptions (NG)'!$G$3:$I$3))/10^9,0)</f>
        <v>0</v>
      </c>
      <c r="X608" s="160">
        <f>IF($K$438&gt;0,'Assumptions (NG)'!AI$13*Model!$K$438*('Assumptions (NG)'!$J$17*AVERAGE('Assumptions (NG)'!$G$2:$I$2)+'Assumptions (NG)'!$J$18*AVERAGE('Assumptions (NG)'!$G$3:$I$3))/10^9,0)</f>
        <v>0</v>
      </c>
      <c r="Y608" s="160">
        <f>IF($K$438&gt;0,'Assumptions (NG)'!AJ$13*Model!$K$438*('Assumptions (NG)'!$J$17*AVERAGE('Assumptions (NG)'!$G$2:$I$2)+'Assumptions (NG)'!$J$18*AVERAGE('Assumptions (NG)'!$G$3:$I$3))/10^9,0)</f>
        <v>0</v>
      </c>
      <c r="Z608" s="160">
        <f>IF($K$438&gt;0,'Assumptions (NG)'!AK$13*Model!$K$438*('Assumptions (NG)'!$J$17*AVERAGE('Assumptions (NG)'!$G$2:$I$2)+'Assumptions (NG)'!$J$18*AVERAGE('Assumptions (NG)'!$G$3:$I$3))/10^9,0)</f>
        <v>0</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0.05967180132</v>
      </c>
      <c r="M609" s="160">
        <f>IF($L$438&gt;0,'Assumptions (NG)'!W$13*Model!$L$438*('Assumptions (NG)'!$K$17*AVERAGE('Assumptions (NG)'!$H$2:$J$2)+'Assumptions (NG)'!$K$18*AVERAGE('Assumptions (NG)'!$H$3:$J$3))/10^9,0)</f>
        <v>0.1133764225</v>
      </c>
      <c r="N609" s="160">
        <f>IF($L$438&gt;0,'Assumptions (NG)'!X$13*Model!$L$438*('Assumptions (NG)'!$K$17*AVERAGE('Assumptions (NG)'!$H$2:$J$2)+'Assumptions (NG)'!$K$18*AVERAGE('Assumptions (NG)'!$H$3:$J$3))/10^9,0)</f>
        <v>0.1020387803</v>
      </c>
      <c r="O609" s="160">
        <f>IF($L$438&gt;0,'Assumptions (NG)'!Y$13*Model!$L$438*('Assumptions (NG)'!$K$17*AVERAGE('Assumptions (NG)'!$H$2:$J$2)+'Assumptions (NG)'!$K$18*AVERAGE('Assumptions (NG)'!$H$3:$J$3))/10^9,0)</f>
        <v>0.09189457404</v>
      </c>
      <c r="P609" s="160">
        <f>IF($L$438&gt;0,'Assumptions (NG)'!Z$13*Model!$L$438*('Assumptions (NG)'!$K$17*AVERAGE('Assumptions (NG)'!$H$2:$J$2)+'Assumptions (NG)'!$K$18*AVERAGE('Assumptions (NG)'!$H$3:$J$3))/10^9,0)</f>
        <v>0.08270511663</v>
      </c>
      <c r="Q609" s="160">
        <f>IF($L$438&gt;0,'Assumptions (NG)'!AA$13*Model!$L$438*('Assumptions (NG)'!$K$17*AVERAGE('Assumptions (NG)'!$H$2:$J$2)+'Assumptions (NG)'!$K$18*AVERAGE('Assumptions (NG)'!$H$3:$J$3))/10^9,0)</f>
        <v>0.07435106445</v>
      </c>
      <c r="R609" s="160">
        <f>IF($L$438&gt;0,'Assumptions (NG)'!AB$13*Model!$L$438*('Assumptions (NG)'!$K$17*AVERAGE('Assumptions (NG)'!$H$2:$J$2)+'Assumptions (NG)'!$K$18*AVERAGE('Assumptions (NG)'!$H$3:$J$3))/10^9,0)</f>
        <v>0.07041272556</v>
      </c>
      <c r="S609" s="160">
        <f>IF($L$438&gt;0,'Assumptions (NG)'!AC$13*Model!$L$438*('Assumptions (NG)'!$K$17*AVERAGE('Assumptions (NG)'!$H$2:$J$2)+'Assumptions (NG)'!$K$18*AVERAGE('Assumptions (NG)'!$H$3:$J$3))/10^9,0)</f>
        <v>0.07041272556</v>
      </c>
      <c r="T609" s="160">
        <f>IF($L$438&gt;0,'Assumptions (NG)'!AD$13*Model!$L$438*('Assumptions (NG)'!$K$17*AVERAGE('Assumptions (NG)'!$H$2:$J$2)+'Assumptions (NG)'!$K$18*AVERAGE('Assumptions (NG)'!$H$3:$J$3))/10^9,0)</f>
        <v>0.07053206916</v>
      </c>
      <c r="U609" s="160">
        <f>IF($L$438&gt;0,'Assumptions (NG)'!AE$13*Model!$L$438*('Assumptions (NG)'!$K$17*AVERAGE('Assumptions (NG)'!$H$2:$J$2)+'Assumptions (NG)'!$K$18*AVERAGE('Assumptions (NG)'!$H$3:$J$3))/10^9,0)</f>
        <v>0.07041272556</v>
      </c>
      <c r="V609" s="160">
        <f>IF($L$438&gt;0,'Assumptions (NG)'!AF$13*Model!$L$438*('Assumptions (NG)'!$K$17*AVERAGE('Assumptions (NG)'!$H$2:$J$2)+'Assumptions (NG)'!$K$18*AVERAGE('Assumptions (NG)'!$H$3:$J$3))/10^9,0)</f>
        <v>0.07053206916</v>
      </c>
      <c r="W609" s="160">
        <f>IF($L$438&gt;0,'Assumptions (NG)'!AG$13*Model!$L$438*('Assumptions (NG)'!$K$17*AVERAGE('Assumptions (NG)'!$H$2:$J$2)+'Assumptions (NG)'!$K$18*AVERAGE('Assumptions (NG)'!$H$3:$J$3))/10^9,0)</f>
        <v>0.07041272556</v>
      </c>
      <c r="X609" s="160">
        <f>IF($L$438&gt;0,'Assumptions (NG)'!AH$13*Model!$L$438*('Assumptions (NG)'!$K$17*AVERAGE('Assumptions (NG)'!$H$2:$J$2)+'Assumptions (NG)'!$K$18*AVERAGE('Assumptions (NG)'!$H$3:$J$3))/10^9,0)</f>
        <v>0.07053206916</v>
      </c>
      <c r="Y609" s="160">
        <f>IF($L$438&gt;0,'Assumptions (NG)'!AI$13*Model!$L$438*('Assumptions (NG)'!$K$17*AVERAGE('Assumptions (NG)'!$H$2:$J$2)+'Assumptions (NG)'!$K$18*AVERAGE('Assumptions (NG)'!$H$3:$J$3))/10^9,0)</f>
        <v>0.07041272556</v>
      </c>
      <c r="Z609" s="160">
        <f>IF($L$438&gt;0,'Assumptions (NG)'!AJ$13*Model!$L$438*('Assumptions (NG)'!$K$17*AVERAGE('Assumptions (NG)'!$H$2:$J$2)+'Assumptions (NG)'!$K$18*AVERAGE('Assumptions (NG)'!$H$3:$J$3))/10^9,0)</f>
        <v>0.07053206916</v>
      </c>
      <c r="AA609" s="160">
        <f>IF($L$438&gt;0,'Assumptions (NG)'!AK$13*Model!$L$438*('Assumptions (NG)'!$K$17*AVERAGE('Assumptions (NG)'!$H$2:$J$2)+'Assumptions (NG)'!$K$18*AVERAGE('Assumptions (NG)'!$H$3:$J$3))/10^9,0)</f>
        <v>0.03520636278</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0.04055616407</v>
      </c>
      <c r="N610" s="160">
        <f>IF($M$438&gt;0,'Assumptions (NG)'!W$13*Model!$M$438*('Assumptions (NG)'!$L$17*AVERAGE('Assumptions (NG)'!$I$2:$K$2)+'Assumptions (NG)'!$L$18*AVERAGE('Assumptions (NG)'!$I$3:$K$3))/10^9,0)</f>
        <v>0.07705671173</v>
      </c>
      <c r="O610" s="160">
        <f>IF($M$438&gt;0,'Assumptions (NG)'!X$13*Model!$M$438*('Assumptions (NG)'!$L$17*AVERAGE('Assumptions (NG)'!$I$2:$K$2)+'Assumptions (NG)'!$L$18*AVERAGE('Assumptions (NG)'!$I$3:$K$3))/10^9,0)</f>
        <v>0.06935104055</v>
      </c>
      <c r="P610" s="160">
        <f>IF($M$438&gt;0,'Assumptions (NG)'!Y$13*Model!$M$438*('Assumptions (NG)'!$L$17*AVERAGE('Assumptions (NG)'!$I$2:$K$2)+'Assumptions (NG)'!$L$18*AVERAGE('Assumptions (NG)'!$I$3:$K$3))/10^9,0)</f>
        <v>0.06245649266</v>
      </c>
      <c r="Q610" s="160">
        <f>IF($M$438&gt;0,'Assumptions (NG)'!Z$13*Model!$M$438*('Assumptions (NG)'!$L$17*AVERAGE('Assumptions (NG)'!$I$2:$K$2)+'Assumptions (NG)'!$L$18*AVERAGE('Assumptions (NG)'!$I$3:$K$3))/10^9,0)</f>
        <v>0.0562108434</v>
      </c>
      <c r="R610" s="160">
        <f>IF($M$438&gt;0,'Assumptions (NG)'!AA$13*Model!$M$438*('Assumptions (NG)'!$L$17*AVERAGE('Assumptions (NG)'!$I$2:$K$2)+'Assumptions (NG)'!$L$18*AVERAGE('Assumptions (NG)'!$I$3:$K$3))/10^9,0)</f>
        <v>0.05053298043</v>
      </c>
      <c r="S610" s="160">
        <f>IF($M$438&gt;0,'Assumptions (NG)'!AB$13*Model!$M$438*('Assumptions (NG)'!$L$17*AVERAGE('Assumptions (NG)'!$I$2:$K$2)+'Assumptions (NG)'!$L$18*AVERAGE('Assumptions (NG)'!$I$3:$K$3))/10^9,0)</f>
        <v>0.0478562736</v>
      </c>
      <c r="T610" s="160">
        <f>IF($M$438&gt;0,'Assumptions (NG)'!AC$13*Model!$M$438*('Assumptions (NG)'!$L$17*AVERAGE('Assumptions (NG)'!$I$2:$K$2)+'Assumptions (NG)'!$L$18*AVERAGE('Assumptions (NG)'!$I$3:$K$3))/10^9,0)</f>
        <v>0.0478562736</v>
      </c>
      <c r="U610" s="160">
        <f>IF($M$438&gt;0,'Assumptions (NG)'!AD$13*Model!$M$438*('Assumptions (NG)'!$L$17*AVERAGE('Assumptions (NG)'!$I$2:$K$2)+'Assumptions (NG)'!$L$18*AVERAGE('Assumptions (NG)'!$I$3:$K$3))/10^9,0)</f>
        <v>0.04793738593</v>
      </c>
      <c r="V610" s="160">
        <f>IF($M$438&gt;0,'Assumptions (NG)'!AE$13*Model!$M$438*('Assumptions (NG)'!$L$17*AVERAGE('Assumptions (NG)'!$I$2:$K$2)+'Assumptions (NG)'!$L$18*AVERAGE('Assumptions (NG)'!$I$3:$K$3))/10^9,0)</f>
        <v>0.0478562736</v>
      </c>
      <c r="W610" s="160">
        <f>IF($M$438&gt;0,'Assumptions (NG)'!AF$13*Model!$M$438*('Assumptions (NG)'!$L$17*AVERAGE('Assumptions (NG)'!$I$2:$K$2)+'Assumptions (NG)'!$L$18*AVERAGE('Assumptions (NG)'!$I$3:$K$3))/10^9,0)</f>
        <v>0.04793738593</v>
      </c>
      <c r="X610" s="160">
        <f>IF($M$438&gt;0,'Assumptions (NG)'!AG$13*Model!$M$438*('Assumptions (NG)'!$L$17*AVERAGE('Assumptions (NG)'!$I$2:$K$2)+'Assumptions (NG)'!$L$18*AVERAGE('Assumptions (NG)'!$I$3:$K$3))/10^9,0)</f>
        <v>0.0478562736</v>
      </c>
      <c r="Y610" s="160">
        <f>IF($M$438&gt;0,'Assumptions (NG)'!AH$13*Model!$M$438*('Assumptions (NG)'!$L$17*AVERAGE('Assumptions (NG)'!$I$2:$K$2)+'Assumptions (NG)'!$L$18*AVERAGE('Assumptions (NG)'!$I$3:$K$3))/10^9,0)</f>
        <v>0.04793738593</v>
      </c>
      <c r="Z610" s="160">
        <f>IF($M$438&gt;0,'Assumptions (NG)'!AI$13*Model!$M$438*('Assumptions (NG)'!$L$17*AVERAGE('Assumptions (NG)'!$I$2:$K$2)+'Assumptions (NG)'!$L$18*AVERAGE('Assumptions (NG)'!$I$3:$K$3))/10^9,0)</f>
        <v>0.0478562736</v>
      </c>
      <c r="AA610" s="160">
        <f>IF($M$438&gt;0,'Assumptions (NG)'!AJ$13*Model!$M$438*('Assumptions (NG)'!$L$17*AVERAGE('Assumptions (NG)'!$I$2:$K$2)+'Assumptions (NG)'!$L$18*AVERAGE('Assumptions (NG)'!$I$3:$K$3))/10^9,0)</f>
        <v>0.04793738593</v>
      </c>
      <c r="AB610" s="160">
        <f>IF($M$438&gt;0,'Assumptions (NG)'!AK$13*Model!$M$438*('Assumptions (NG)'!$L$17*AVERAGE('Assumptions (NG)'!$I$2:$K$2)+'Assumptions (NG)'!$L$18*AVERAGE('Assumptions (NG)'!$I$3:$K$3))/10^9,0)</f>
        <v>0.0239281368</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0.001584797016</v>
      </c>
      <c r="O611" s="177">
        <f>IF($N$438&gt;0,'Assumptions (NG)'!W$13*Model!$N$438*('Assumptions (NG)'!$M$17*AVERAGE('Assumptions (NG)'!$J$2:$L$2)+'Assumptions (NG)'!$M$18*AVERAGE('Assumptions (NG)'!$J$3:$L$3))/10^9,0)</f>
        <v>0.00301111433</v>
      </c>
      <c r="P611" s="177">
        <f>IF($N$438&gt;0,'Assumptions (NG)'!X$13*Model!$N$438*('Assumptions (NG)'!$M$17*AVERAGE('Assumptions (NG)'!$J$2:$L$2)+'Assumptions (NG)'!$M$18*AVERAGE('Assumptions (NG)'!$J$3:$L$3))/10^9,0)</f>
        <v>0.002710002897</v>
      </c>
      <c r="Q611" s="177">
        <f>IF($N$438&gt;0,'Assumptions (NG)'!Y$13*Model!$N$438*('Assumptions (NG)'!$M$17*AVERAGE('Assumptions (NG)'!$J$2:$L$2)+'Assumptions (NG)'!$M$18*AVERAGE('Assumptions (NG)'!$J$3:$L$3))/10^9,0)</f>
        <v>0.002440587405</v>
      </c>
      <c r="R611" s="177">
        <f>IF($N$438&gt;0,'Assumptions (NG)'!Z$13*Model!$N$438*('Assumptions (NG)'!$M$17*AVERAGE('Assumptions (NG)'!$J$2:$L$2)+'Assumptions (NG)'!$M$18*AVERAGE('Assumptions (NG)'!$J$3:$L$3))/10^9,0)</f>
        <v>0.002196528664</v>
      </c>
      <c r="S611" s="177">
        <f>IF($N$438&gt;0,'Assumptions (NG)'!AA$13*Model!$N$438*('Assumptions (NG)'!$M$17*AVERAGE('Assumptions (NG)'!$J$2:$L$2)+'Assumptions (NG)'!$M$18*AVERAGE('Assumptions (NG)'!$J$3:$L$3))/10^9,0)</f>
        <v>0.001974657082</v>
      </c>
      <c r="T611" s="177">
        <f>IF($N$438&gt;0,'Assumptions (NG)'!AB$13*Model!$N$438*('Assumptions (NG)'!$M$17*AVERAGE('Assumptions (NG)'!$J$2:$L$2)+'Assumptions (NG)'!$M$18*AVERAGE('Assumptions (NG)'!$J$3:$L$3))/10^9,0)</f>
        <v>0.001870060479</v>
      </c>
      <c r="U611" s="177">
        <f>IF($N$438&gt;0,'Assumptions (NG)'!AC$13*Model!$N$438*('Assumptions (NG)'!$M$17*AVERAGE('Assumptions (NG)'!$J$2:$L$2)+'Assumptions (NG)'!$M$18*AVERAGE('Assumptions (NG)'!$J$3:$L$3))/10^9,0)</f>
        <v>0.001870060479</v>
      </c>
      <c r="V611" s="177">
        <f>IF($N$438&gt;0,'Assumptions (NG)'!AD$13*Model!$N$438*('Assumptions (NG)'!$M$17*AVERAGE('Assumptions (NG)'!$J$2:$L$2)+'Assumptions (NG)'!$M$18*AVERAGE('Assumptions (NG)'!$J$3:$L$3))/10^9,0)</f>
        <v>0.001873230073</v>
      </c>
      <c r="W611" s="177">
        <f>IF($N$438&gt;0,'Assumptions (NG)'!AE$13*Model!$N$438*('Assumptions (NG)'!$M$17*AVERAGE('Assumptions (NG)'!$J$2:$L$2)+'Assumptions (NG)'!$M$18*AVERAGE('Assumptions (NG)'!$J$3:$L$3))/10^9,0)</f>
        <v>0.001870060479</v>
      </c>
      <c r="X611" s="177">
        <f>IF($N$438&gt;0,'Assumptions (NG)'!AF$13*Model!$N$438*('Assumptions (NG)'!$M$17*AVERAGE('Assumptions (NG)'!$J$2:$L$2)+'Assumptions (NG)'!$M$18*AVERAGE('Assumptions (NG)'!$J$3:$L$3))/10^9,0)</f>
        <v>0.001873230073</v>
      </c>
      <c r="Y611" s="177">
        <f>IF($N$438&gt;0,'Assumptions (NG)'!AG$13*Model!$N$438*('Assumptions (NG)'!$M$17*AVERAGE('Assumptions (NG)'!$J$2:$L$2)+'Assumptions (NG)'!$M$18*AVERAGE('Assumptions (NG)'!$J$3:$L$3))/10^9,0)</f>
        <v>0.001870060479</v>
      </c>
      <c r="Z611" s="177">
        <f>IF($N$438&gt;0,'Assumptions (NG)'!AH$13*Model!$N$438*('Assumptions (NG)'!$M$17*AVERAGE('Assumptions (NG)'!$J$2:$L$2)+'Assumptions (NG)'!$M$18*AVERAGE('Assumptions (NG)'!$J$3:$L$3))/10^9,0)</f>
        <v>0.001873230073</v>
      </c>
      <c r="AA611" s="177">
        <f>IF($N$438&gt;0,'Assumptions (NG)'!AI$13*Model!$N$438*('Assumptions (NG)'!$M$17*AVERAGE('Assumptions (NG)'!$J$2:$L$2)+'Assumptions (NG)'!$M$18*AVERAGE('Assumptions (NG)'!$J$3:$L$3))/10^9,0)</f>
        <v>0.001870060479</v>
      </c>
      <c r="AB611" s="177">
        <f>IF($N$438&gt;0,'Assumptions (NG)'!AJ$13*Model!$N$438*('Assumptions (NG)'!$M$17*AVERAGE('Assumptions (NG)'!$J$2:$L$2)+'Assumptions (NG)'!$M$18*AVERAGE('Assumptions (NG)'!$J$3:$L$3))/10^9,0)</f>
        <v>0.001873230073</v>
      </c>
      <c r="AC611" s="177">
        <f>IF($N$438&gt;0,'Assumptions (NG)'!AK$13*Model!$N$438*('Assumptions (NG)'!$M$17*AVERAGE('Assumptions (NG)'!$J$2:$L$2)+'Assumptions (NG)'!$M$18*AVERAGE('Assumptions (NG)'!$J$3:$L$3))/10^9,0)</f>
        <v>0.0009350302395</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0.02380706902</v>
      </c>
      <c r="P612" s="160">
        <f>IF($O$438&gt;0,'Assumptions (NG)'!W$13*Model!$O$438*('Assumptions (NG)'!$N$17*AVERAGE('Assumptions (NG)'!$K$2:$M$2)+'Assumptions (NG)'!$N$18*AVERAGE('Assumptions (NG)'!$K$3:$M$3))/10^9,0)</f>
        <v>0.04523343114</v>
      </c>
      <c r="Q612" s="160">
        <f>IF($O$438&gt;0,'Assumptions (NG)'!X$13*Model!$O$438*('Assumptions (NG)'!$N$17*AVERAGE('Assumptions (NG)'!$K$2:$M$2)+'Assumptions (NG)'!$N$18*AVERAGE('Assumptions (NG)'!$K$3:$M$3))/10^9,0)</f>
        <v>0.04071008803</v>
      </c>
      <c r="R612" s="160">
        <f>IF($O$438&gt;0,'Assumptions (NG)'!Y$13*Model!$O$438*('Assumptions (NG)'!$N$17*AVERAGE('Assumptions (NG)'!$K$2:$M$2)+'Assumptions (NG)'!$N$18*AVERAGE('Assumptions (NG)'!$K$3:$M$3))/10^9,0)</f>
        <v>0.03666288629</v>
      </c>
      <c r="S612" s="160">
        <f>IF($O$438&gt;0,'Assumptions (NG)'!Z$13*Model!$O$438*('Assumptions (NG)'!$N$17*AVERAGE('Assumptions (NG)'!$K$2:$M$2)+'Assumptions (NG)'!$N$18*AVERAGE('Assumptions (NG)'!$K$3:$M$3))/10^9,0)</f>
        <v>0.03299659766</v>
      </c>
      <c r="T612" s="160">
        <f>IF($O$438&gt;0,'Assumptions (NG)'!AA$13*Model!$O$438*('Assumptions (NG)'!$N$17*AVERAGE('Assumptions (NG)'!$K$2:$M$2)+'Assumptions (NG)'!$N$18*AVERAGE('Assumptions (NG)'!$K$3:$M$3))/10^9,0)</f>
        <v>0.029663608</v>
      </c>
      <c r="U612" s="160">
        <f>IF($O$438&gt;0,'Assumptions (NG)'!AB$13*Model!$O$438*('Assumptions (NG)'!$N$17*AVERAGE('Assumptions (NG)'!$K$2:$M$2)+'Assumptions (NG)'!$N$18*AVERAGE('Assumptions (NG)'!$K$3:$M$3))/10^9,0)</f>
        <v>0.02809234145</v>
      </c>
      <c r="V612" s="160">
        <f>IF($O$438&gt;0,'Assumptions (NG)'!AC$13*Model!$O$438*('Assumptions (NG)'!$N$17*AVERAGE('Assumptions (NG)'!$K$2:$M$2)+'Assumptions (NG)'!$N$18*AVERAGE('Assumptions (NG)'!$K$3:$M$3))/10^9,0)</f>
        <v>0.02809234145</v>
      </c>
      <c r="W612" s="160">
        <f>IF($O$438&gt;0,'Assumptions (NG)'!AD$13*Model!$O$438*('Assumptions (NG)'!$N$17*AVERAGE('Assumptions (NG)'!$K$2:$M$2)+'Assumptions (NG)'!$N$18*AVERAGE('Assumptions (NG)'!$K$3:$M$3))/10^9,0)</f>
        <v>0.02813995558</v>
      </c>
      <c r="X612" s="160">
        <f>IF($O$438&gt;0,'Assumptions (NG)'!AE$13*Model!$O$438*('Assumptions (NG)'!$N$17*AVERAGE('Assumptions (NG)'!$K$2:$M$2)+'Assumptions (NG)'!$N$18*AVERAGE('Assumptions (NG)'!$K$3:$M$3))/10^9,0)</f>
        <v>0.02809234145</v>
      </c>
      <c r="Y612" s="160">
        <f>IF($O$438&gt;0,'Assumptions (NG)'!AF$13*Model!$O$438*('Assumptions (NG)'!$N$17*AVERAGE('Assumptions (NG)'!$K$2:$M$2)+'Assumptions (NG)'!$N$18*AVERAGE('Assumptions (NG)'!$K$3:$M$3))/10^9,0)</f>
        <v>0.02813995558</v>
      </c>
      <c r="Z612" s="160">
        <f>IF($O$438&gt;0,'Assumptions (NG)'!AG$13*Model!$O$438*('Assumptions (NG)'!$N$17*AVERAGE('Assumptions (NG)'!$K$2:$M$2)+'Assumptions (NG)'!$N$18*AVERAGE('Assumptions (NG)'!$K$3:$M$3))/10^9,0)</f>
        <v>0.02809234145</v>
      </c>
      <c r="AA612" s="160">
        <f>IF($O$438&gt;0,'Assumptions (NG)'!AH$13*Model!$O$438*('Assumptions (NG)'!$N$17*AVERAGE('Assumptions (NG)'!$K$2:$M$2)+'Assumptions (NG)'!$N$18*AVERAGE('Assumptions (NG)'!$K$3:$M$3))/10^9,0)</f>
        <v>0.02813995558</v>
      </c>
      <c r="AB612" s="160">
        <f>IF($O$438&gt;0,'Assumptions (NG)'!AI$13*Model!$O$438*('Assumptions (NG)'!$N$17*AVERAGE('Assumptions (NG)'!$K$2:$M$2)+'Assumptions (NG)'!$N$18*AVERAGE('Assumptions (NG)'!$K$3:$M$3))/10^9,0)</f>
        <v>0.02809234145</v>
      </c>
      <c r="AC612" s="160">
        <f>IF($O$438&gt;0,'Assumptions (NG)'!AJ$13*Model!$O$438*('Assumptions (NG)'!$N$17*AVERAGE('Assumptions (NG)'!$K$2:$M$2)+'Assumptions (NG)'!$N$18*AVERAGE('Assumptions (NG)'!$K$3:$M$3))/10^9,0)</f>
        <v>0.02813995558</v>
      </c>
      <c r="AD612" s="160">
        <f>IF($O$438&gt;0,'Assumptions (NG)'!AK$13*Model!$O$438*('Assumptions (NG)'!$N$17*AVERAGE('Assumptions (NG)'!$K$2:$M$2)+'Assumptions (NG)'!$N$18*AVERAGE('Assumptions (NG)'!$K$3:$M$3))/10^9,0)</f>
        <v>0.01404617072</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0.05334609432</v>
      </c>
      <c r="Q613" s="177">
        <f>IF($P$438&gt;0,'Assumptions (NG)'!W$13*Model!$P$438*('Assumptions (NG)'!$O$17*AVERAGE('Assumptions (NG)'!$L$2:$N$2)+'Assumptions (NG)'!$O$18*AVERAGE('Assumptions (NG)'!$L$3:$N$3))/10^9,0)</f>
        <v>0.1013575792</v>
      </c>
      <c r="R613" s="177">
        <f>IF($P$438&gt;0,'Assumptions (NG)'!X$13*Model!$P$438*('Assumptions (NG)'!$O$17*AVERAGE('Assumptions (NG)'!$L$2:$N$2)+'Assumptions (NG)'!$O$18*AVERAGE('Assumptions (NG)'!$L$3:$N$3))/10^9,0)</f>
        <v>0.09122182129</v>
      </c>
      <c r="S613" s="177">
        <f>IF($P$438&gt;0,'Assumptions (NG)'!Y$13*Model!$P$438*('Assumptions (NG)'!$O$17*AVERAGE('Assumptions (NG)'!$L$2:$N$2)+'Assumptions (NG)'!$O$18*AVERAGE('Assumptions (NG)'!$L$3:$N$3))/10^9,0)</f>
        <v>0.08215298525</v>
      </c>
      <c r="T613" s="177">
        <f>IF($P$438&gt;0,'Assumptions (NG)'!Z$13*Model!$P$438*('Assumptions (NG)'!$O$17*AVERAGE('Assumptions (NG)'!$L$2:$N$2)+'Assumptions (NG)'!$O$18*AVERAGE('Assumptions (NG)'!$L$3:$N$3))/10^9,0)</f>
        <v>0.07393768673</v>
      </c>
      <c r="U613" s="177">
        <f>IF($P$438&gt;0,'Assumptions (NG)'!AA$13*Model!$P$438*('Assumptions (NG)'!$O$17*AVERAGE('Assumptions (NG)'!$L$2:$N$2)+'Assumptions (NG)'!$O$18*AVERAGE('Assumptions (NG)'!$L$3:$N$3))/10^9,0)</f>
        <v>0.06646923352</v>
      </c>
      <c r="V613" s="177">
        <f>IF($P$438&gt;0,'Assumptions (NG)'!AB$13*Model!$P$438*('Assumptions (NG)'!$O$17*AVERAGE('Assumptions (NG)'!$L$2:$N$2)+'Assumptions (NG)'!$O$18*AVERAGE('Assumptions (NG)'!$L$3:$N$3))/10^9,0)</f>
        <v>0.0629483913</v>
      </c>
      <c r="W613" s="177">
        <f>IF($P$438&gt;0,'Assumptions (NG)'!AC$13*Model!$P$438*('Assumptions (NG)'!$O$17*AVERAGE('Assumptions (NG)'!$L$2:$N$2)+'Assumptions (NG)'!$O$18*AVERAGE('Assumptions (NG)'!$L$3:$N$3))/10^9,0)</f>
        <v>0.0629483913</v>
      </c>
      <c r="X613" s="177">
        <f>IF($P$438&gt;0,'Assumptions (NG)'!AD$13*Model!$P$438*('Assumptions (NG)'!$O$17*AVERAGE('Assumptions (NG)'!$L$2:$N$2)+'Assumptions (NG)'!$O$18*AVERAGE('Assumptions (NG)'!$L$3:$N$3))/10^9,0)</f>
        <v>0.06305508349</v>
      </c>
      <c r="Y613" s="177">
        <f>IF($P$438&gt;0,'Assumptions (NG)'!AE$13*Model!$P$438*('Assumptions (NG)'!$O$17*AVERAGE('Assumptions (NG)'!$L$2:$N$2)+'Assumptions (NG)'!$O$18*AVERAGE('Assumptions (NG)'!$L$3:$N$3))/10^9,0)</f>
        <v>0.0629483913</v>
      </c>
      <c r="Z613" s="177">
        <f>IF($P$438&gt;0,'Assumptions (NG)'!AF$13*Model!$P$438*('Assumptions (NG)'!$O$17*AVERAGE('Assumptions (NG)'!$L$2:$N$2)+'Assumptions (NG)'!$O$18*AVERAGE('Assumptions (NG)'!$L$3:$N$3))/10^9,0)</f>
        <v>0.06305508349</v>
      </c>
      <c r="AA613" s="177">
        <f>IF($P$438&gt;0,'Assumptions (NG)'!AG$13*Model!$P$438*('Assumptions (NG)'!$O$17*AVERAGE('Assumptions (NG)'!$L$2:$N$2)+'Assumptions (NG)'!$O$18*AVERAGE('Assumptions (NG)'!$L$3:$N$3))/10^9,0)</f>
        <v>0.0629483913</v>
      </c>
      <c r="AB613" s="177">
        <f>IF($P$438&gt;0,'Assumptions (NG)'!AH$13*Model!$P$438*('Assumptions (NG)'!$O$17*AVERAGE('Assumptions (NG)'!$L$2:$N$2)+'Assumptions (NG)'!$O$18*AVERAGE('Assumptions (NG)'!$L$3:$N$3))/10^9,0)</f>
        <v>0.06305508349</v>
      </c>
      <c r="AC613" s="177">
        <f>IF($P$438&gt;0,'Assumptions (NG)'!AI$13*Model!$P$438*('Assumptions (NG)'!$O$17*AVERAGE('Assumptions (NG)'!$L$2:$N$2)+'Assumptions (NG)'!$O$18*AVERAGE('Assumptions (NG)'!$L$3:$N$3))/10^9,0)</f>
        <v>0.0629483913</v>
      </c>
      <c r="AD613" s="177">
        <f>IF($P$438&gt;0,'Assumptions (NG)'!AJ$13*Model!$P$438*('Assumptions (NG)'!$O$17*AVERAGE('Assumptions (NG)'!$L$2:$N$2)+'Assumptions (NG)'!$O$18*AVERAGE('Assumptions (NG)'!$L$3:$N$3))/10^9,0)</f>
        <v>0.06305508349</v>
      </c>
      <c r="AE613" s="177">
        <f>IF($P$438&gt;0,'Assumptions (NG)'!AK$13*Model!$P$438*('Assumptions (NG)'!$O$17*AVERAGE('Assumptions (NG)'!$L$2:$N$2)+'Assumptions (NG)'!$O$18*AVERAGE('Assumptions (NG)'!$L$3:$N$3))/10^9,0)</f>
        <v>0.03147419565</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v>
      </c>
      <c r="R614" s="160">
        <f>IF($Q$438&gt;0,'Assumptions (NG)'!W$13*Model!$Q$438*('Assumptions (NG)'!$P$17*AVERAGE('Assumptions (NG)'!$M$2:$O$2)+'Assumptions (NG)'!$P$18*AVERAGE('Assumptions (NG)'!$M$3:$O$3))/10^9,0)</f>
        <v>0</v>
      </c>
      <c r="S614" s="160">
        <f>IF($Q$438&gt;0,'Assumptions (NG)'!X$13*Model!$Q$438*('Assumptions (NG)'!$P$17*AVERAGE('Assumptions (NG)'!$M$2:$O$2)+'Assumptions (NG)'!$P$18*AVERAGE('Assumptions (NG)'!$M$3:$O$3))/10^9,0)</f>
        <v>0</v>
      </c>
      <c r="T614" s="160">
        <f>IF($Q$438&gt;0,'Assumptions (NG)'!Y$13*Model!$Q$438*('Assumptions (NG)'!$P$17*AVERAGE('Assumptions (NG)'!$M$2:$O$2)+'Assumptions (NG)'!$P$18*AVERAGE('Assumptions (NG)'!$M$3:$O$3))/10^9,0)</f>
        <v>0</v>
      </c>
      <c r="U614" s="160">
        <f>IF($Q$438&gt;0,'Assumptions (NG)'!Z$13*Model!$Q$438*('Assumptions (NG)'!$P$17*AVERAGE('Assumptions (NG)'!$M$2:$O$2)+'Assumptions (NG)'!$P$18*AVERAGE('Assumptions (NG)'!$M$3:$O$3))/10^9,0)</f>
        <v>0</v>
      </c>
      <c r="V614" s="160">
        <f>IF($Q$438&gt;0,'Assumptions (NG)'!AA$13*Model!$Q$438*('Assumptions (NG)'!$P$17*AVERAGE('Assumptions (NG)'!$M$2:$O$2)+'Assumptions (NG)'!$P$18*AVERAGE('Assumptions (NG)'!$M$3:$O$3))/10^9,0)</f>
        <v>0</v>
      </c>
      <c r="W614" s="160">
        <f>IF($Q$438&gt;0,'Assumptions (NG)'!AB$13*Model!$Q$438*('Assumptions (NG)'!$P$17*AVERAGE('Assumptions (NG)'!$M$2:$O$2)+'Assumptions (NG)'!$P$18*AVERAGE('Assumptions (NG)'!$M$3:$O$3))/10^9,0)</f>
        <v>0</v>
      </c>
      <c r="X614" s="160">
        <f>IF($Q$438&gt;0,'Assumptions (NG)'!AC$13*Model!$Q$438*('Assumptions (NG)'!$P$17*AVERAGE('Assumptions (NG)'!$M$2:$O$2)+'Assumptions (NG)'!$P$18*AVERAGE('Assumptions (NG)'!$M$3:$O$3))/10^9,0)</f>
        <v>0</v>
      </c>
      <c r="Y614" s="160">
        <f>IF($Q$438&gt;0,'Assumptions (NG)'!AD$13*Model!$Q$438*('Assumptions (NG)'!$P$17*AVERAGE('Assumptions (NG)'!$M$2:$O$2)+'Assumptions (NG)'!$P$18*AVERAGE('Assumptions (NG)'!$M$3:$O$3))/10^9,0)</f>
        <v>0</v>
      </c>
      <c r="Z614" s="160">
        <f>IF($Q$438&gt;0,'Assumptions (NG)'!AE$13*Model!$Q$438*('Assumptions (NG)'!$P$17*AVERAGE('Assumptions (NG)'!$M$2:$O$2)+'Assumptions (NG)'!$P$18*AVERAGE('Assumptions (NG)'!$M$3:$O$3))/10^9,0)</f>
        <v>0</v>
      </c>
      <c r="AA614" s="160">
        <f>IF($Q$438&gt;0,'Assumptions (NG)'!AF$13*Model!$Q$438*('Assumptions (NG)'!$P$17*AVERAGE('Assumptions (NG)'!$M$2:$O$2)+'Assumptions (NG)'!$P$18*AVERAGE('Assumptions (NG)'!$M$3:$O$3))/10^9,0)</f>
        <v>0</v>
      </c>
      <c r="AB614" s="160">
        <f>IF($Q$438&gt;0,'Assumptions (NG)'!AG$13*Model!$Q$438*('Assumptions (NG)'!$P$17*AVERAGE('Assumptions (NG)'!$M$2:$O$2)+'Assumptions (NG)'!$P$18*AVERAGE('Assumptions (NG)'!$M$3:$O$3))/10^9,0)</f>
        <v>0</v>
      </c>
      <c r="AC614" s="160">
        <f>IF($Q$438&gt;0,'Assumptions (NG)'!AH$13*Model!$Q$438*('Assumptions (NG)'!$P$17*AVERAGE('Assumptions (NG)'!$M$2:$O$2)+'Assumptions (NG)'!$P$18*AVERAGE('Assumptions (NG)'!$M$3:$O$3))/10^9,0)</f>
        <v>0</v>
      </c>
      <c r="AD614" s="160">
        <f>IF($Q$438&gt;0,'Assumptions (NG)'!AI$13*Model!$Q$438*('Assumptions (NG)'!$P$17*AVERAGE('Assumptions (NG)'!$M$2:$O$2)+'Assumptions (NG)'!$P$18*AVERAGE('Assumptions (NG)'!$M$3:$O$3))/10^9,0)</f>
        <v>0</v>
      </c>
      <c r="AE614" s="160">
        <f>IF($Q$438&gt;0,'Assumptions (NG)'!AJ$13*Model!$Q$438*('Assumptions (NG)'!$P$17*AVERAGE('Assumptions (NG)'!$M$2:$O$2)+'Assumptions (NG)'!$P$18*AVERAGE('Assumptions (NG)'!$M$3:$O$3))/10^9,0)</f>
        <v>0</v>
      </c>
      <c r="AF614" s="160">
        <f>IF($Q$438&gt;0,'Assumptions (NG)'!AK$13*Model!$Q$438*('Assumptions (NG)'!$P$17*AVERAGE('Assumptions (NG)'!$M$2:$O$2)+'Assumptions (NG)'!$P$18*AVERAGE('Assumptions (NG)'!$M$3:$O$3))/10^9,0)</f>
        <v>0</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0.0136160418</v>
      </c>
      <c r="S615" s="177">
        <f>IF($R$438&gt;0,'Assumptions (NG)'!W$13*Model!$R$438*('Assumptions (NG)'!$Q$17*AVERAGE('Assumptions (NG)'!$N$2:$P$2)+'Assumptions (NG)'!$Q$18*AVERAGE('Assumptions (NG)'!$N$3:$P$3))/10^9,0)</f>
        <v>0.02587047942</v>
      </c>
      <c r="T615" s="177">
        <f>IF($R$438&gt;0,'Assumptions (NG)'!X$13*Model!$R$438*('Assumptions (NG)'!$Q$17*AVERAGE('Assumptions (NG)'!$N$2:$P$2)+'Assumptions (NG)'!$Q$18*AVERAGE('Assumptions (NG)'!$N$3:$P$3))/10^9,0)</f>
        <v>0.02328343148</v>
      </c>
      <c r="U615" s="177">
        <f>IF($R$438&gt;0,'Assumptions (NG)'!Y$13*Model!$R$438*('Assumptions (NG)'!$Q$17*AVERAGE('Assumptions (NG)'!$N$2:$P$2)+'Assumptions (NG)'!$Q$18*AVERAGE('Assumptions (NG)'!$N$3:$P$3))/10^9,0)</f>
        <v>0.02096870437</v>
      </c>
      <c r="V615" s="177">
        <f>IF($R$438&gt;0,'Assumptions (NG)'!Z$13*Model!$R$438*('Assumptions (NG)'!$Q$17*AVERAGE('Assumptions (NG)'!$N$2:$P$2)+'Assumptions (NG)'!$Q$18*AVERAGE('Assumptions (NG)'!$N$3:$P$3))/10^9,0)</f>
        <v>0.01887183394</v>
      </c>
      <c r="W615" s="177">
        <f>IF($R$438&gt;0,'Assumptions (NG)'!AA$13*Model!$R$438*('Assumptions (NG)'!$Q$17*AVERAGE('Assumptions (NG)'!$N$2:$P$2)+'Assumptions (NG)'!$Q$18*AVERAGE('Assumptions (NG)'!$N$3:$P$3))/10^9,0)</f>
        <v>0.01696558808</v>
      </c>
      <c r="X615" s="177">
        <f>IF($R$438&gt;0,'Assumptions (NG)'!AB$13*Model!$R$438*('Assumptions (NG)'!$Q$17*AVERAGE('Assumptions (NG)'!$N$2:$P$2)+'Assumptions (NG)'!$Q$18*AVERAGE('Assumptions (NG)'!$N$3:$P$3))/10^9,0)</f>
        <v>0.01606692932</v>
      </c>
      <c r="Y615" s="177">
        <f>IF($R$438&gt;0,'Assumptions (NG)'!AC$13*Model!$R$438*('Assumptions (NG)'!$Q$17*AVERAGE('Assumptions (NG)'!$N$2:$P$2)+'Assumptions (NG)'!$Q$18*AVERAGE('Assumptions (NG)'!$N$3:$P$3))/10^9,0)</f>
        <v>0.01606692932</v>
      </c>
      <c r="Z615" s="177">
        <f>IF($R$438&gt;0,'Assumptions (NG)'!AD$13*Model!$R$438*('Assumptions (NG)'!$Q$17*AVERAGE('Assumptions (NG)'!$N$2:$P$2)+'Assumptions (NG)'!$Q$18*AVERAGE('Assumptions (NG)'!$N$3:$P$3))/10^9,0)</f>
        <v>0.01609416141</v>
      </c>
      <c r="AA615" s="177">
        <f>IF($R$438&gt;0,'Assumptions (NG)'!AE$13*Model!$R$438*('Assumptions (NG)'!$Q$17*AVERAGE('Assumptions (NG)'!$N$2:$P$2)+'Assumptions (NG)'!$Q$18*AVERAGE('Assumptions (NG)'!$N$3:$P$3))/10^9,0)</f>
        <v>0.01606692932</v>
      </c>
      <c r="AB615" s="177">
        <f>IF($R$438&gt;0,'Assumptions (NG)'!AF$13*Model!$R$438*('Assumptions (NG)'!$Q$17*AVERAGE('Assumptions (NG)'!$N$2:$P$2)+'Assumptions (NG)'!$Q$18*AVERAGE('Assumptions (NG)'!$N$3:$P$3))/10^9,0)</f>
        <v>0.01609416141</v>
      </c>
      <c r="AC615" s="177">
        <f>IF($R$438&gt;0,'Assumptions (NG)'!AG$13*Model!$R$438*('Assumptions (NG)'!$Q$17*AVERAGE('Assumptions (NG)'!$N$2:$P$2)+'Assumptions (NG)'!$Q$18*AVERAGE('Assumptions (NG)'!$N$3:$P$3))/10^9,0)</f>
        <v>0.01606692932</v>
      </c>
      <c r="AD615" s="177">
        <f>IF($R$438&gt;0,'Assumptions (NG)'!AH$13*Model!$R$438*('Assumptions (NG)'!$Q$17*AVERAGE('Assumptions (NG)'!$N$2:$P$2)+'Assumptions (NG)'!$Q$18*AVERAGE('Assumptions (NG)'!$N$3:$P$3))/10^9,0)</f>
        <v>0.01609416141</v>
      </c>
      <c r="AE615" s="177">
        <f>IF($R$438&gt;0,'Assumptions (NG)'!AI$13*Model!$R$438*('Assumptions (NG)'!$Q$17*AVERAGE('Assumptions (NG)'!$N$2:$P$2)+'Assumptions (NG)'!$Q$18*AVERAGE('Assumptions (NG)'!$N$3:$P$3))/10^9,0)</f>
        <v>0.01606692932</v>
      </c>
      <c r="AF615" s="177">
        <f>IF($R$438&gt;0,'Assumptions (NG)'!AJ$13*Model!$R$438*('Assumptions (NG)'!$Q$17*AVERAGE('Assumptions (NG)'!$N$2:$P$2)+'Assumptions (NG)'!$Q$18*AVERAGE('Assumptions (NG)'!$N$3:$P$3))/10^9,0)</f>
        <v>0.01609416141</v>
      </c>
      <c r="AG615" s="177">
        <f>IF($R$438&gt;0,'Assumptions (NG)'!AK$13*Model!$R$438*('Assumptions (NG)'!$Q$17*AVERAGE('Assumptions (NG)'!$N$2:$P$2)+'Assumptions (NG)'!$Q$18*AVERAGE('Assumptions (NG)'!$N$3:$P$3))/10^9,0)</f>
        <v>0.008033464662</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0.003595617042</v>
      </c>
      <c r="T616" s="177">
        <f>IF($S$438&gt;0,'Assumptions (NG)'!W$13*Model!$S$438*('Assumptions (NG)'!$R$17*AVERAGE('Assumptions (NG)'!$O$2:$Q$2)+'Assumptions (NG)'!$R$18*AVERAGE('Assumptions (NG)'!$O$3:$Q$3))/10^9,0)</f>
        <v>0.00683167238</v>
      </c>
      <c r="U616" s="177">
        <f>IF($S$438&gt;0,'Assumptions (NG)'!X$13*Model!$S$438*('Assumptions (NG)'!$R$17*AVERAGE('Assumptions (NG)'!$O$2:$Q$2)+'Assumptions (NG)'!$R$18*AVERAGE('Assumptions (NG)'!$O$3:$Q$3))/10^9,0)</f>
        <v>0.006148505142</v>
      </c>
      <c r="V616" s="177">
        <f>IF($S$438&gt;0,'Assumptions (NG)'!Y$13*Model!$S$438*('Assumptions (NG)'!$R$17*AVERAGE('Assumptions (NG)'!$O$2:$Q$2)+'Assumptions (NG)'!$R$18*AVERAGE('Assumptions (NG)'!$O$3:$Q$3))/10^9,0)</f>
        <v>0.005537250245</v>
      </c>
      <c r="W616" s="177">
        <f>IF($S$438&gt;0,'Assumptions (NG)'!Z$13*Model!$S$438*('Assumptions (NG)'!$R$17*AVERAGE('Assumptions (NG)'!$O$2:$Q$2)+'Assumptions (NG)'!$R$18*AVERAGE('Assumptions (NG)'!$O$3:$Q$3))/10^9,0)</f>
        <v>0.004983525221</v>
      </c>
      <c r="X616" s="177">
        <f>IF($S$438&gt;0,'Assumptions (NG)'!AA$13*Model!$S$438*('Assumptions (NG)'!$R$17*AVERAGE('Assumptions (NG)'!$O$2:$Q$2)+'Assumptions (NG)'!$R$18*AVERAGE('Assumptions (NG)'!$O$3:$Q$3))/10^9,0)</f>
        <v>0.004480138835</v>
      </c>
      <c r="Y616" s="177">
        <f>IF($S$438&gt;0,'Assumptions (NG)'!AB$13*Model!$S$438*('Assumptions (NG)'!$R$17*AVERAGE('Assumptions (NG)'!$O$2:$Q$2)+'Assumptions (NG)'!$R$18*AVERAGE('Assumptions (NG)'!$O$3:$Q$3))/10^9,0)</f>
        <v>0.00424282811</v>
      </c>
      <c r="Z616" s="177">
        <f>IF($S$438&gt;0,'Assumptions (NG)'!AC$13*Model!$S$438*('Assumptions (NG)'!$R$17*AVERAGE('Assumptions (NG)'!$O$2:$Q$2)+'Assumptions (NG)'!$R$18*AVERAGE('Assumptions (NG)'!$O$3:$Q$3))/10^9,0)</f>
        <v>0.00424282811</v>
      </c>
      <c r="AA616" s="177">
        <f>IF($S$438&gt;0,'Assumptions (NG)'!AD$13*Model!$S$438*('Assumptions (NG)'!$R$17*AVERAGE('Assumptions (NG)'!$O$2:$Q$2)+'Assumptions (NG)'!$R$18*AVERAGE('Assumptions (NG)'!$O$3:$Q$3))/10^9,0)</f>
        <v>0.004250019344</v>
      </c>
      <c r="AB616" s="177">
        <f>IF($S$438&gt;0,'Assumptions (NG)'!AE$13*Model!$S$438*('Assumptions (NG)'!$R$17*AVERAGE('Assumptions (NG)'!$O$2:$Q$2)+'Assumptions (NG)'!$R$18*AVERAGE('Assumptions (NG)'!$O$3:$Q$3))/10^9,0)</f>
        <v>0.00424282811</v>
      </c>
      <c r="AC616" s="177">
        <f>IF($S$438&gt;0,'Assumptions (NG)'!AF$13*Model!$S$438*('Assumptions (NG)'!$R$17*AVERAGE('Assumptions (NG)'!$O$2:$Q$2)+'Assumptions (NG)'!$R$18*AVERAGE('Assumptions (NG)'!$O$3:$Q$3))/10^9,0)</f>
        <v>0.004250019344</v>
      </c>
      <c r="AD616" s="177">
        <f>IF($S$438&gt;0,'Assumptions (NG)'!AG$13*Model!$S$438*('Assumptions (NG)'!$R$17*AVERAGE('Assumptions (NG)'!$O$2:$Q$2)+'Assumptions (NG)'!$R$18*AVERAGE('Assumptions (NG)'!$O$3:$Q$3))/10^9,0)</f>
        <v>0.00424282811</v>
      </c>
      <c r="AE616" s="177">
        <f>IF($S$438&gt;0,'Assumptions (NG)'!AH$13*Model!$S$438*('Assumptions (NG)'!$R$17*AVERAGE('Assumptions (NG)'!$O$2:$Q$2)+'Assumptions (NG)'!$R$18*AVERAGE('Assumptions (NG)'!$O$3:$Q$3))/10^9,0)</f>
        <v>0.004250019344</v>
      </c>
      <c r="AF616" s="177">
        <f>IF($S$438&gt;0,'Assumptions (NG)'!AI$13*Model!$S$438*('Assumptions (NG)'!$R$17*AVERAGE('Assumptions (NG)'!$O$2:$Q$2)+'Assumptions (NG)'!$R$18*AVERAGE('Assumptions (NG)'!$O$3:$Q$3))/10^9,0)</f>
        <v>0.00424282811</v>
      </c>
      <c r="AG616" s="177">
        <f>IF($S$438&gt;0,'Assumptions (NG)'!AJ$13*Model!$S$438*('Assumptions (NG)'!$R$17*AVERAGE('Assumptions (NG)'!$O$2:$Q$2)+'Assumptions (NG)'!$R$18*AVERAGE('Assumptions (NG)'!$O$3:$Q$3))/10^9,0)</f>
        <v>0.004250019344</v>
      </c>
      <c r="AH616" s="177">
        <f>IF($S$438&gt;0,'Assumptions (NG)'!AK$13*Model!$S$438*('Assumptions (NG)'!$R$17*AVERAGE('Assumptions (NG)'!$O$2:$Q$2)+'Assumptions (NG)'!$R$18*AVERAGE('Assumptions (NG)'!$O$3:$Q$3))/10^9,0)</f>
        <v>0.002121414055</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v>
      </c>
      <c r="V618" s="160">
        <f>IF($U$438&gt;0,'Assumptions (NG)'!W$13*Model!$U$438*('Assumptions (NG)'!$T$17*AVERAGE('Assumptions (NG)'!$Q$2:$S$2)+'Assumptions (NG)'!$T$18*AVERAGE('Assumptions (NG)'!$Q$3:$S$3))/10^9,0)</f>
        <v>0</v>
      </c>
      <c r="W618" s="160">
        <f>IF($U$438&gt;0,'Assumptions (NG)'!X$13*Model!$U$438*('Assumptions (NG)'!$T$17*AVERAGE('Assumptions (NG)'!$Q$2:$S$2)+'Assumptions (NG)'!$T$18*AVERAGE('Assumptions (NG)'!$Q$3:$S$3))/10^9,0)</f>
        <v>0</v>
      </c>
      <c r="X618" s="160">
        <f>IF($U$438&gt;0,'Assumptions (NG)'!Y$13*Model!$U$438*('Assumptions (NG)'!$T$17*AVERAGE('Assumptions (NG)'!$Q$2:$S$2)+'Assumptions (NG)'!$T$18*AVERAGE('Assumptions (NG)'!$Q$3:$S$3))/10^9,0)</f>
        <v>0</v>
      </c>
      <c r="Y618" s="160">
        <f>IF($U$438&gt;0,'Assumptions (NG)'!Z$13*Model!$U$438*('Assumptions (NG)'!$T$17*AVERAGE('Assumptions (NG)'!$Q$2:$S$2)+'Assumptions (NG)'!$T$18*AVERAGE('Assumptions (NG)'!$Q$3:$S$3))/10^9,0)</f>
        <v>0</v>
      </c>
      <c r="Z618" s="160">
        <f>IF($U$438&gt;0,'Assumptions (NG)'!AA$13*Model!$U$438*('Assumptions (NG)'!$T$17*AVERAGE('Assumptions (NG)'!$Q$2:$S$2)+'Assumptions (NG)'!$T$18*AVERAGE('Assumptions (NG)'!$Q$3:$S$3))/10^9,0)</f>
        <v>0</v>
      </c>
      <c r="AA618" s="160">
        <f>IF($U$438&gt;0,'Assumptions (NG)'!AB$13*Model!$U$438*('Assumptions (NG)'!$T$17*AVERAGE('Assumptions (NG)'!$Q$2:$S$2)+'Assumptions (NG)'!$T$18*AVERAGE('Assumptions (NG)'!$Q$3:$S$3))/10^9,0)</f>
        <v>0</v>
      </c>
      <c r="AB618" s="160">
        <f>IF($U$438&gt;0,'Assumptions (NG)'!AC$13*Model!$U$438*('Assumptions (NG)'!$T$17*AVERAGE('Assumptions (NG)'!$Q$2:$S$2)+'Assumptions (NG)'!$T$18*AVERAGE('Assumptions (NG)'!$Q$3:$S$3))/10^9,0)</f>
        <v>0</v>
      </c>
      <c r="AC618" s="160">
        <f>IF($U$438&gt;0,'Assumptions (NG)'!AD$13*Model!$U$438*('Assumptions (NG)'!$T$17*AVERAGE('Assumptions (NG)'!$Q$2:$S$2)+'Assumptions (NG)'!$T$18*AVERAGE('Assumptions (NG)'!$Q$3:$S$3))/10^9,0)</f>
        <v>0</v>
      </c>
      <c r="AD618" s="160">
        <f>IF($U$438&gt;0,'Assumptions (NG)'!AE$13*Model!$U$438*('Assumptions (NG)'!$T$17*AVERAGE('Assumptions (NG)'!$Q$2:$S$2)+'Assumptions (NG)'!$T$18*AVERAGE('Assumptions (NG)'!$Q$3:$S$3))/10^9,0)</f>
        <v>0</v>
      </c>
      <c r="AE618" s="160">
        <f>IF($U$438&gt;0,'Assumptions (NG)'!AF$13*Model!$U$438*('Assumptions (NG)'!$T$17*AVERAGE('Assumptions (NG)'!$Q$2:$S$2)+'Assumptions (NG)'!$T$18*AVERAGE('Assumptions (NG)'!$Q$3:$S$3))/10^9,0)</f>
        <v>0</v>
      </c>
      <c r="AF618" s="160">
        <f>IF($U$438&gt;0,'Assumptions (NG)'!AG$13*Model!$U$438*('Assumptions (NG)'!$T$17*AVERAGE('Assumptions (NG)'!$Q$2:$S$2)+'Assumptions (NG)'!$T$18*AVERAGE('Assumptions (NG)'!$Q$3:$S$3))/10^9,0)</f>
        <v>0</v>
      </c>
      <c r="AG618" s="160">
        <f>IF($U$438&gt;0,'Assumptions (NG)'!AH$13*Model!$U$438*('Assumptions (NG)'!$T$17*AVERAGE('Assumptions (NG)'!$Q$2:$S$2)+'Assumptions (NG)'!$T$18*AVERAGE('Assumptions (NG)'!$Q$3:$S$3))/10^9,0)</f>
        <v>0</v>
      </c>
      <c r="AH618" s="160">
        <f>IF($U$438&gt;0,'Assumptions (NG)'!AI$13*Model!$U$438*('Assumptions (NG)'!$T$17*AVERAGE('Assumptions (NG)'!$Q$2:$S$2)+'Assumptions (NG)'!$T$18*AVERAGE('Assumptions (NG)'!$Q$3:$S$3))/10^9,0)</f>
        <v>0</v>
      </c>
      <c r="AI618" s="160">
        <f>IF($U$438&gt;0,'Assumptions (NG)'!AJ$13*Model!$U$438*('Assumptions (NG)'!$T$17*AVERAGE('Assumptions (NG)'!$Q$2:$S$2)+'Assumptions (NG)'!$T$18*AVERAGE('Assumptions (NG)'!$Q$3:$S$3))/10^9,0)</f>
        <v>0</v>
      </c>
      <c r="AJ618" s="160">
        <f>IF($U$438&gt;0,'Assumptions (NG)'!AK$13*Model!$U$438*('Assumptions (NG)'!$T$17*AVERAGE('Assumptions (NG)'!$Q$2:$S$2)+'Assumptions (NG)'!$T$18*AVERAGE('Assumptions (NG)'!$Q$3:$S$3))/10^9,0)</f>
        <v>0</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0.04592862759</v>
      </c>
      <c r="Y621" s="176">
        <f>IF($X$438&gt;0,'Assumptions (NG)'!W13*Model!$X$438*('Assumptions (NG)'!$W$17*AVERAGE('Assumptions (NG)'!$T$2:$V$2)+'Assumptions (NG)'!$W$18*AVERAGE('Assumptions (NG)'!$T$3:$V$3))/10^9,0)</f>
        <v>0.08726439243</v>
      </c>
      <c r="Z621" s="176">
        <f>IF($X$438&gt;0,'Assumptions (NG)'!X13*Model!$X$438*('Assumptions (NG)'!$W$17*AVERAGE('Assumptions (NG)'!$T$2:$V$2)+'Assumptions (NG)'!$W$18*AVERAGE('Assumptions (NG)'!$T$3:$V$3))/10^9,0)</f>
        <v>0.07853795318</v>
      </c>
      <c r="AA621" s="176">
        <f>IF($X$438&gt;0,'Assumptions (NG)'!Y13*Model!$X$438*('Assumptions (NG)'!$W$17*AVERAGE('Assumptions (NG)'!$T$2:$V$2)+'Assumptions (NG)'!$W$18*AVERAGE('Assumptions (NG)'!$T$3:$V$3))/10^9,0)</f>
        <v>0.07073008649</v>
      </c>
      <c r="AB621" s="176">
        <f>IF($X$438&gt;0,'Assumptions (NG)'!Z13*Model!$X$438*('Assumptions (NG)'!$W$17*AVERAGE('Assumptions (NG)'!$T$2:$V$2)+'Assumptions (NG)'!$W$18*AVERAGE('Assumptions (NG)'!$T$3:$V$3))/10^9,0)</f>
        <v>0.06365707784</v>
      </c>
      <c r="AC621" s="176">
        <f>IF($X$438&gt;0,'Assumptions (NG)'!AA13*Model!$X$438*('Assumptions (NG)'!$W$17*AVERAGE('Assumptions (NG)'!$T$2:$V$2)+'Assumptions (NG)'!$W$18*AVERAGE('Assumptions (NG)'!$T$3:$V$3))/10^9,0)</f>
        <v>0.05722706998</v>
      </c>
      <c r="AD621" s="176">
        <f>IF($X$438&gt;0,'Assumptions (NG)'!AB13*Model!$X$438*('Assumptions (NG)'!$W$17*AVERAGE('Assumptions (NG)'!$T$2:$V$2)+'Assumptions (NG)'!$W$18*AVERAGE('Assumptions (NG)'!$T$3:$V$3))/10^9,0)</f>
        <v>0.05419578056</v>
      </c>
      <c r="AE621" s="176">
        <f>IF($X$438&gt;0,'Assumptions (NG)'!AC13*Model!$X$438*('Assumptions (NG)'!$W$17*AVERAGE('Assumptions (NG)'!$T$2:$V$2)+'Assumptions (NG)'!$W$18*AVERAGE('Assumptions (NG)'!$T$3:$V$3))/10^9,0)</f>
        <v>0.05419578056</v>
      </c>
      <c r="AF621" s="176">
        <f>IF($X$438&gt;0,'Assumptions (NG)'!AD13*Model!$X$438*('Assumptions (NG)'!$W$17*AVERAGE('Assumptions (NG)'!$T$2:$V$2)+'Assumptions (NG)'!$W$18*AVERAGE('Assumptions (NG)'!$T$3:$V$3))/10^9,0)</f>
        <v>0.05428763781</v>
      </c>
      <c r="AG621" s="176">
        <f>IF($X$438&gt;0,'Assumptions (NG)'!AE13*Model!$X$438*('Assumptions (NG)'!$W$17*AVERAGE('Assumptions (NG)'!$T$2:$V$2)+'Assumptions (NG)'!$W$18*AVERAGE('Assumptions (NG)'!$T$3:$V$3))/10^9,0)</f>
        <v>0.05419578056</v>
      </c>
      <c r="AH621" s="176">
        <f>IF($X$438&gt;0,'Assumptions (NG)'!AF13*Model!$X$438*('Assumptions (NG)'!$W$17*AVERAGE('Assumptions (NG)'!$T$2:$V$2)+'Assumptions (NG)'!$W$18*AVERAGE('Assumptions (NG)'!$T$3:$V$3))/10^9,0)</f>
        <v>0.05428763781</v>
      </c>
      <c r="AI621" s="176">
        <f>IF($X$438&gt;0,'Assumptions (NG)'!AG13*Model!$X$438*('Assumptions (NG)'!$W$17*AVERAGE('Assumptions (NG)'!$T$2:$V$2)+'Assumptions (NG)'!$W$18*AVERAGE('Assumptions (NG)'!$T$3:$V$3))/10^9,0)</f>
        <v>0.05419578056</v>
      </c>
      <c r="AJ621" s="176">
        <f>IF($X$438&gt;0,'Assumptions (NG)'!AH13*Model!$X$438*('Assumptions (NG)'!$W$17*AVERAGE('Assumptions (NG)'!$T$2:$V$2)+'Assumptions (NG)'!$W$18*AVERAGE('Assumptions (NG)'!$T$3:$V$3))/10^9,0)</f>
        <v>0.05428763781</v>
      </c>
      <c r="AK621" s="176">
        <f>IF($X$438&gt;0,'Assumptions (NG)'!AI13*Model!$X$438*('Assumptions (NG)'!$W$17*AVERAGE('Assumptions (NG)'!$T$2:$V$2)+'Assumptions (NG)'!$W$18*AVERAGE('Assumptions (NG)'!$T$3:$V$3))/10^9,0)</f>
        <v>0.05419578056</v>
      </c>
      <c r="AL621" s="176">
        <f>IF($X$438&gt;0,'Assumptions (NG)'!AJ13*Model!$X$438*('Assumptions (NG)'!$W$17*AVERAGE('Assumptions (NG)'!$T$2:$V$2)+'Assumptions (NG)'!$W$18*AVERAGE('Assumptions (NG)'!$T$3:$V$3))/10^9,0)</f>
        <v>0.05428763781</v>
      </c>
      <c r="AM621" s="176">
        <f>IF($X$438&gt;0,'Assumptions (NG)'!AK13*Model!$X$438*('Assumptions (NG)'!$W$17*AVERAGE('Assumptions (NG)'!$T$2:$V$2)+'Assumptions (NG)'!$W$18*AVERAGE('Assumptions (NG)'!$T$3:$V$3))/10^9,0)</f>
        <v>0.02709789028</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0.04013671275</v>
      </c>
      <c r="Z622" s="176">
        <f>IF($Y$438&gt;0,'Assumptions (NG)'!W13*Model!$Y$438*('Assumptions (NG)'!$X$17*AVERAGE('Assumptions (NG)'!$V$2:$W$2)+'Assumptions (NG)'!$X$18*AVERAGE('Assumptions (NG)'!$V$3:$W$3))/10^9,0)</f>
        <v>0.07625975423</v>
      </c>
      <c r="AA622" s="176">
        <f>IF($Y$438&gt;0,'Assumptions (NG)'!X13*Model!$Y$438*('Assumptions (NG)'!$X$17*AVERAGE('Assumptions (NG)'!$V$2:$W$2)+'Assumptions (NG)'!$X$18*AVERAGE('Assumptions (NG)'!$V$3:$W$3))/10^9,0)</f>
        <v>0.06863377881</v>
      </c>
      <c r="AB622" s="176">
        <f>IF($Y$438&gt;0,'Assumptions (NG)'!Y13*Model!$Y$438*('Assumptions (NG)'!$X$17*AVERAGE('Assumptions (NG)'!$V$2:$W$2)+'Assumptions (NG)'!$X$18*AVERAGE('Assumptions (NG)'!$V$3:$W$3))/10^9,0)</f>
        <v>0.06181053764</v>
      </c>
      <c r="AC622" s="176">
        <f>IF($Y$438&gt;0,'Assumptions (NG)'!Z13*Model!$Y$438*('Assumptions (NG)'!$X$17*AVERAGE('Assumptions (NG)'!$V$2:$W$2)+'Assumptions (NG)'!$X$18*AVERAGE('Assumptions (NG)'!$V$3:$W$3))/10^9,0)</f>
        <v>0.05562948388</v>
      </c>
      <c r="AD622" s="176">
        <f>IF($Y$438&gt;0,'Assumptions (NG)'!AA13*Model!$Y$438*('Assumptions (NG)'!$X$17*AVERAGE('Assumptions (NG)'!$V$2:$W$2)+'Assumptions (NG)'!$X$18*AVERAGE('Assumptions (NG)'!$V$3:$W$3))/10^9,0)</f>
        <v>0.05001034409</v>
      </c>
      <c r="AE622" s="176">
        <f>IF($Y$438&gt;0,'Assumptions (NG)'!AB13*Model!$Y$438*('Assumptions (NG)'!$X$17*AVERAGE('Assumptions (NG)'!$V$2:$W$2)+'Assumptions (NG)'!$X$18*AVERAGE('Assumptions (NG)'!$V$3:$W$3))/10^9,0)</f>
        <v>0.04736132105</v>
      </c>
      <c r="AF622" s="176">
        <f>IF($Y$438&gt;0,'Assumptions (NG)'!AC13*Model!$Y$438*('Assumptions (NG)'!$X$17*AVERAGE('Assumptions (NG)'!$V$2:$W$2)+'Assumptions (NG)'!$X$18*AVERAGE('Assumptions (NG)'!$V$3:$W$3))/10^9,0)</f>
        <v>0.04736132105</v>
      </c>
      <c r="AG622" s="176">
        <f>IF($Y$438&gt;0,'Assumptions (NG)'!AD13*Model!$Y$438*('Assumptions (NG)'!$X$17*AVERAGE('Assumptions (NG)'!$V$2:$W$2)+'Assumptions (NG)'!$X$18*AVERAGE('Assumptions (NG)'!$V$3:$W$3))/10^9,0)</f>
        <v>0.04744159447</v>
      </c>
      <c r="AH622" s="176">
        <f>IF($Y$438&gt;0,'Assumptions (NG)'!AE13*Model!$Y$438*('Assumptions (NG)'!$X$17*AVERAGE('Assumptions (NG)'!$V$2:$W$2)+'Assumptions (NG)'!$X$18*AVERAGE('Assumptions (NG)'!$V$3:$W$3))/10^9,0)</f>
        <v>0.04736132105</v>
      </c>
      <c r="AI622" s="176">
        <f>IF($Y$438&gt;0,'Assumptions (NG)'!AF13*Model!$Y$438*('Assumptions (NG)'!$X$17*AVERAGE('Assumptions (NG)'!$V$2:$W$2)+'Assumptions (NG)'!$X$18*AVERAGE('Assumptions (NG)'!$V$3:$W$3))/10^9,0)</f>
        <v>0.04744159447</v>
      </c>
      <c r="AJ622" s="176">
        <f>IF($Y$438&gt;0,'Assumptions (NG)'!AG13*Model!$Y$438*('Assumptions (NG)'!$X$17*AVERAGE('Assumptions (NG)'!$V$2:$W$2)+'Assumptions (NG)'!$X$18*AVERAGE('Assumptions (NG)'!$V$3:$W$3))/10^9,0)</f>
        <v>0.04736132105</v>
      </c>
      <c r="AK622" s="176">
        <f>IF($Y$438&gt;0,'Assumptions (NG)'!AH13*Model!$Y$438*('Assumptions (NG)'!$X$17*AVERAGE('Assumptions (NG)'!$V$2:$W$2)+'Assumptions (NG)'!$X$18*AVERAGE('Assumptions (NG)'!$V$3:$W$3))/10^9,0)</f>
        <v>0.04744159447</v>
      </c>
      <c r="AL622" s="176">
        <f>IF($Y$438&gt;0,'Assumptions (NG)'!AI13*Model!$Y$438*('Assumptions (NG)'!$X$17*AVERAGE('Assumptions (NG)'!$V$2:$W$2)+'Assumptions (NG)'!$X$18*AVERAGE('Assumptions (NG)'!$V$3:$W$3))/10^9,0)</f>
        <v>0.04736132105</v>
      </c>
      <c r="AM622" s="176">
        <f>IF($Y$438&gt;0,'Assumptions (NG)'!AJ13*Model!$Y$438*('Assumptions (NG)'!$X$17*AVERAGE('Assumptions (NG)'!$V$2:$W$2)+'Assumptions (NG)'!$X$18*AVERAGE('Assumptions (NG)'!$V$3:$W$3))/10^9,0)</f>
        <v>0.04744159447</v>
      </c>
      <c r="AN622" s="176">
        <f>IF($Y$438&gt;0,'Assumptions (NG)'!AK13*Model!$Y$438*('Assumptions (NG)'!$X$17*AVERAGE('Assumptions (NG)'!$V$2:$W$2)+'Assumptions (NG)'!$X$18*AVERAGE('Assumptions (NG)'!$V$3:$W$3))/10^9,0)</f>
        <v>0.02368066052</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0.06509090675</v>
      </c>
      <c r="AA623" s="176">
        <f>IF($Z$438&gt;0,'Assumptions (NG)'!W13*Model!$Z$438*('Assumptions (NG)'!$Y$17*AVERAGE('Assumptions (NG)'!$V$2:$X$2)+'Assumptions (NG)'!$Y$18*AVERAGE('Assumptions (NG)'!$V$3:$X$3))/10^9,0)</f>
        <v>0.1236727228</v>
      </c>
      <c r="AB623" s="176">
        <f>IF($Z$438&gt;0,'Assumptions (NG)'!X13*Model!$Z$438*('Assumptions (NG)'!$Y$17*AVERAGE('Assumptions (NG)'!$V$2:$X$2)+'Assumptions (NG)'!$Y$18*AVERAGE('Assumptions (NG)'!$V$3:$X$3))/10^9,0)</f>
        <v>0.1113054505</v>
      </c>
      <c r="AC623" s="176">
        <f>IF($Z$438&gt;0,'Assumptions (NG)'!Y13*Model!$Z$438*('Assumptions (NG)'!$Y$17*AVERAGE('Assumptions (NG)'!$V$2:$X$2)+'Assumptions (NG)'!$Y$18*AVERAGE('Assumptions (NG)'!$V$3:$X$3))/10^9,0)</f>
        <v>0.1002399964</v>
      </c>
      <c r="AD623" s="176">
        <f>IF($Z$438&gt;0,'Assumptions (NG)'!Z13*Model!$Z$438*('Assumptions (NG)'!$Y$17*AVERAGE('Assumptions (NG)'!$V$2:$X$2)+'Assumptions (NG)'!$Y$18*AVERAGE('Assumptions (NG)'!$V$3:$X$3))/10^9,0)</f>
        <v>0.09021599675</v>
      </c>
      <c r="AE623" s="176">
        <f>IF($Z$438&gt;0,'Assumptions (NG)'!AA13*Model!$Z$438*('Assumptions (NG)'!$Y$17*AVERAGE('Assumptions (NG)'!$V$2:$X$2)+'Assumptions (NG)'!$Y$18*AVERAGE('Assumptions (NG)'!$V$3:$X$3))/10^9,0)</f>
        <v>0.0811032698</v>
      </c>
      <c r="AF623" s="176">
        <f>IF($Z$438&gt;0,'Assumptions (NG)'!AB13*Model!$Z$438*('Assumptions (NG)'!$Y$17*AVERAGE('Assumptions (NG)'!$V$2:$X$2)+'Assumptions (NG)'!$Y$18*AVERAGE('Assumptions (NG)'!$V$3:$X$3))/10^9,0)</f>
        <v>0.07680726996</v>
      </c>
      <c r="AG623" s="176">
        <f>IF($Z$438&gt;0,'Assumptions (NG)'!AC13*Model!$Z$438*('Assumptions (NG)'!$Y$17*AVERAGE('Assumptions (NG)'!$V$2:$X$2)+'Assumptions (NG)'!$Y$18*AVERAGE('Assumptions (NG)'!$V$3:$X$3))/10^9,0)</f>
        <v>0.07680726996</v>
      </c>
      <c r="AH623" s="176">
        <f>IF($Z$438&gt;0,'Assumptions (NG)'!AD13*Model!$Z$438*('Assumptions (NG)'!$Y$17*AVERAGE('Assumptions (NG)'!$V$2:$X$2)+'Assumptions (NG)'!$Y$18*AVERAGE('Assumptions (NG)'!$V$3:$X$3))/10^9,0)</f>
        <v>0.07693745177</v>
      </c>
      <c r="AI623" s="176">
        <f>IF($Z$438&gt;0,'Assumptions (NG)'!AE13*Model!$Z$438*('Assumptions (NG)'!$Y$17*AVERAGE('Assumptions (NG)'!$V$2:$X$2)+'Assumptions (NG)'!$Y$18*AVERAGE('Assumptions (NG)'!$V$3:$X$3))/10^9,0)</f>
        <v>0.07680726996</v>
      </c>
      <c r="AJ623" s="176">
        <f>IF($Z$438&gt;0,'Assumptions (NG)'!AF13*Model!$Z$438*('Assumptions (NG)'!$Y$17*AVERAGE('Assumptions (NG)'!$V$2:$X$2)+'Assumptions (NG)'!$Y$18*AVERAGE('Assumptions (NG)'!$V$3:$X$3))/10^9,0)</f>
        <v>0.07693745177</v>
      </c>
      <c r="AK623" s="176">
        <f>IF($Z$438&gt;0,'Assumptions (NG)'!AG13*Model!$Z$438*('Assumptions (NG)'!$Y$17*AVERAGE('Assumptions (NG)'!$V$2:$X$2)+'Assumptions (NG)'!$Y$18*AVERAGE('Assumptions (NG)'!$V$3:$X$3))/10^9,0)</f>
        <v>0.07680726996</v>
      </c>
      <c r="AL623" s="176">
        <f>IF($Z$438&gt;0,'Assumptions (NG)'!AH13*Model!$Z$438*('Assumptions (NG)'!$Y$17*AVERAGE('Assumptions (NG)'!$V$2:$X$2)+'Assumptions (NG)'!$Y$18*AVERAGE('Assumptions (NG)'!$V$3:$X$3))/10^9,0)</f>
        <v>0.07693745177</v>
      </c>
      <c r="AM623" s="176">
        <f>IF($Z$438&gt;0,'Assumptions (NG)'!AI13*Model!$Z$438*('Assumptions (NG)'!$Y$17*AVERAGE('Assumptions (NG)'!$V$2:$X$2)+'Assumptions (NG)'!$Y$18*AVERAGE('Assumptions (NG)'!$V$3:$X$3))/10^9,0)</f>
        <v>0.07680726996</v>
      </c>
      <c r="AN623" s="176">
        <f>IF($Z$438&gt;0,'Assumptions (NG)'!AJ13*Model!$Z$438*('Assumptions (NG)'!$Y$17*AVERAGE('Assumptions (NG)'!$V$2:$X$2)+'Assumptions (NG)'!$Y$18*AVERAGE('Assumptions (NG)'!$V$3:$X$3))/10^9,0)</f>
        <v>0.07693745177</v>
      </c>
      <c r="AO623" s="176">
        <f>IF($Z$438&gt;0,'Assumptions (NG)'!AK13*Model!$Z$438*('Assumptions (NG)'!$Y$17*AVERAGE('Assumptions (NG)'!$V$2:$X$2)+'Assumptions (NG)'!$Y$18*AVERAGE('Assumptions (NG)'!$V$3:$X$3))/10^9,0)</f>
        <v>0.03840363498</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0.06878003956</v>
      </c>
      <c r="AB624" s="160">
        <f>IF($AA$438&gt;0,'Assumptions (NG)'!W13*Model!$AA$438*('Assumptions (NG)'!$Z$17*AVERAGE('Assumptions (NG)'!$W$2:$Y$2)+'Assumptions (NG)'!$Z$18*AVERAGE('Assumptions (NG)'!$W$3:$Y$3))/10^9,0)</f>
        <v>0.1306820752</v>
      </c>
      <c r="AC624" s="160">
        <f>IF($AA$438&gt;0,'Assumptions (NG)'!X13*Model!$AA$438*('Assumptions (NG)'!$Z$17*AVERAGE('Assumptions (NG)'!$W$2:$Y$2)+'Assumptions (NG)'!$Z$18*AVERAGE('Assumptions (NG)'!$W$3:$Y$3))/10^9,0)</f>
        <v>0.1176138676</v>
      </c>
      <c r="AD624" s="160">
        <f>IF($AA$438&gt;0,'Assumptions (NG)'!Y13*Model!$AA$438*('Assumptions (NG)'!$Z$17*AVERAGE('Assumptions (NG)'!$W$2:$Y$2)+'Assumptions (NG)'!$Z$18*AVERAGE('Assumptions (NG)'!$W$3:$Y$3))/10^9,0)</f>
        <v>0.1059212609</v>
      </c>
      <c r="AE624" s="160">
        <f>IF($AA$438&gt;0,'Assumptions (NG)'!Z13*Model!$AA$438*('Assumptions (NG)'!$Z$17*AVERAGE('Assumptions (NG)'!$W$2:$Y$2)+'Assumptions (NG)'!$Z$18*AVERAGE('Assumptions (NG)'!$W$3:$Y$3))/10^9,0)</f>
        <v>0.09532913483</v>
      </c>
      <c r="AF624" s="160">
        <f>IF($AA$438&gt;0,'Assumptions (NG)'!AA13*Model!$AA$438*('Assumptions (NG)'!$Z$17*AVERAGE('Assumptions (NG)'!$W$2:$Y$2)+'Assumptions (NG)'!$Z$18*AVERAGE('Assumptions (NG)'!$W$3:$Y$3))/10^9,0)</f>
        <v>0.08569992929</v>
      </c>
      <c r="AG624" s="160">
        <f>IF($AA$438&gt;0,'Assumptions (NG)'!AB13*Model!$AA$438*('Assumptions (NG)'!$Z$17*AVERAGE('Assumptions (NG)'!$W$2:$Y$2)+'Assumptions (NG)'!$Z$18*AVERAGE('Assumptions (NG)'!$W$3:$Y$3))/10^9,0)</f>
        <v>0.08116044668</v>
      </c>
      <c r="AH624" s="160">
        <f>IF($AA$438&gt;0,'Assumptions (NG)'!AC13*Model!$AA$438*('Assumptions (NG)'!$Z$17*AVERAGE('Assumptions (NG)'!$W$2:$Y$2)+'Assumptions (NG)'!$Z$18*AVERAGE('Assumptions (NG)'!$W$3:$Y$3))/10^9,0)</f>
        <v>0.08116044668</v>
      </c>
      <c r="AI624" s="160">
        <f>IF($AA$438&gt;0,'Assumptions (NG)'!AD13*Model!$AA$438*('Assumptions (NG)'!$Z$17*AVERAGE('Assumptions (NG)'!$W$2:$Y$2)+'Assumptions (NG)'!$Z$18*AVERAGE('Assumptions (NG)'!$W$3:$Y$3))/10^9,0)</f>
        <v>0.08129800676</v>
      </c>
      <c r="AJ624" s="160">
        <f>IF($AA$438&gt;0,'Assumptions (NG)'!AE13*Model!$AA$438*('Assumptions (NG)'!$Z$17*AVERAGE('Assumptions (NG)'!$W$2:$Y$2)+'Assumptions (NG)'!$Z$18*AVERAGE('Assumptions (NG)'!$W$3:$Y$3))/10^9,0)</f>
        <v>0.08116044668</v>
      </c>
      <c r="AK624" s="160">
        <f>IF($AA$438&gt;0,'Assumptions (NG)'!AF13*Model!$AA$438*('Assumptions (NG)'!$Z$17*AVERAGE('Assumptions (NG)'!$W$2:$Y$2)+'Assumptions (NG)'!$Z$18*AVERAGE('Assumptions (NG)'!$W$3:$Y$3))/10^9,0)</f>
        <v>0.08129800676</v>
      </c>
      <c r="AL624" s="160">
        <f>IF($AA$438&gt;0,'Assumptions (NG)'!AG13*Model!$AA$438*('Assumptions (NG)'!$Z$17*AVERAGE('Assumptions (NG)'!$W$2:$Y$2)+'Assumptions (NG)'!$Z$18*AVERAGE('Assumptions (NG)'!$W$3:$Y$3))/10^9,0)</f>
        <v>0.08116044668</v>
      </c>
      <c r="AM624" s="160">
        <f>IF($AA$438&gt;0,'Assumptions (NG)'!AH13*Model!$AA$438*('Assumptions (NG)'!$Z$17*AVERAGE('Assumptions (NG)'!$W$2:$Y$2)+'Assumptions (NG)'!$Z$18*AVERAGE('Assumptions (NG)'!$W$3:$Y$3))/10^9,0)</f>
        <v>0.08129800676</v>
      </c>
      <c r="AN624" s="160">
        <f>IF($AA$438&gt;0,'Assumptions (NG)'!AI13*Model!$AA$438*('Assumptions (NG)'!$Z$17*AVERAGE('Assumptions (NG)'!$W$2:$Y$2)+'Assumptions (NG)'!$Z$18*AVERAGE('Assumptions (NG)'!$W$3:$Y$3))/10^9,0)</f>
        <v>0.08116044668</v>
      </c>
      <c r="AO624" s="160">
        <f>IF($AA$438&gt;0,'Assumptions (NG)'!AJ13*Model!$AA$438*('Assumptions (NG)'!$Z$17*AVERAGE('Assumptions (NG)'!$W$2:$Y$2)+'Assumptions (NG)'!$Z$18*AVERAGE('Assumptions (NG)'!$W$3:$Y$3))/10^9,0)</f>
        <v>0.08129800676</v>
      </c>
      <c r="AP624" s="160">
        <f>IF($AA$438&gt;0,'Assumptions (NG)'!AK13*Model!$AA$438*('Assumptions (NG)'!$Z$17*AVERAGE('Assumptions (NG)'!$W$2:$Y$2)+'Assumptions (NG)'!$Z$18*AVERAGE('Assumptions (NG)'!$W$3:$Y$3))/10^9,0)</f>
        <v>0.04058022334</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0.05824660467</v>
      </c>
      <c r="AC625" s="160">
        <f>IF($AB$438&gt;0,'Assumptions (NG)'!W13*Model!$AB$438*('Assumptions (NG)'!$AA$17*AVERAGE('Assumptions (NG)'!$X$2:$Z$2)+'Assumptions (NG)'!$AA$18*AVERAGE('Assumptions (NG)'!$X$3:$Z$3))/10^9,0)</f>
        <v>0.1106685489</v>
      </c>
      <c r="AD625" s="160">
        <f>IF($AB$438&gt;0,'Assumptions (NG)'!X13*Model!$AB$438*('Assumptions (NG)'!$AA$17*AVERAGE('Assumptions (NG)'!$X$2:$Z$2)+'Assumptions (NG)'!$AA$18*AVERAGE('Assumptions (NG)'!$X$3:$Z$3))/10^9,0)</f>
        <v>0.09960169398</v>
      </c>
      <c r="AE625" s="160">
        <f>IF($AB$438&gt;0,'Assumptions (NG)'!Y13*Model!$AB$438*('Assumptions (NG)'!$AA$17*AVERAGE('Assumptions (NG)'!$X$2:$Z$2)+'Assumptions (NG)'!$AA$18*AVERAGE('Assumptions (NG)'!$X$3:$Z$3))/10^9,0)</f>
        <v>0.08969977119</v>
      </c>
      <c r="AF625" s="160">
        <f>IF($AB$438&gt;0,'Assumptions (NG)'!Z13*Model!$AB$438*('Assumptions (NG)'!$AA$17*AVERAGE('Assumptions (NG)'!$X$2:$Z$2)+'Assumptions (NG)'!$AA$18*AVERAGE('Assumptions (NG)'!$X$3:$Z$3))/10^9,0)</f>
        <v>0.08072979407</v>
      </c>
      <c r="AG625" s="160">
        <f>IF($AB$438&gt;0,'Assumptions (NG)'!AA13*Model!$AB$438*('Assumptions (NG)'!$AA$17*AVERAGE('Assumptions (NG)'!$X$2:$Z$2)+'Assumptions (NG)'!$AA$18*AVERAGE('Assumptions (NG)'!$X$3:$Z$3))/10^9,0)</f>
        <v>0.07257526942</v>
      </c>
      <c r="AH625" s="160">
        <f>IF($AB$438&gt;0,'Assumptions (NG)'!AB13*Model!$AB$438*('Assumptions (NG)'!$AA$17*AVERAGE('Assumptions (NG)'!$X$2:$Z$2)+'Assumptions (NG)'!$AA$18*AVERAGE('Assumptions (NG)'!$X$3:$Z$3))/10^9,0)</f>
        <v>0.06873099351</v>
      </c>
      <c r="AI625" s="160">
        <f>IF($AB$438&gt;0,'Assumptions (NG)'!AC13*Model!$AB$438*('Assumptions (NG)'!$AA$17*AVERAGE('Assumptions (NG)'!$X$2:$Z$2)+'Assumptions (NG)'!$AA$18*AVERAGE('Assumptions (NG)'!$X$3:$Z$3))/10^9,0)</f>
        <v>0.06873099351</v>
      </c>
      <c r="AJ625" s="160">
        <f>IF($AB$438&gt;0,'Assumptions (NG)'!AD13*Model!$AB$438*('Assumptions (NG)'!$AA$17*AVERAGE('Assumptions (NG)'!$X$2:$Z$2)+'Assumptions (NG)'!$AA$18*AVERAGE('Assumptions (NG)'!$X$3:$Z$3))/10^9,0)</f>
        <v>0.06884748672</v>
      </c>
      <c r="AK625" s="160">
        <f>IF($AB$438&gt;0,'Assumptions (NG)'!AE13*Model!$AB$438*('Assumptions (NG)'!$AA$17*AVERAGE('Assumptions (NG)'!$X$2:$Z$2)+'Assumptions (NG)'!$AA$18*AVERAGE('Assumptions (NG)'!$X$3:$Z$3))/10^9,0)</f>
        <v>0.06873099351</v>
      </c>
      <c r="AL625" s="160">
        <f>IF($AB$438&gt;0,'Assumptions (NG)'!AF13*Model!$AB$438*('Assumptions (NG)'!$AA$17*AVERAGE('Assumptions (NG)'!$X$2:$Z$2)+'Assumptions (NG)'!$AA$18*AVERAGE('Assumptions (NG)'!$X$3:$Z$3))/10^9,0)</f>
        <v>0.06884748672</v>
      </c>
      <c r="AM625" s="160">
        <f>IF($AB$438&gt;0,'Assumptions (NG)'!AG13*Model!$AB$438*('Assumptions (NG)'!$AA$17*AVERAGE('Assumptions (NG)'!$X$2:$Z$2)+'Assumptions (NG)'!$AA$18*AVERAGE('Assumptions (NG)'!$X$3:$Z$3))/10^9,0)</f>
        <v>0.06873099351</v>
      </c>
      <c r="AN625" s="160">
        <f>IF($AB$438&gt;0,'Assumptions (NG)'!AH13*Model!$AB$438*('Assumptions (NG)'!$AA$17*AVERAGE('Assumptions (NG)'!$X$2:$Z$2)+'Assumptions (NG)'!$AA$18*AVERAGE('Assumptions (NG)'!$X$3:$Z$3))/10^9,0)</f>
        <v>0.06884748672</v>
      </c>
      <c r="AO625" s="160">
        <f>IF($AB$438&gt;0,'Assumptions (NG)'!AI13*Model!$AB$438*('Assumptions (NG)'!$AA$17*AVERAGE('Assumptions (NG)'!$X$2:$Z$2)+'Assumptions (NG)'!$AA$18*AVERAGE('Assumptions (NG)'!$X$3:$Z$3))/10^9,0)</f>
        <v>0.06873099351</v>
      </c>
      <c r="AP625" s="160">
        <f>IF($AB$438&gt;0,'Assumptions (NG)'!AJ13*Model!$AB$438*('Assumptions (NG)'!$AA$17*AVERAGE('Assumptions (NG)'!$X$2:$Z$2)+'Assumptions (NG)'!$AA$18*AVERAGE('Assumptions (NG)'!$X$3:$Z$3))/10^9,0)</f>
        <v>0.06884748672</v>
      </c>
      <c r="AQ625" s="160">
        <f>IF($AB$438&gt;0,'Assumptions (NG)'!AK13*Model!$AB$438*('Assumptions (NG)'!$AA$17*AVERAGE('Assumptions (NG)'!$X$2:$Z$2)+'Assumptions (NG)'!$AA$18*AVERAGE('Assumptions (NG)'!$X$3:$Z$3))/10^9,0)</f>
        <v>0.03436549675</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0.04851237147</v>
      </c>
      <c r="AD626" s="160">
        <f>IF($AC$438&gt;0,'Assumptions (NG)'!W13*Model!$AC$438*('Assumptions (NG)'!$AB$17*AVERAGE('Assumptions (NG)'!$Y$2:$AA$2)+'Assumptions (NG)'!$AB$18*AVERAGE('Assumptions (NG)'!$Y$3:$AA$3))/10^9,0)</f>
        <v>0.09217350579</v>
      </c>
      <c r="AE626" s="160">
        <f>IF($AC$438&gt;0,'Assumptions (NG)'!X13*Model!$AC$438*('Assumptions (NG)'!$AB$17*AVERAGE('Assumptions (NG)'!$Y$2:$AA$2)+'Assumptions (NG)'!$AB$18*AVERAGE('Assumptions (NG)'!$Y$3:$AA$3))/10^9,0)</f>
        <v>0.08295615521</v>
      </c>
      <c r="AF626" s="160">
        <f>IF($AC$438&gt;0,'Assumptions (NG)'!Y13*Model!$AC$438*('Assumptions (NG)'!$AB$17*AVERAGE('Assumptions (NG)'!$Y$2:$AA$2)+'Assumptions (NG)'!$AB$18*AVERAGE('Assumptions (NG)'!$Y$3:$AA$3))/10^9,0)</f>
        <v>0.07470905206</v>
      </c>
      <c r="AG626" s="160">
        <f>IF($AC$438&gt;0,'Assumptions (NG)'!Z13*Model!$AC$438*('Assumptions (NG)'!$AB$17*AVERAGE('Assumptions (NG)'!$Y$2:$AA$2)+'Assumptions (NG)'!$AB$18*AVERAGE('Assumptions (NG)'!$Y$3:$AA$3))/10^9,0)</f>
        <v>0.06723814686</v>
      </c>
      <c r="AH626" s="160">
        <f>IF($AC$438&gt;0,'Assumptions (NG)'!AA13*Model!$AC$438*('Assumptions (NG)'!$AB$17*AVERAGE('Assumptions (NG)'!$Y$2:$AA$2)+'Assumptions (NG)'!$AB$18*AVERAGE('Assumptions (NG)'!$Y$3:$AA$3))/10^9,0)</f>
        <v>0.06044641485</v>
      </c>
      <c r="AI626" s="160">
        <f>IF($AC$438&gt;0,'Assumptions (NG)'!AB13*Model!$AC$438*('Assumptions (NG)'!$AB$17*AVERAGE('Assumptions (NG)'!$Y$2:$AA$2)+'Assumptions (NG)'!$AB$18*AVERAGE('Assumptions (NG)'!$Y$3:$AA$3))/10^9,0)</f>
        <v>0.05724459833</v>
      </c>
      <c r="AJ626" s="160">
        <f>IF($AC$438&gt;0,'Assumptions (NG)'!AC13*Model!$AC$438*('Assumptions (NG)'!$AB$17*AVERAGE('Assumptions (NG)'!$Y$2:$AA$2)+'Assumptions (NG)'!$AB$18*AVERAGE('Assumptions (NG)'!$Y$3:$AA$3))/10^9,0)</f>
        <v>0.05724459833</v>
      </c>
      <c r="AK626" s="160">
        <f>IF($AC$438&gt;0,'Assumptions (NG)'!AD13*Model!$AC$438*('Assumptions (NG)'!$AB$17*AVERAGE('Assumptions (NG)'!$Y$2:$AA$2)+'Assumptions (NG)'!$AB$18*AVERAGE('Assumptions (NG)'!$Y$3:$AA$3))/10^9,0)</f>
        <v>0.05734162308</v>
      </c>
      <c r="AL626" s="160">
        <f>IF($AC$438&gt;0,'Assumptions (NG)'!AE13*Model!$AC$438*('Assumptions (NG)'!$AB$17*AVERAGE('Assumptions (NG)'!$Y$2:$AA$2)+'Assumptions (NG)'!$AB$18*AVERAGE('Assumptions (NG)'!$Y$3:$AA$3))/10^9,0)</f>
        <v>0.05724459833</v>
      </c>
      <c r="AM626" s="160">
        <f>IF($AC$438&gt;0,'Assumptions (NG)'!AF13*Model!$AC$438*('Assumptions (NG)'!$AB$17*AVERAGE('Assumptions (NG)'!$Y$2:$AA$2)+'Assumptions (NG)'!$AB$18*AVERAGE('Assumptions (NG)'!$Y$3:$AA$3))/10^9,0)</f>
        <v>0.05734162308</v>
      </c>
      <c r="AN626" s="160">
        <f>IF($AC$438&gt;0,'Assumptions (NG)'!AG13*Model!$AC$438*('Assumptions (NG)'!$AB$17*AVERAGE('Assumptions (NG)'!$Y$2:$AA$2)+'Assumptions (NG)'!$AB$18*AVERAGE('Assumptions (NG)'!$Y$3:$AA$3))/10^9,0)</f>
        <v>0.05724459833</v>
      </c>
      <c r="AO626" s="160">
        <f>IF($AC$438&gt;0,'Assumptions (NG)'!AH13*Model!$AC$438*('Assumptions (NG)'!$AB$17*AVERAGE('Assumptions (NG)'!$Y$2:$AA$2)+'Assumptions (NG)'!$AB$18*AVERAGE('Assumptions (NG)'!$Y$3:$AA$3))/10^9,0)</f>
        <v>0.05734162308</v>
      </c>
      <c r="AP626" s="160">
        <f>IF($AC$438&gt;0,'Assumptions (NG)'!AI13*Model!$AC$438*('Assumptions (NG)'!$AB$17*AVERAGE('Assumptions (NG)'!$Y$2:$AA$2)+'Assumptions (NG)'!$AB$18*AVERAGE('Assumptions (NG)'!$Y$3:$AA$3))/10^9,0)</f>
        <v>0.05724459833</v>
      </c>
      <c r="AQ626" s="160">
        <f>IF($AC$438&gt;0,'Assumptions (NG)'!AJ13*Model!$AC$438*('Assumptions (NG)'!$AB$17*AVERAGE('Assumptions (NG)'!$Y$2:$AA$2)+'Assumptions (NG)'!$AB$18*AVERAGE('Assumptions (NG)'!$Y$3:$AA$3))/10^9,0)</f>
        <v>0.05734162308</v>
      </c>
      <c r="AR626" s="160">
        <f>IF($AC$438&gt;0,'Assumptions (NG)'!AK13*Model!$AC$438*('Assumptions (NG)'!$AB$17*AVERAGE('Assumptions (NG)'!$Y$2:$AA$2)+'Assumptions (NG)'!$AB$18*AVERAGE('Assumptions (NG)'!$Y$3:$AA$3))/10^9,0)</f>
        <v>0.02862229917</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0.04504361239</v>
      </c>
      <c r="AE627" s="160">
        <f>IF($AD$438&gt;0,'Assumptions (NG)'!W13*Model!$AD$438*('Assumptions (NG)'!$AC$17*AVERAGE('Assumptions (NG)'!$Z$2:$AB$2)+'Assumptions (NG)'!$AC$18*AVERAGE('Assumptions (NG)'!$Z$3:$AB$3))/10^9,0)</f>
        <v>0.08558286353</v>
      </c>
      <c r="AF627" s="160">
        <f>IF($AD$438&gt;0,'Assumptions (NG)'!X13*Model!$AD$438*('Assumptions (NG)'!$AC$17*AVERAGE('Assumptions (NG)'!$Z$2:$AB$2)+'Assumptions (NG)'!$AC$18*AVERAGE('Assumptions (NG)'!$Z$3:$AB$3))/10^9,0)</f>
        <v>0.07702457718</v>
      </c>
      <c r="AG627" s="160">
        <f>IF($AD$438&gt;0,'Assumptions (NG)'!Y13*Model!$AD$438*('Assumptions (NG)'!$AC$17*AVERAGE('Assumptions (NG)'!$Z$2:$AB$2)+'Assumptions (NG)'!$AC$18*AVERAGE('Assumptions (NG)'!$Z$3:$AB$3))/10^9,0)</f>
        <v>0.06936716308</v>
      </c>
      <c r="AH627" s="160">
        <f>IF($AD$438&gt;0,'Assumptions (NG)'!Z13*Model!$AD$438*('Assumptions (NG)'!$AC$17*AVERAGE('Assumptions (NG)'!$Z$2:$AB$2)+'Assumptions (NG)'!$AC$18*AVERAGE('Assumptions (NG)'!$Z$3:$AB$3))/10^9,0)</f>
        <v>0.06243044677</v>
      </c>
      <c r="AI627" s="160">
        <f>IF($AD$438&gt;0,'Assumptions (NG)'!AA13*Model!$AD$438*('Assumptions (NG)'!$AC$17*AVERAGE('Assumptions (NG)'!$Z$2:$AB$2)+'Assumptions (NG)'!$AC$18*AVERAGE('Assumptions (NG)'!$Z$3:$AB$3))/10^9,0)</f>
        <v>0.05612434103</v>
      </c>
      <c r="AJ627" s="160">
        <f>IF($AD$438&gt;0,'Assumptions (NG)'!AB13*Model!$AD$438*('Assumptions (NG)'!$AC$17*AVERAGE('Assumptions (NG)'!$Z$2:$AB$2)+'Assumptions (NG)'!$AC$18*AVERAGE('Assumptions (NG)'!$Z$3:$AB$3))/10^9,0)</f>
        <v>0.05315146262</v>
      </c>
      <c r="AK627" s="160">
        <f>IF($AD$438&gt;0,'Assumptions (NG)'!AC13*Model!$AD$438*('Assumptions (NG)'!$AC$17*AVERAGE('Assumptions (NG)'!$Z$2:$AB$2)+'Assumptions (NG)'!$AC$18*AVERAGE('Assumptions (NG)'!$Z$3:$AB$3))/10^9,0)</f>
        <v>0.05315146262</v>
      </c>
      <c r="AL627" s="160">
        <f>IF($AD$438&gt;0,'Assumptions (NG)'!AD13*Model!$AD$438*('Assumptions (NG)'!$AC$17*AVERAGE('Assumptions (NG)'!$Z$2:$AB$2)+'Assumptions (NG)'!$AC$18*AVERAGE('Assumptions (NG)'!$Z$3:$AB$3))/10^9,0)</f>
        <v>0.05324154984</v>
      </c>
      <c r="AM627" s="160">
        <f>IF($AD$438&gt;0,'Assumptions (NG)'!AE13*Model!$AD$438*('Assumptions (NG)'!$AC$17*AVERAGE('Assumptions (NG)'!$Z$2:$AB$2)+'Assumptions (NG)'!$AC$18*AVERAGE('Assumptions (NG)'!$Z$3:$AB$3))/10^9,0)</f>
        <v>0.05315146262</v>
      </c>
      <c r="AN627" s="160">
        <f>IF($AD$438&gt;0,'Assumptions (NG)'!AF13*Model!$AD$438*('Assumptions (NG)'!$AC$17*AVERAGE('Assumptions (NG)'!$Z$2:$AB$2)+'Assumptions (NG)'!$AC$18*AVERAGE('Assumptions (NG)'!$Z$3:$AB$3))/10^9,0)</f>
        <v>0.05324154984</v>
      </c>
      <c r="AO627" s="160">
        <f>IF($AD$438&gt;0,'Assumptions (NG)'!AG13*Model!$AD$438*('Assumptions (NG)'!$AC$17*AVERAGE('Assumptions (NG)'!$Z$2:$AB$2)+'Assumptions (NG)'!$AC$18*AVERAGE('Assumptions (NG)'!$Z$3:$AB$3))/10^9,0)</f>
        <v>0.05315146262</v>
      </c>
      <c r="AP627" s="160">
        <f>IF($AD$438&gt;0,'Assumptions (NG)'!AH13*Model!$AD$438*('Assumptions (NG)'!$AC$17*AVERAGE('Assumptions (NG)'!$Z$2:$AB$2)+'Assumptions (NG)'!$AC$18*AVERAGE('Assumptions (NG)'!$Z$3:$AB$3))/10^9,0)</f>
        <v>0.05324154984</v>
      </c>
      <c r="AQ627" s="160">
        <f>IF($AD$438&gt;0,'Assumptions (NG)'!AI13*Model!$AD$438*('Assumptions (NG)'!$AC$17*AVERAGE('Assumptions (NG)'!$Z$2:$AB$2)+'Assumptions (NG)'!$AC$18*AVERAGE('Assumptions (NG)'!$Z$3:$AB$3))/10^9,0)</f>
        <v>0.05315146262</v>
      </c>
      <c r="AR627" s="160">
        <f>IF($AD$438&gt;0,'Assumptions (NG)'!AJ13*Model!$AD$438*('Assumptions (NG)'!$AC$17*AVERAGE('Assumptions (NG)'!$Z$2:$AB$2)+'Assumptions (NG)'!$AC$18*AVERAGE('Assumptions (NG)'!$Z$3:$AB$3))/10^9,0)</f>
        <v>0.05324154984</v>
      </c>
      <c r="AS627" s="160">
        <f>IF($AD$438&gt;0,'Assumptions (NG)'!AK13*Model!$AD$438*('Assumptions (NG)'!$AC$17*AVERAGE('Assumptions (NG)'!$Z$2:$AB$2)+'Assumptions (NG)'!$AC$18*AVERAGE('Assumptions (NG)'!$Z$3:$AB$3))/10^9,0)</f>
        <v>0.02657573131</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0.05297553891</v>
      </c>
      <c r="AF628" s="160">
        <f>IF($AE$438&gt;0,'Assumptions (NG)'!W13*Model!$AE$438*('Assumptions (NG)'!$AD$17*AVERAGE('Assumptions (NG)'!$AA$2:$AC$2)+'Assumptions (NG)'!$AD$18*AVERAGE('Assumptions (NG)'!$AA$3:$AC$3))/10^9,0)</f>
        <v>0.1006535239</v>
      </c>
      <c r="AG628" s="160">
        <f>IF($AE$438&gt;0,'Assumptions (NG)'!X13*Model!$AE$438*('Assumptions (NG)'!$AD$17*AVERAGE('Assumptions (NG)'!$AA$2:$AC$2)+'Assumptions (NG)'!$AD$18*AVERAGE('Assumptions (NG)'!$AA$3:$AC$3))/10^9,0)</f>
        <v>0.09058817153</v>
      </c>
      <c r="AH628" s="160">
        <f>IF($AE$438&gt;0,'Assumptions (NG)'!Y13*Model!$AE$438*('Assumptions (NG)'!$AD$17*AVERAGE('Assumptions (NG)'!$AA$2:$AC$2)+'Assumptions (NG)'!$AD$18*AVERAGE('Assumptions (NG)'!$AA$3:$AC$3))/10^9,0)</f>
        <v>0.08158232992</v>
      </c>
      <c r="AI628" s="160">
        <f>IF($AE$438&gt;0,'Assumptions (NG)'!Z13*Model!$AE$438*('Assumptions (NG)'!$AD$17*AVERAGE('Assumptions (NG)'!$AA$2:$AC$2)+'Assumptions (NG)'!$AD$18*AVERAGE('Assumptions (NG)'!$AA$3:$AC$3))/10^9,0)</f>
        <v>0.07342409692</v>
      </c>
      <c r="AJ628" s="160">
        <f>IF($AE$438&gt;0,'Assumptions (NG)'!AA13*Model!$AE$438*('Assumptions (NG)'!$AD$17*AVERAGE('Assumptions (NG)'!$AA$2:$AC$2)+'Assumptions (NG)'!$AD$18*AVERAGE('Assumptions (NG)'!$AA$3:$AC$3))/10^9,0)</f>
        <v>0.06600752148</v>
      </c>
      <c r="AK628" s="160">
        <f>IF($AE$438&gt;0,'Assumptions (NG)'!AB13*Model!$AE$438*('Assumptions (NG)'!$AD$17*AVERAGE('Assumptions (NG)'!$AA$2:$AC$2)+'Assumptions (NG)'!$AD$18*AVERAGE('Assumptions (NG)'!$AA$3:$AC$3))/10^9,0)</f>
        <v>0.06251113591</v>
      </c>
      <c r="AL628" s="160">
        <f>IF($AE$438&gt;0,'Assumptions (NG)'!AC13*Model!$AE$438*('Assumptions (NG)'!$AD$17*AVERAGE('Assumptions (NG)'!$AA$2:$AC$2)+'Assumptions (NG)'!$AD$18*AVERAGE('Assumptions (NG)'!$AA$3:$AC$3))/10^9,0)</f>
        <v>0.06251113591</v>
      </c>
      <c r="AM628" s="160">
        <f>IF($AE$438&gt;0,'Assumptions (NG)'!AD13*Model!$AE$438*('Assumptions (NG)'!$AD$17*AVERAGE('Assumptions (NG)'!$AA$2:$AC$2)+'Assumptions (NG)'!$AD$18*AVERAGE('Assumptions (NG)'!$AA$3:$AC$3))/10^9,0)</f>
        <v>0.06261708699</v>
      </c>
      <c r="AN628" s="160">
        <f>IF($AE$438&gt;0,'Assumptions (NG)'!AE13*Model!$AE$438*('Assumptions (NG)'!$AD$17*AVERAGE('Assumptions (NG)'!$AA$2:$AC$2)+'Assumptions (NG)'!$AD$18*AVERAGE('Assumptions (NG)'!$AA$3:$AC$3))/10^9,0)</f>
        <v>0.06251113591</v>
      </c>
      <c r="AO628" s="160">
        <f>IF($AE$438&gt;0,'Assumptions (NG)'!AF13*Model!$AE$438*('Assumptions (NG)'!$AD$17*AVERAGE('Assumptions (NG)'!$AA$2:$AC$2)+'Assumptions (NG)'!$AD$18*AVERAGE('Assumptions (NG)'!$AA$3:$AC$3))/10^9,0)</f>
        <v>0.06261708699</v>
      </c>
      <c r="AP628" s="160">
        <f>IF($AE$438&gt;0,'Assumptions (NG)'!AG13*Model!$AE$438*('Assumptions (NG)'!$AD$17*AVERAGE('Assumptions (NG)'!$AA$2:$AC$2)+'Assumptions (NG)'!$AD$18*AVERAGE('Assumptions (NG)'!$AA$3:$AC$3))/10^9,0)</f>
        <v>0.06251113591</v>
      </c>
      <c r="AQ628" s="160">
        <f>IF($AE$438&gt;0,'Assumptions (NG)'!AH13*Model!$AE$438*('Assumptions (NG)'!$AD$17*AVERAGE('Assumptions (NG)'!$AA$2:$AC$2)+'Assumptions (NG)'!$AD$18*AVERAGE('Assumptions (NG)'!$AA$3:$AC$3))/10^9,0)</f>
        <v>0.06261708699</v>
      </c>
      <c r="AR628" s="160">
        <f>IF($AE$438&gt;0,'Assumptions (NG)'!AI13*Model!$AE$438*('Assumptions (NG)'!$AD$17*AVERAGE('Assumptions (NG)'!$AA$2:$AC$2)+'Assumptions (NG)'!$AD$18*AVERAGE('Assumptions (NG)'!$AA$3:$AC$3))/10^9,0)</f>
        <v>0.06251113591</v>
      </c>
      <c r="AS628" s="160">
        <f>IF($AE$438&gt;0,'Assumptions (NG)'!AJ13*Model!$AE$438*('Assumptions (NG)'!$AD$17*AVERAGE('Assumptions (NG)'!$AA$2:$AC$2)+'Assumptions (NG)'!$AD$18*AVERAGE('Assumptions (NG)'!$AA$3:$AC$3))/10^9,0)</f>
        <v>0.06261708699</v>
      </c>
      <c r="AT628" s="160">
        <f>IF($AE$438&gt;0,'Assumptions (NG)'!AK13*Model!$AE$438*('Assumptions (NG)'!$AD$17*AVERAGE('Assumptions (NG)'!$AA$2:$AC$2)+'Assumptions (NG)'!$AD$18*AVERAGE('Assumptions (NG)'!$AA$3:$AC$3))/10^9,0)</f>
        <v>0.03125556796</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0.05748313098</v>
      </c>
      <c r="AG629" s="160">
        <f>IF($AF$438&gt;0,'Assumptions (NG)'!W13*Model!$AF$438*('Assumptions (NG)'!$AE$17*AVERAGE('Assumptions (NG)'!$AB$2:$AD$2)+'Assumptions (NG)'!$AE$18*AVERAGE('Assumptions (NG)'!$AB$3:$AD$3))/10^9,0)</f>
        <v>0.1092179489</v>
      </c>
      <c r="AH629" s="160">
        <f>IF($AF$438&gt;0,'Assumptions (NG)'!X13*Model!$AF$438*('Assumptions (NG)'!$AE$17*AVERAGE('Assumptions (NG)'!$AB$2:$AD$2)+'Assumptions (NG)'!$AE$18*AVERAGE('Assumptions (NG)'!$AB$3:$AD$3))/10^9,0)</f>
        <v>0.09829615397</v>
      </c>
      <c r="AI629" s="160">
        <f>IF($AF$438&gt;0,'Assumptions (NG)'!Y13*Model!$AF$438*('Assumptions (NG)'!$AE$17*AVERAGE('Assumptions (NG)'!$AB$2:$AD$2)+'Assumptions (NG)'!$AE$18*AVERAGE('Assumptions (NG)'!$AB$3:$AD$3))/10^9,0)</f>
        <v>0.08852402171</v>
      </c>
      <c r="AJ629" s="160">
        <f>IF($AF$438&gt;0,'Assumptions (NG)'!Z13*Model!$AF$438*('Assumptions (NG)'!$AE$17*AVERAGE('Assumptions (NG)'!$AB$2:$AD$2)+'Assumptions (NG)'!$AE$18*AVERAGE('Assumptions (NG)'!$AB$3:$AD$3))/10^9,0)</f>
        <v>0.07967161954</v>
      </c>
      <c r="AK629" s="160">
        <f>IF($AF$438&gt;0,'Assumptions (NG)'!AA13*Model!$AF$438*('Assumptions (NG)'!$AE$17*AVERAGE('Assumptions (NG)'!$AB$2:$AD$2)+'Assumptions (NG)'!$AE$18*AVERAGE('Assumptions (NG)'!$AB$3:$AD$3))/10^9,0)</f>
        <v>0.0716239812</v>
      </c>
      <c r="AL629" s="160">
        <f>IF($AF$438&gt;0,'Assumptions (NG)'!AB13*Model!$AF$438*('Assumptions (NG)'!$AE$17*AVERAGE('Assumptions (NG)'!$AB$2:$AD$2)+'Assumptions (NG)'!$AE$18*AVERAGE('Assumptions (NG)'!$AB$3:$AD$3))/10^9,0)</f>
        <v>0.06783009456</v>
      </c>
      <c r="AM629" s="160">
        <f>IF($AF$438&gt;0,'Assumptions (NG)'!AC13*Model!$AF$438*('Assumptions (NG)'!$AE$17*AVERAGE('Assumptions (NG)'!$AB$2:$AD$2)+'Assumptions (NG)'!$AE$18*AVERAGE('Assumptions (NG)'!$AB$3:$AD$3))/10^9,0)</f>
        <v>0.06783009456</v>
      </c>
      <c r="AN629" s="160">
        <f>IF($AF$438&gt;0,'Assumptions (NG)'!AD13*Model!$AF$438*('Assumptions (NG)'!$AE$17*AVERAGE('Assumptions (NG)'!$AB$2:$AD$2)+'Assumptions (NG)'!$AE$18*AVERAGE('Assumptions (NG)'!$AB$3:$AD$3))/10^9,0)</f>
        <v>0.06794506082</v>
      </c>
      <c r="AO629" s="160">
        <f>IF($AF$438&gt;0,'Assumptions (NG)'!AE13*Model!$AF$438*('Assumptions (NG)'!$AE$17*AVERAGE('Assumptions (NG)'!$AB$2:$AD$2)+'Assumptions (NG)'!$AE$18*AVERAGE('Assumptions (NG)'!$AB$3:$AD$3))/10^9,0)</f>
        <v>0.06783009456</v>
      </c>
      <c r="AP629" s="160">
        <f>IF($AF$438&gt;0,'Assumptions (NG)'!AF13*Model!$AF$438*('Assumptions (NG)'!$AE$17*AVERAGE('Assumptions (NG)'!$AB$2:$AD$2)+'Assumptions (NG)'!$AE$18*AVERAGE('Assumptions (NG)'!$AB$3:$AD$3))/10^9,0)</f>
        <v>0.06794506082</v>
      </c>
      <c r="AQ629" s="160">
        <f>IF($AF$438&gt;0,'Assumptions (NG)'!AG13*Model!$AF$438*('Assumptions (NG)'!$AE$17*AVERAGE('Assumptions (NG)'!$AB$2:$AD$2)+'Assumptions (NG)'!$AE$18*AVERAGE('Assumptions (NG)'!$AB$3:$AD$3))/10^9,0)</f>
        <v>0.06783009456</v>
      </c>
      <c r="AR629" s="160">
        <f>IF($AF$438&gt;0,'Assumptions (NG)'!AH13*Model!$AF$438*('Assumptions (NG)'!$AE$17*AVERAGE('Assumptions (NG)'!$AB$2:$AD$2)+'Assumptions (NG)'!$AE$18*AVERAGE('Assumptions (NG)'!$AB$3:$AD$3))/10^9,0)</f>
        <v>0.06794506082</v>
      </c>
      <c r="AS629" s="160">
        <f>IF($AF$438&gt;0,'Assumptions (NG)'!AI13*Model!$AF$438*('Assumptions (NG)'!$AE$17*AVERAGE('Assumptions (NG)'!$AB$2:$AD$2)+'Assumptions (NG)'!$AE$18*AVERAGE('Assumptions (NG)'!$AB$3:$AD$3))/10^9,0)</f>
        <v>0.06783009456</v>
      </c>
      <c r="AT629" s="160">
        <f>IF($AF$438&gt;0,'Assumptions (NG)'!AJ13*Model!$AF$438*('Assumptions (NG)'!$AE$17*AVERAGE('Assumptions (NG)'!$AB$2:$AD$2)+'Assumptions (NG)'!$AE$18*AVERAGE('Assumptions (NG)'!$AB$3:$AD$3))/10^9,0)</f>
        <v>0.06794506082</v>
      </c>
      <c r="AU629" s="160">
        <f>IF($AF$438&gt;0,'Assumptions (NG)'!AK13*Model!$AF$438*('Assumptions (NG)'!$AE$17*AVERAGE('Assumptions (NG)'!$AB$2:$AD$2)+'Assumptions (NG)'!$AE$18*AVERAGE('Assumptions (NG)'!$AB$3:$AD$3))/10^9,0)</f>
        <v>0.03391504728</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0.05147061959</v>
      </c>
      <c r="AH630" s="160">
        <f>IF($AG$438&gt;0,'Assumptions (NG)'!W13*Model!$AG$438*('Assumptions (NG)'!$AF$17*AVERAGE('Assumptions (NG)'!$AC$2:$AE$2)+'Assumptions (NG)'!$AF$18*AVERAGE('Assumptions (NG)'!$AC$3:$AE$3))/10^9,0)</f>
        <v>0.09779417723</v>
      </c>
      <c r="AI630" s="160">
        <f>IF($AG$438&gt;0,'Assumptions (NG)'!X13*Model!$AG$438*('Assumptions (NG)'!$AF$17*AVERAGE('Assumptions (NG)'!$AC$2:$AE$2)+'Assumptions (NG)'!$AF$18*AVERAGE('Assumptions (NG)'!$AC$3:$AE$3))/10^9,0)</f>
        <v>0.0880147595</v>
      </c>
      <c r="AJ630" s="160">
        <f>IF($AG$438&gt;0,'Assumptions (NG)'!Y13*Model!$AG$438*('Assumptions (NG)'!$AF$17*AVERAGE('Assumptions (NG)'!$AC$2:$AE$2)+'Assumptions (NG)'!$AF$18*AVERAGE('Assumptions (NG)'!$AC$3:$AE$3))/10^9,0)</f>
        <v>0.07926475417</v>
      </c>
      <c r="AK630" s="160">
        <f>IF($AG$438&gt;0,'Assumptions (NG)'!Z13*Model!$AG$438*('Assumptions (NG)'!$AF$17*AVERAGE('Assumptions (NG)'!$AC$2:$AE$2)+'Assumptions (NG)'!$AF$18*AVERAGE('Assumptions (NG)'!$AC$3:$AE$3))/10^9,0)</f>
        <v>0.07133827876</v>
      </c>
      <c r="AL630" s="160">
        <f>IF($AG$438&gt;0,'Assumptions (NG)'!AA13*Model!$AG$438*('Assumptions (NG)'!$AF$17*AVERAGE('Assumptions (NG)'!$AC$2:$AE$2)+'Assumptions (NG)'!$AF$18*AVERAGE('Assumptions (NG)'!$AC$3:$AE$3))/10^9,0)</f>
        <v>0.06413239201</v>
      </c>
      <c r="AM630" s="160">
        <f>IF($AG$438&gt;0,'Assumptions (NG)'!AB13*Model!$AG$438*('Assumptions (NG)'!$AF$17*AVERAGE('Assumptions (NG)'!$AC$2:$AE$2)+'Assumptions (NG)'!$AF$18*AVERAGE('Assumptions (NG)'!$AC$3:$AE$3))/10^9,0)</f>
        <v>0.06073533112</v>
      </c>
      <c r="AN630" s="160">
        <f>IF($AG$438&gt;0,'Assumptions (NG)'!AC13*Model!$AG$438*('Assumptions (NG)'!$AF$17*AVERAGE('Assumptions (NG)'!$AC$2:$AE$2)+'Assumptions (NG)'!$AF$18*AVERAGE('Assumptions (NG)'!$AC$3:$AE$3))/10^9,0)</f>
        <v>0.06073533112</v>
      </c>
      <c r="AO630" s="160">
        <f>IF($AG$438&gt;0,'Assumptions (NG)'!AD13*Model!$AG$438*('Assumptions (NG)'!$AF$17*AVERAGE('Assumptions (NG)'!$AC$2:$AE$2)+'Assumptions (NG)'!$AF$18*AVERAGE('Assumptions (NG)'!$AC$3:$AE$3))/10^9,0)</f>
        <v>0.06083827236</v>
      </c>
      <c r="AP630" s="160">
        <f>IF($AG$438&gt;0,'Assumptions (NG)'!AE13*Model!$AG$438*('Assumptions (NG)'!$AF$17*AVERAGE('Assumptions (NG)'!$AC$2:$AE$2)+'Assumptions (NG)'!$AF$18*AVERAGE('Assumptions (NG)'!$AC$3:$AE$3))/10^9,0)</f>
        <v>0.06073533112</v>
      </c>
      <c r="AQ630" s="160">
        <f>IF($AG$438&gt;0,'Assumptions (NG)'!AF13*Model!$AG$438*('Assumptions (NG)'!$AF$17*AVERAGE('Assumptions (NG)'!$AC$2:$AE$2)+'Assumptions (NG)'!$AF$18*AVERAGE('Assumptions (NG)'!$AC$3:$AE$3))/10^9,0)</f>
        <v>0.06083827236</v>
      </c>
      <c r="AR630" s="160">
        <f>IF($AG$438&gt;0,'Assumptions (NG)'!AG13*Model!$AG$438*('Assumptions (NG)'!$AF$17*AVERAGE('Assumptions (NG)'!$AC$2:$AE$2)+'Assumptions (NG)'!$AF$18*AVERAGE('Assumptions (NG)'!$AC$3:$AE$3))/10^9,0)</f>
        <v>0.06073533112</v>
      </c>
      <c r="AS630" s="160">
        <f>IF($AG$438&gt;0,'Assumptions (NG)'!AH13*Model!$AG$438*('Assumptions (NG)'!$AF$17*AVERAGE('Assumptions (NG)'!$AC$2:$AE$2)+'Assumptions (NG)'!$AF$18*AVERAGE('Assumptions (NG)'!$AC$3:$AE$3))/10^9,0)</f>
        <v>0.06083827236</v>
      </c>
      <c r="AT630" s="160">
        <f>IF($AG$438&gt;0,'Assumptions (NG)'!AI13*Model!$AG$438*('Assumptions (NG)'!$AF$17*AVERAGE('Assumptions (NG)'!$AC$2:$AE$2)+'Assumptions (NG)'!$AF$18*AVERAGE('Assumptions (NG)'!$AC$3:$AE$3))/10^9,0)</f>
        <v>0.06073533112</v>
      </c>
      <c r="AU630" s="160">
        <f>IF($AG$438&gt;0,'Assumptions (NG)'!AJ13*Model!$AG$438*('Assumptions (NG)'!$AF$17*AVERAGE('Assumptions (NG)'!$AC$2:$AE$2)+'Assumptions (NG)'!$AF$18*AVERAGE('Assumptions (NG)'!$AC$3:$AE$3))/10^9,0)</f>
        <v>0.06083827236</v>
      </c>
      <c r="AV630" s="160">
        <f>IF($AG$438&gt;0,'Assumptions (NG)'!AK13*Model!$AG$438*('Assumptions (NG)'!$AF$17*AVERAGE('Assumptions (NG)'!$AC$2:$AE$2)+'Assumptions (NG)'!$AF$18*AVERAGE('Assumptions (NG)'!$AC$3:$AE$3))/10^9,0)</f>
        <v>0.03036766556</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0.08627840252</v>
      </c>
      <c r="AI631" s="160">
        <f>IF($AH$438&gt;0,'Assumptions (NG)'!W13*Model!$AH$438*('Assumptions (NG)'!$AG$17*AVERAGE('Assumptions (NG)'!$AD$2:$AF$2)+'Assumptions (NG)'!$AG$18*AVERAGE('Assumptions (NG)'!$AD$3:$AF$3))/10^9,0)</f>
        <v>0.1639289648</v>
      </c>
      <c r="AJ631" s="160">
        <f>IF($AH$438&gt;0,'Assumptions (NG)'!X13*Model!$AH$438*('Assumptions (NG)'!$AG$17*AVERAGE('Assumptions (NG)'!$AD$2:$AF$2)+'Assumptions (NG)'!$AG$18*AVERAGE('Assumptions (NG)'!$AD$3:$AF$3))/10^9,0)</f>
        <v>0.1475360683</v>
      </c>
      <c r="AK631" s="160">
        <f>IF($AH$438&gt;0,'Assumptions (NG)'!Y13*Model!$AH$438*('Assumptions (NG)'!$AG$17*AVERAGE('Assumptions (NG)'!$AD$2:$AF$2)+'Assumptions (NG)'!$AG$18*AVERAGE('Assumptions (NG)'!$AD$3:$AF$3))/10^9,0)</f>
        <v>0.1328687399</v>
      </c>
      <c r="AL631" s="160">
        <f>IF($AH$438&gt;0,'Assumptions (NG)'!Z13*Model!$AH$438*('Assumptions (NG)'!$AG$17*AVERAGE('Assumptions (NG)'!$AD$2:$AF$2)+'Assumptions (NG)'!$AG$18*AVERAGE('Assumptions (NG)'!$AD$3:$AF$3))/10^9,0)</f>
        <v>0.1195818659</v>
      </c>
      <c r="AM631" s="160">
        <f>IF($AH$438&gt;0,'Assumptions (NG)'!AA13*Model!$AH$438*('Assumptions (NG)'!$AG$17*AVERAGE('Assumptions (NG)'!$AD$2:$AF$2)+'Assumptions (NG)'!$AG$18*AVERAGE('Assumptions (NG)'!$AD$3:$AF$3))/10^9,0)</f>
        <v>0.1075028895</v>
      </c>
      <c r="AN631" s="160">
        <f>IF($AH$438&gt;0,'Assumptions (NG)'!AB13*Model!$AH$438*('Assumptions (NG)'!$AG$17*AVERAGE('Assumptions (NG)'!$AD$2:$AF$2)+'Assumptions (NG)'!$AG$18*AVERAGE('Assumptions (NG)'!$AD$3:$AF$3))/10^9,0)</f>
        <v>0.101808515</v>
      </c>
      <c r="AO631" s="160">
        <f>IF($AH$438&gt;0,'Assumptions (NG)'!AC13*Model!$AH$438*('Assumptions (NG)'!$AG$17*AVERAGE('Assumptions (NG)'!$AD$2:$AF$2)+'Assumptions (NG)'!$AG$18*AVERAGE('Assumptions (NG)'!$AD$3:$AF$3))/10^9,0)</f>
        <v>0.101808515</v>
      </c>
      <c r="AP631" s="160">
        <f>IF($AH$438&gt;0,'Assumptions (NG)'!AD13*Model!$AH$438*('Assumptions (NG)'!$AG$17*AVERAGE('Assumptions (NG)'!$AD$2:$AF$2)+'Assumptions (NG)'!$AG$18*AVERAGE('Assumptions (NG)'!$AD$3:$AF$3))/10^9,0)</f>
        <v>0.1019810718</v>
      </c>
      <c r="AQ631" s="160">
        <f>IF($AH$438&gt;0,'Assumptions (NG)'!AE13*Model!$AH$438*('Assumptions (NG)'!$AG$17*AVERAGE('Assumptions (NG)'!$AD$2:$AF$2)+'Assumptions (NG)'!$AG$18*AVERAGE('Assumptions (NG)'!$AD$3:$AF$3))/10^9,0)</f>
        <v>0.101808515</v>
      </c>
      <c r="AR631" s="160">
        <f>IF($AH$438&gt;0,'Assumptions (NG)'!AF13*Model!$AH$438*('Assumptions (NG)'!$AG$17*AVERAGE('Assumptions (NG)'!$AD$2:$AF$2)+'Assumptions (NG)'!$AG$18*AVERAGE('Assumptions (NG)'!$AD$3:$AF$3))/10^9,0)</f>
        <v>0.1019810718</v>
      </c>
      <c r="AS631" s="160">
        <f>IF($AH$438&gt;0,'Assumptions (NG)'!AG13*Model!$AH$438*('Assumptions (NG)'!$AG$17*AVERAGE('Assumptions (NG)'!$AD$2:$AF$2)+'Assumptions (NG)'!$AG$18*AVERAGE('Assumptions (NG)'!$AD$3:$AF$3))/10^9,0)</f>
        <v>0.101808515</v>
      </c>
      <c r="AT631" s="160">
        <f>IF($AH$438&gt;0,'Assumptions (NG)'!AH13*Model!$AH$438*('Assumptions (NG)'!$AG$17*AVERAGE('Assumptions (NG)'!$AD$2:$AF$2)+'Assumptions (NG)'!$AG$18*AVERAGE('Assumptions (NG)'!$AD$3:$AF$3))/10^9,0)</f>
        <v>0.1019810718</v>
      </c>
      <c r="AU631" s="160">
        <f>IF($AH$438&gt;0,'Assumptions (NG)'!AI13*Model!$AH$438*('Assumptions (NG)'!$AG$17*AVERAGE('Assumptions (NG)'!$AD$2:$AF$2)+'Assumptions (NG)'!$AG$18*AVERAGE('Assumptions (NG)'!$AD$3:$AF$3))/10^9,0)</f>
        <v>0.101808515</v>
      </c>
      <c r="AV631" s="160">
        <f>IF($AH$438&gt;0,'Assumptions (NG)'!AJ13*Model!$AH$438*('Assumptions (NG)'!$AG$17*AVERAGE('Assumptions (NG)'!$AD$2:$AF$2)+'Assumptions (NG)'!$AG$18*AVERAGE('Assumptions (NG)'!$AD$3:$AF$3))/10^9,0)</f>
        <v>0.1019810718</v>
      </c>
      <c r="AW631" s="160">
        <f>IF($AH$438&gt;0,'Assumptions (NG)'!AK13*Model!$AH$438*('Assumptions (NG)'!$AG$17*AVERAGE('Assumptions (NG)'!$AD$2:$AF$2)+'Assumptions (NG)'!$AG$18*AVERAGE('Assumptions (NG)'!$AD$3:$AF$3))/10^9,0)</f>
        <v>0.05090425749</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0.05717384375</v>
      </c>
      <c r="AJ632" s="160">
        <f>IF($AI$438&gt;0,'Assumptions (NG)'!W13*Model!$AI$438*('Assumptions (NG)'!$AH$17*AVERAGE('Assumptions (NG)'!$AE$2:$AG$2)+'Assumptions (NG)'!$AH$18*AVERAGE('Assumptions (NG)'!$AE$3:$AG$3))/10^9,0)</f>
        <v>0.1086303031</v>
      </c>
      <c r="AK632" s="160">
        <f>IF($AI$438&gt;0,'Assumptions (NG)'!X13*Model!$AI$438*('Assumptions (NG)'!$AH$17*AVERAGE('Assumptions (NG)'!$AE$2:$AG$2)+'Assumptions (NG)'!$AH$18*AVERAGE('Assumptions (NG)'!$AE$3:$AG$3))/10^9,0)</f>
        <v>0.09776727281</v>
      </c>
      <c r="AL632" s="160">
        <f>IF($AI$438&gt;0,'Assumptions (NG)'!Y13*Model!$AI$438*('Assumptions (NG)'!$AH$17*AVERAGE('Assumptions (NG)'!$AE$2:$AG$2)+'Assumptions (NG)'!$AH$18*AVERAGE('Assumptions (NG)'!$AE$3:$AG$3))/10^9,0)</f>
        <v>0.08804771937</v>
      </c>
      <c r="AM632" s="160">
        <f>IF($AI$438&gt;0,'Assumptions (NG)'!Z13*Model!$AI$438*('Assumptions (NG)'!$AH$17*AVERAGE('Assumptions (NG)'!$AE$2:$AG$2)+'Assumptions (NG)'!$AH$18*AVERAGE('Assumptions (NG)'!$AE$3:$AG$3))/10^9,0)</f>
        <v>0.07924294744</v>
      </c>
      <c r="AN632" s="160">
        <f>IF($AI$438&gt;0,'Assumptions (NG)'!AA13*Model!$AI$438*('Assumptions (NG)'!$AH$17*AVERAGE('Assumptions (NG)'!$AE$2:$AG$2)+'Assumptions (NG)'!$AH$18*AVERAGE('Assumptions (NG)'!$AE$3:$AG$3))/10^9,0)</f>
        <v>0.07123860931</v>
      </c>
      <c r="AO632" s="160">
        <f>IF($AI$438&gt;0,'Assumptions (NG)'!AB13*Model!$AI$438*('Assumptions (NG)'!$AH$17*AVERAGE('Assumptions (NG)'!$AE$2:$AG$2)+'Assumptions (NG)'!$AH$18*AVERAGE('Assumptions (NG)'!$AE$3:$AG$3))/10^9,0)</f>
        <v>0.06746513562</v>
      </c>
      <c r="AP632" s="160">
        <f>IF($AI$438&gt;0,'Assumptions (NG)'!AC13*Model!$AI$438*('Assumptions (NG)'!$AH$17*AVERAGE('Assumptions (NG)'!$AE$2:$AG$2)+'Assumptions (NG)'!$AH$18*AVERAGE('Assumptions (NG)'!$AE$3:$AG$3))/10^9,0)</f>
        <v>0.06746513562</v>
      </c>
      <c r="AQ632" s="160">
        <f>IF($AI$438&gt;0,'Assumptions (NG)'!AD13*Model!$AI$438*('Assumptions (NG)'!$AH$17*AVERAGE('Assumptions (NG)'!$AE$2:$AG$2)+'Assumptions (NG)'!$AH$18*AVERAGE('Assumptions (NG)'!$AE$3:$AG$3))/10^9,0)</f>
        <v>0.06757948331</v>
      </c>
      <c r="AR632" s="160">
        <f>IF($AI$438&gt;0,'Assumptions (NG)'!AE13*Model!$AI$438*('Assumptions (NG)'!$AH$17*AVERAGE('Assumptions (NG)'!$AE$2:$AG$2)+'Assumptions (NG)'!$AH$18*AVERAGE('Assumptions (NG)'!$AE$3:$AG$3))/10^9,0)</f>
        <v>0.06746513562</v>
      </c>
      <c r="AS632" s="160">
        <f>IF($AI$438&gt;0,'Assumptions (NG)'!AF13*Model!$AI$438*('Assumptions (NG)'!$AH$17*AVERAGE('Assumptions (NG)'!$AE$2:$AG$2)+'Assumptions (NG)'!$AH$18*AVERAGE('Assumptions (NG)'!$AE$3:$AG$3))/10^9,0)</f>
        <v>0.06757948331</v>
      </c>
      <c r="AT632" s="160">
        <f>IF($AI$438&gt;0,'Assumptions (NG)'!AG13*Model!$AI$438*('Assumptions (NG)'!$AH$17*AVERAGE('Assumptions (NG)'!$AE$2:$AG$2)+'Assumptions (NG)'!$AH$18*AVERAGE('Assumptions (NG)'!$AE$3:$AG$3))/10^9,0)</f>
        <v>0.06746513562</v>
      </c>
      <c r="AU632" s="160">
        <f>IF($AI$438&gt;0,'Assumptions (NG)'!AH13*Model!$AI$438*('Assumptions (NG)'!$AH$17*AVERAGE('Assumptions (NG)'!$AE$2:$AG$2)+'Assumptions (NG)'!$AH$18*AVERAGE('Assumptions (NG)'!$AE$3:$AG$3))/10^9,0)</f>
        <v>0.06757948331</v>
      </c>
      <c r="AV632" s="160">
        <f>IF($AI$438&gt;0,'Assumptions (NG)'!AI13*Model!$AI$438*('Assumptions (NG)'!$AH$17*AVERAGE('Assumptions (NG)'!$AE$2:$AG$2)+'Assumptions (NG)'!$AH$18*AVERAGE('Assumptions (NG)'!$AE$3:$AG$3))/10^9,0)</f>
        <v>0.06746513562</v>
      </c>
      <c r="AW632" s="160">
        <f>IF($AI$438&gt;0,'Assumptions (NG)'!AJ13*Model!$AI$438*('Assumptions (NG)'!$AH$17*AVERAGE('Assumptions (NG)'!$AE$2:$AG$2)+'Assumptions (NG)'!$AH$18*AVERAGE('Assumptions (NG)'!$AE$3:$AG$3))/10^9,0)</f>
        <v>0.06757948331</v>
      </c>
      <c r="AX632" s="160">
        <f>IF($AI$438&gt;0,'Assumptions (NG)'!AK13*Model!$AI$438*('Assumptions (NG)'!$AH$17*AVERAGE('Assumptions (NG)'!$AE$2:$AG$2)+'Assumptions (NG)'!$AH$18*AVERAGE('Assumptions (NG)'!$AE$3:$AG$3))/10^9,0)</f>
        <v>0.03373256781</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0.07215971116</v>
      </c>
      <c r="AK633" s="177">
        <f>IF($AJ$438&gt;0,'Assumptions (NG)'!W13*Model!$AJ$438*('Assumptions (NG)'!$AI$17*AVERAGE('Assumptions (NG)'!$AF$2:$AH$2)+'Assumptions (NG)'!$AI$18*AVERAGE('Assumptions (NG)'!$AF$3:$AH$3))/10^9,0)</f>
        <v>0.1371034512</v>
      </c>
      <c r="AL633" s="177">
        <f>IF($AJ$438&gt;0,'Assumptions (NG)'!X13*Model!$AJ$438*('Assumptions (NG)'!$AI$17*AVERAGE('Assumptions (NG)'!$AF$2:$AH$2)+'Assumptions (NG)'!$AI$18*AVERAGE('Assumptions (NG)'!$AF$3:$AH$3))/10^9,0)</f>
        <v>0.1233931061</v>
      </c>
      <c r="AM633" s="177">
        <f>IF($AJ$438&gt;0,'Assumptions (NG)'!Y13*Model!$AJ$438*('Assumptions (NG)'!$AI$17*AVERAGE('Assumptions (NG)'!$AF$2:$AH$2)+'Assumptions (NG)'!$AI$18*AVERAGE('Assumptions (NG)'!$AF$3:$AH$3))/10^9,0)</f>
        <v>0.1111259552</v>
      </c>
      <c r="AN633" s="177">
        <f>IF($AJ$438&gt;0,'Assumptions (NG)'!Z13*Model!$AJ$438*('Assumptions (NG)'!$AI$17*AVERAGE('Assumptions (NG)'!$AF$2:$AH$2)+'Assumptions (NG)'!$AI$18*AVERAGE('Assumptions (NG)'!$AF$3:$AH$3))/10^9,0)</f>
        <v>0.1000133597</v>
      </c>
      <c r="AO633" s="177">
        <f>IF($AJ$438&gt;0,'Assumptions (NG)'!AA13*Model!$AJ$438*('Assumptions (NG)'!$AI$17*AVERAGE('Assumptions (NG)'!$AF$2:$AH$2)+'Assumptions (NG)'!$AI$18*AVERAGE('Assumptions (NG)'!$AF$3:$AH$3))/10^9,0)</f>
        <v>0.0899110001</v>
      </c>
      <c r="AP633" s="177">
        <f>IF($AJ$438&gt;0,'Assumptions (NG)'!AB13*Model!$AJ$438*('Assumptions (NG)'!$AI$17*AVERAGE('Assumptions (NG)'!$AF$2:$AH$2)+'Assumptions (NG)'!$AI$18*AVERAGE('Assumptions (NG)'!$AF$3:$AH$3))/10^9,0)</f>
        <v>0.08514845917</v>
      </c>
      <c r="AQ633" s="177">
        <f>IF($AJ$438&gt;0,'Assumptions (NG)'!AC13*Model!$AJ$438*('Assumptions (NG)'!$AI$17*AVERAGE('Assumptions (NG)'!$AF$2:$AH$2)+'Assumptions (NG)'!$AI$18*AVERAGE('Assumptions (NG)'!$AF$3:$AH$3))/10^9,0)</f>
        <v>0.08514845917</v>
      </c>
      <c r="AR633" s="177">
        <f>IF($AJ$438&gt;0,'Assumptions (NG)'!AD13*Model!$AJ$438*('Assumptions (NG)'!$AI$17*AVERAGE('Assumptions (NG)'!$AF$2:$AH$2)+'Assumptions (NG)'!$AI$18*AVERAGE('Assumptions (NG)'!$AF$3:$AH$3))/10^9,0)</f>
        <v>0.08529277859</v>
      </c>
      <c r="AS633" s="177">
        <f>IF($AJ$438&gt;0,'Assumptions (NG)'!AE13*Model!$AJ$438*('Assumptions (NG)'!$AI$17*AVERAGE('Assumptions (NG)'!$AF$2:$AH$2)+'Assumptions (NG)'!$AI$18*AVERAGE('Assumptions (NG)'!$AF$3:$AH$3))/10^9,0)</f>
        <v>0.08514845917</v>
      </c>
      <c r="AT633" s="177">
        <f>IF($AJ$438&gt;0,'Assumptions (NG)'!AF13*Model!$AJ$438*('Assumptions (NG)'!$AI$17*AVERAGE('Assumptions (NG)'!$AF$2:$AH$2)+'Assumptions (NG)'!$AI$18*AVERAGE('Assumptions (NG)'!$AF$3:$AH$3))/10^9,0)</f>
        <v>0.08529277859</v>
      </c>
      <c r="AU633" s="177">
        <f>IF($AJ$438&gt;0,'Assumptions (NG)'!AG13*Model!$AJ$438*('Assumptions (NG)'!$AI$17*AVERAGE('Assumptions (NG)'!$AF$2:$AH$2)+'Assumptions (NG)'!$AI$18*AVERAGE('Assumptions (NG)'!$AF$3:$AH$3))/10^9,0)</f>
        <v>0.08514845917</v>
      </c>
      <c r="AV633" s="177">
        <f>IF($AJ$438&gt;0,'Assumptions (NG)'!AH13*Model!$AJ$438*('Assumptions (NG)'!$AI$17*AVERAGE('Assumptions (NG)'!$AF$2:$AH$2)+'Assumptions (NG)'!$AI$18*AVERAGE('Assumptions (NG)'!$AF$3:$AH$3))/10^9,0)</f>
        <v>0.08529277859</v>
      </c>
      <c r="AW633" s="177">
        <f>IF($AJ$438&gt;0,'Assumptions (NG)'!AI13*Model!$AJ$438*('Assumptions (NG)'!$AI$17*AVERAGE('Assumptions (NG)'!$AF$2:$AH$2)+'Assumptions (NG)'!$AI$18*AVERAGE('Assumptions (NG)'!$AF$3:$AH$3))/10^9,0)</f>
        <v>0.08514845917</v>
      </c>
      <c r="AX633" s="177">
        <f>IF($AJ$438&gt;0,'Assumptions (NG)'!AJ13*Model!$AJ$438*('Assumptions (NG)'!$AI$17*AVERAGE('Assumptions (NG)'!$AF$2:$AH$2)+'Assumptions (NG)'!$AI$18*AVERAGE('Assumptions (NG)'!$AF$3:$AH$3))/10^9,0)</f>
        <v>0.08529277859</v>
      </c>
      <c r="AY633" s="177">
        <f>IF($AJ$438&gt;0,'Assumptions (NG)'!AK13*Model!$AJ$438*('Assumptions (NG)'!$AI$17*AVERAGE('Assumptions (NG)'!$AF$2:$AH$2)+'Assumptions (NG)'!$AI$18*AVERAGE('Assumptions (NG)'!$AF$3:$AH$3))/10^9,0)</f>
        <v>0.04257422958</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0.05360442681</v>
      </c>
      <c r="AL634" s="160">
        <f>IF($AK$438&gt;0,'Assumptions (NG)'!W13*Model!$AK$438*('Assumptions (NG)'!$AJ$17*AVERAGE('Assumptions (NG)'!$AG$2:$AI$2)+'Assumptions (NG)'!$AJ$18*AVERAGE('Assumptions (NG)'!$AG$3:$AI$3))/10^9,0)</f>
        <v>0.1018484109</v>
      </c>
      <c r="AM634" s="160">
        <f>IF($AK$438&gt;0,'Assumptions (NG)'!X13*Model!$AK$438*('Assumptions (NG)'!$AJ$17*AVERAGE('Assumptions (NG)'!$AG$2:$AI$2)+'Assumptions (NG)'!$AJ$18*AVERAGE('Assumptions (NG)'!$AG$3:$AI$3))/10^9,0)</f>
        <v>0.09166356985</v>
      </c>
      <c r="AN634" s="160">
        <f>IF($AK$438&gt;0,'Assumptions (NG)'!Y13*Model!$AK$438*('Assumptions (NG)'!$AJ$17*AVERAGE('Assumptions (NG)'!$AG$2:$AI$2)+'Assumptions (NG)'!$AJ$18*AVERAGE('Assumptions (NG)'!$AG$3:$AI$3))/10^9,0)</f>
        <v>0.08255081729</v>
      </c>
      <c r="AO634" s="160">
        <f>IF($AK$438&gt;0,'Assumptions (NG)'!Z13*Model!$AK$438*('Assumptions (NG)'!$AJ$17*AVERAGE('Assumptions (NG)'!$AG$2:$AI$2)+'Assumptions (NG)'!$AJ$18*AVERAGE('Assumptions (NG)'!$AG$3:$AI$3))/10^9,0)</f>
        <v>0.07429573556</v>
      </c>
      <c r="AP634" s="160">
        <f>IF($AK$438&gt;0,'Assumptions (NG)'!AA13*Model!$AK$438*('Assumptions (NG)'!$AJ$17*AVERAGE('Assumptions (NG)'!$AG$2:$AI$2)+'Assumptions (NG)'!$AJ$18*AVERAGE('Assumptions (NG)'!$AG$3:$AI$3))/10^9,0)</f>
        <v>0.06679111581</v>
      </c>
      <c r="AQ634" s="160">
        <f>IF($AK$438&gt;0,'Assumptions (NG)'!AB13*Model!$AK$438*('Assumptions (NG)'!$AJ$17*AVERAGE('Assumptions (NG)'!$AG$2:$AI$2)+'Assumptions (NG)'!$AJ$18*AVERAGE('Assumptions (NG)'!$AG$3:$AI$3))/10^9,0)</f>
        <v>0.06325322364</v>
      </c>
      <c r="AR634" s="160">
        <f>IF($AK$438&gt;0,'Assumptions (NG)'!AC13*Model!$AK$438*('Assumptions (NG)'!$AJ$17*AVERAGE('Assumptions (NG)'!$AG$2:$AI$2)+'Assumptions (NG)'!$AJ$18*AVERAGE('Assumptions (NG)'!$AG$3:$AI$3))/10^9,0)</f>
        <v>0.06325322364</v>
      </c>
      <c r="AS634" s="160">
        <f>IF($AK$438&gt;0,'Assumptions (NG)'!AD13*Model!$AK$438*('Assumptions (NG)'!$AJ$17*AVERAGE('Assumptions (NG)'!$AG$2:$AI$2)+'Assumptions (NG)'!$AJ$18*AVERAGE('Assumptions (NG)'!$AG$3:$AI$3))/10^9,0)</f>
        <v>0.06336043249</v>
      </c>
      <c r="AT634" s="160">
        <f>IF($AK$438&gt;0,'Assumptions (NG)'!AE13*Model!$AK$438*('Assumptions (NG)'!$AJ$17*AVERAGE('Assumptions (NG)'!$AG$2:$AI$2)+'Assumptions (NG)'!$AJ$18*AVERAGE('Assumptions (NG)'!$AG$3:$AI$3))/10^9,0)</f>
        <v>0.06325322364</v>
      </c>
      <c r="AU634" s="160">
        <f>IF($AK$438&gt;0,'Assumptions (NG)'!AF13*Model!$AK$438*('Assumptions (NG)'!$AJ$17*AVERAGE('Assumptions (NG)'!$AG$2:$AI$2)+'Assumptions (NG)'!$AJ$18*AVERAGE('Assumptions (NG)'!$AG$3:$AI$3))/10^9,0)</f>
        <v>0.06336043249</v>
      </c>
      <c r="AV634" s="160">
        <f>IF($AK$438&gt;0,'Assumptions (NG)'!AG13*Model!$AK$438*('Assumptions (NG)'!$AJ$17*AVERAGE('Assumptions (NG)'!$AG$2:$AI$2)+'Assumptions (NG)'!$AJ$18*AVERAGE('Assumptions (NG)'!$AG$3:$AI$3))/10^9,0)</f>
        <v>0.06325322364</v>
      </c>
      <c r="AW634" s="160">
        <f>IF($AK$438&gt;0,'Assumptions (NG)'!AH13*Model!$AK$438*('Assumptions (NG)'!$AJ$17*AVERAGE('Assumptions (NG)'!$AG$2:$AI$2)+'Assumptions (NG)'!$AJ$18*AVERAGE('Assumptions (NG)'!$AG$3:$AI$3))/10^9,0)</f>
        <v>0.06336043249</v>
      </c>
      <c r="AX634" s="160">
        <f>IF($AK$438&gt;0,'Assumptions (NG)'!AI13*Model!$AK$438*('Assumptions (NG)'!$AJ$17*AVERAGE('Assumptions (NG)'!$AG$2:$AI$2)+'Assumptions (NG)'!$AJ$18*AVERAGE('Assumptions (NG)'!$AG$3:$AI$3))/10^9,0)</f>
        <v>0.06325322364</v>
      </c>
      <c r="AY634" s="160">
        <f>IF($AK$438&gt;0,'Assumptions (NG)'!AJ13*Model!$AK$438*('Assumptions (NG)'!$AJ$17*AVERAGE('Assumptions (NG)'!$AG$2:$AI$2)+'Assumptions (NG)'!$AJ$18*AVERAGE('Assumptions (NG)'!$AG$3:$AI$3))/10^9,0)</f>
        <v>0.06336043249</v>
      </c>
      <c r="AZ634" s="160">
        <f>IF($AK$438&gt;0,'Assumptions (NG)'!AK13*Model!$AK$438*('Assumptions (NG)'!$AJ$17*AVERAGE('Assumptions (NG)'!$AG$2:$AI$2)+'Assumptions (NG)'!$AJ$18*AVERAGE('Assumptions (NG)'!$AG$3:$AI$3))/10^9,0)</f>
        <v>0.03162661182</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0.05494782274</v>
      </c>
      <c r="AM635" s="177">
        <f>IF($AL$438&gt;0,'Assumptions (NG)'!W13*Model!$AL$438*('Assumptions (NG)'!$AK$17*AVERAGE('Assumptions (NG)'!$AH$2:$AJ$2)+'Assumptions (NG)'!$AK$18*AVERAGE('Assumptions (NG)'!$AH$3:$AJ$3))/10^9,0)</f>
        <v>0.1044008632</v>
      </c>
      <c r="AN635" s="177">
        <f>IF($AL$438&gt;0,'Assumptions (NG)'!X13*Model!$AL$438*('Assumptions (NG)'!$AK$17*AVERAGE('Assumptions (NG)'!$AH$2:$AJ$2)+'Assumptions (NG)'!$AK$18*AVERAGE('Assumptions (NG)'!$AH$3:$AJ$3))/10^9,0)</f>
        <v>0.09396077689</v>
      </c>
      <c r="AO635" s="177">
        <f>IF($AL$438&gt;0,'Assumptions (NG)'!Y13*Model!$AL$438*('Assumptions (NG)'!$AK$17*AVERAGE('Assumptions (NG)'!$AH$2:$AJ$2)+'Assumptions (NG)'!$AK$18*AVERAGE('Assumptions (NG)'!$AH$3:$AJ$3))/10^9,0)</f>
        <v>0.08461964702</v>
      </c>
      <c r="AP635" s="177">
        <f>IF($AL$438&gt;0,'Assumptions (NG)'!Z13*Model!$AL$438*('Assumptions (NG)'!$AK$17*AVERAGE('Assumptions (NG)'!$AH$2:$AJ$2)+'Assumptions (NG)'!$AK$18*AVERAGE('Assumptions (NG)'!$AH$3:$AJ$3))/10^9,0)</f>
        <v>0.07615768232</v>
      </c>
      <c r="AQ635" s="177">
        <f>IF($AL$438&gt;0,'Assumptions (NG)'!AA13*Model!$AL$438*('Assumptions (NG)'!$AK$17*AVERAGE('Assumptions (NG)'!$AH$2:$AJ$2)+'Assumptions (NG)'!$AK$18*AVERAGE('Assumptions (NG)'!$AH$3:$AJ$3))/10^9,0)</f>
        <v>0.06846498714</v>
      </c>
      <c r="AR635" s="177">
        <f>IF($AL$438&gt;0,'Assumptions (NG)'!AB13*Model!$AL$438*('Assumptions (NG)'!$AK$17*AVERAGE('Assumptions (NG)'!$AH$2:$AJ$2)+'Assumptions (NG)'!$AK$18*AVERAGE('Assumptions (NG)'!$AH$3:$AJ$3))/10^9,0)</f>
        <v>0.06483843084</v>
      </c>
      <c r="AS635" s="177">
        <f>IF($AL$438&gt;0,'Assumptions (NG)'!AC13*Model!$AL$438*('Assumptions (NG)'!$AK$17*AVERAGE('Assumptions (NG)'!$AH$2:$AJ$2)+'Assumptions (NG)'!$AK$18*AVERAGE('Assumptions (NG)'!$AH$3:$AJ$3))/10^9,0)</f>
        <v>0.06483843084</v>
      </c>
      <c r="AT635" s="177">
        <f>IF($AL$438&gt;0,'Assumptions (NG)'!AD13*Model!$AL$438*('Assumptions (NG)'!$AK$17*AVERAGE('Assumptions (NG)'!$AH$2:$AJ$2)+'Assumptions (NG)'!$AK$18*AVERAGE('Assumptions (NG)'!$AH$3:$AJ$3))/10^9,0)</f>
        <v>0.06494832648</v>
      </c>
      <c r="AU635" s="177">
        <f>IF($AL$438&gt;0,'Assumptions (NG)'!AE13*Model!$AL$438*('Assumptions (NG)'!$AK$17*AVERAGE('Assumptions (NG)'!$AH$2:$AJ$2)+'Assumptions (NG)'!$AK$18*AVERAGE('Assumptions (NG)'!$AH$3:$AJ$3))/10^9,0)</f>
        <v>0.06483843084</v>
      </c>
      <c r="AV635" s="177">
        <f>IF($AL$438&gt;0,'Assumptions (NG)'!AF13*Model!$AL$438*('Assumptions (NG)'!$AK$17*AVERAGE('Assumptions (NG)'!$AH$2:$AJ$2)+'Assumptions (NG)'!$AK$18*AVERAGE('Assumptions (NG)'!$AH$3:$AJ$3))/10^9,0)</f>
        <v>0.06494832648</v>
      </c>
      <c r="AW635" s="177">
        <f>IF($AL$438&gt;0,'Assumptions (NG)'!AG13*Model!$AL$438*('Assumptions (NG)'!$AK$17*AVERAGE('Assumptions (NG)'!$AH$2:$AJ$2)+'Assumptions (NG)'!$AK$18*AVERAGE('Assumptions (NG)'!$AH$3:$AJ$3))/10^9,0)</f>
        <v>0.06483843084</v>
      </c>
      <c r="AX635" s="177">
        <f>IF($AL$438&gt;0,'Assumptions (NG)'!AH13*Model!$AL$438*('Assumptions (NG)'!$AK$17*AVERAGE('Assumptions (NG)'!$AH$2:$AJ$2)+'Assumptions (NG)'!$AK$18*AVERAGE('Assumptions (NG)'!$AH$3:$AJ$3))/10^9,0)</f>
        <v>0.06494832648</v>
      </c>
      <c r="AY635" s="177">
        <f>IF($AL$438&gt;0,'Assumptions (NG)'!AI13*Model!$AL$438*('Assumptions (NG)'!$AK$17*AVERAGE('Assumptions (NG)'!$AH$2:$AJ$2)+'Assumptions (NG)'!$AK$18*AVERAGE('Assumptions (NG)'!$AH$3:$AJ$3))/10^9,0)</f>
        <v>0.06483843084</v>
      </c>
      <c r="AZ635" s="177">
        <f>IF($AL$438&gt;0,'Assumptions (NG)'!AJ13*Model!$AL$438*('Assumptions (NG)'!$AK$17*AVERAGE('Assumptions (NG)'!$AH$2:$AJ$2)+'Assumptions (NG)'!$AK$18*AVERAGE('Assumptions (NG)'!$AH$3:$AJ$3))/10^9,0)</f>
        <v>0.06494832648</v>
      </c>
      <c r="BA635" s="177">
        <f>IF($AL$438&gt;0,'Assumptions (NG)'!AK13*Model!$AL$438*('Assumptions (NG)'!$AK$17*AVERAGE('Assumptions (NG)'!$AH$2:$AJ$2)+'Assumptions (NG)'!$AK$18*AVERAGE('Assumptions (NG)'!$AH$3:$AJ$3))/10^9,0)</f>
        <v>0.03241921542</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0.05632345475</v>
      </c>
      <c r="AN636" s="160">
        <f>IF($AM$438&gt;0,'Assumptions (NG)'!W13*Model!$AM$438*('Assumptions (NG)'!$AL$17*AVERAGE('Assumptions (NG)'!$AI$2:$AK$2)+'Assumptions (NG)'!$AL$18*AVERAGE('Assumptions (NG)'!$AI$3:$AK$3))/10^9,0)</f>
        <v>0.107014564</v>
      </c>
      <c r="AO636" s="160">
        <f>IF($AM$438&gt;0,'Assumptions (NG)'!X13*Model!$AM$438*('Assumptions (NG)'!$AL$17*AVERAGE('Assumptions (NG)'!$AI$2:$AK$2)+'Assumptions (NG)'!$AL$18*AVERAGE('Assumptions (NG)'!$AI$3:$AK$3))/10^9,0)</f>
        <v>0.09631310763</v>
      </c>
      <c r="AP636" s="160">
        <f>IF($AM$438&gt;0,'Assumptions (NG)'!Y13*Model!$AM$438*('Assumptions (NG)'!$AL$17*AVERAGE('Assumptions (NG)'!$AI$2:$AK$2)+'Assumptions (NG)'!$AL$18*AVERAGE('Assumptions (NG)'!$AI$3:$AK$3))/10^9,0)</f>
        <v>0.08673812032</v>
      </c>
      <c r="AQ636" s="160">
        <f>IF($AM$438&gt;0,'Assumptions (NG)'!Z13*Model!$AM$438*('Assumptions (NG)'!$AL$17*AVERAGE('Assumptions (NG)'!$AI$2:$AK$2)+'Assumptions (NG)'!$AL$18*AVERAGE('Assumptions (NG)'!$AI$3:$AK$3))/10^9,0)</f>
        <v>0.07806430829</v>
      </c>
      <c r="AR636" s="160">
        <f>IF($AM$438&gt;0,'Assumptions (NG)'!AA13*Model!$AM$438*('Assumptions (NG)'!$AL$17*AVERAGE('Assumptions (NG)'!$AI$2:$AK$2)+'Assumptions (NG)'!$AL$18*AVERAGE('Assumptions (NG)'!$AI$3:$AK$3))/10^9,0)</f>
        <v>0.07017902462</v>
      </c>
      <c r="AS636" s="160">
        <f>IF($AM$438&gt;0,'Assumptions (NG)'!AB13*Model!$AM$438*('Assumptions (NG)'!$AL$17*AVERAGE('Assumptions (NG)'!$AI$2:$AK$2)+'Assumptions (NG)'!$AL$18*AVERAGE('Assumptions (NG)'!$AI$3:$AK$3))/10^9,0)</f>
        <v>0.06646167661</v>
      </c>
      <c r="AT636" s="160">
        <f>IF($AM$438&gt;0,'Assumptions (NG)'!AC13*Model!$AM$438*('Assumptions (NG)'!$AL$17*AVERAGE('Assumptions (NG)'!$AI$2:$AK$2)+'Assumptions (NG)'!$AL$18*AVERAGE('Assumptions (NG)'!$AI$3:$AK$3))/10^9,0)</f>
        <v>0.06646167661</v>
      </c>
      <c r="AU636" s="160">
        <f>IF($AM$438&gt;0,'Assumptions (NG)'!AD13*Model!$AM$438*('Assumptions (NG)'!$AL$17*AVERAGE('Assumptions (NG)'!$AI$2:$AK$2)+'Assumptions (NG)'!$AL$18*AVERAGE('Assumptions (NG)'!$AI$3:$AK$3))/10^9,0)</f>
        <v>0.06657432352</v>
      </c>
      <c r="AV636" s="160">
        <f>IF($AM$438&gt;0,'Assumptions (NG)'!AE13*Model!$AM$438*('Assumptions (NG)'!$AL$17*AVERAGE('Assumptions (NG)'!$AI$2:$AK$2)+'Assumptions (NG)'!$AL$18*AVERAGE('Assumptions (NG)'!$AI$3:$AK$3))/10^9,0)</f>
        <v>0.06646167661</v>
      </c>
      <c r="AW636" s="160">
        <f>IF($AM$438&gt;0,'Assumptions (NG)'!AF13*Model!$AM$438*('Assumptions (NG)'!$AL$17*AVERAGE('Assumptions (NG)'!$AI$2:$AK$2)+'Assumptions (NG)'!$AL$18*AVERAGE('Assumptions (NG)'!$AI$3:$AK$3))/10^9,0)</f>
        <v>0.06657432352</v>
      </c>
      <c r="AX636" s="160">
        <f>IF($AM$438&gt;0,'Assumptions (NG)'!AG13*Model!$AM$438*('Assumptions (NG)'!$AL$17*AVERAGE('Assumptions (NG)'!$AI$2:$AK$2)+'Assumptions (NG)'!$AL$18*AVERAGE('Assumptions (NG)'!$AI$3:$AK$3))/10^9,0)</f>
        <v>0.06646167661</v>
      </c>
      <c r="AY636" s="160">
        <f>IF($AM$438&gt;0,'Assumptions (NG)'!AH13*Model!$AM$438*('Assumptions (NG)'!$AL$17*AVERAGE('Assumptions (NG)'!$AI$2:$AK$2)+'Assumptions (NG)'!$AL$18*AVERAGE('Assumptions (NG)'!$AI$3:$AK$3))/10^9,0)</f>
        <v>0.06657432352</v>
      </c>
      <c r="AZ636" s="160">
        <f>IF($AM$438&gt;0,'Assumptions (NG)'!AI13*Model!$AM$438*('Assumptions (NG)'!$AL$17*AVERAGE('Assumptions (NG)'!$AI$2:$AK$2)+'Assumptions (NG)'!$AL$18*AVERAGE('Assumptions (NG)'!$AI$3:$AK$3))/10^9,0)</f>
        <v>0.06646167661</v>
      </c>
      <c r="BA636" s="160">
        <f>IF($AM$438&gt;0,'Assumptions (NG)'!AJ13*Model!$AM$438*('Assumptions (NG)'!$AL$17*AVERAGE('Assumptions (NG)'!$AI$2:$AK$2)+'Assumptions (NG)'!$AL$18*AVERAGE('Assumptions (NG)'!$AI$3:$AK$3))/10^9,0)</f>
        <v>0.06657432352</v>
      </c>
      <c r="BB636" s="160">
        <f>IF($AM$438&gt;0,'Assumptions (NG)'!AK13*Model!$AM$438*('Assumptions (NG)'!$AL$17*AVERAGE('Assumptions (NG)'!$AI$2:$AK$2)+'Assumptions (NG)'!$AL$18*AVERAGE('Assumptions (NG)'!$AI$3:$AK$3))/10^9,0)</f>
        <v>0.0332308383</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0.1735951291</v>
      </c>
      <c r="AO637" s="160">
        <f>IF($AN$438&gt;0,'Assumptions (NG)'!W13*Model!$AN$438*('Assumptions (NG)'!$AM$17*AVERAGE('Assumptions (NG)'!$AJ$2:$AL$2)+'Assumptions (NG)'!$AM$18*AVERAGE('Assumptions (NG)'!$AJ$3:$AL$3))/10^9,0)</f>
        <v>0.3298307453</v>
      </c>
      <c r="AP637" s="160">
        <f>IF($AN$438&gt;0,'Assumptions (NG)'!X13*Model!$AN$438*('Assumptions (NG)'!$AM$17*AVERAGE('Assumptions (NG)'!$AJ$2:$AL$2)+'Assumptions (NG)'!$AM$18*AVERAGE('Assumptions (NG)'!$AJ$3:$AL$3))/10^9,0)</f>
        <v>0.2968476708</v>
      </c>
      <c r="AQ637" s="160">
        <f>IF($AN$438&gt;0,'Assumptions (NG)'!Y13*Model!$AN$438*('Assumptions (NG)'!$AM$17*AVERAGE('Assumptions (NG)'!$AJ$2:$AL$2)+'Assumptions (NG)'!$AM$18*AVERAGE('Assumptions (NG)'!$AJ$3:$AL$3))/10^9,0)</f>
        <v>0.2673364988</v>
      </c>
      <c r="AR637" s="160">
        <f>IF($AN$438&gt;0,'Assumptions (NG)'!Z13*Model!$AN$438*('Assumptions (NG)'!$AM$17*AVERAGE('Assumptions (NG)'!$AJ$2:$AL$2)+'Assumptions (NG)'!$AM$18*AVERAGE('Assumptions (NG)'!$AJ$3:$AL$3))/10^9,0)</f>
        <v>0.2406028489</v>
      </c>
      <c r="AS637" s="160">
        <f>IF($AN$438&gt;0,'Assumptions (NG)'!AA13*Model!$AN$438*('Assumptions (NG)'!$AM$17*AVERAGE('Assumptions (NG)'!$AJ$2:$AL$2)+'Assumptions (NG)'!$AM$18*AVERAGE('Assumptions (NG)'!$AJ$3:$AL$3))/10^9,0)</f>
        <v>0.2162995309</v>
      </c>
      <c r="AT637" s="160">
        <f>IF($AN$438&gt;0,'Assumptions (NG)'!AB13*Model!$AN$438*('Assumptions (NG)'!$AM$17*AVERAGE('Assumptions (NG)'!$AJ$2:$AL$2)+'Assumptions (NG)'!$AM$18*AVERAGE('Assumptions (NG)'!$AJ$3:$AL$3))/10^9,0)</f>
        <v>0.2048422523</v>
      </c>
      <c r="AU637" s="160">
        <f>IF($AN$438&gt;0,'Assumptions (NG)'!AC13*Model!$AN$438*('Assumptions (NG)'!$AM$17*AVERAGE('Assumptions (NG)'!$AJ$2:$AL$2)+'Assumptions (NG)'!$AM$18*AVERAGE('Assumptions (NG)'!$AJ$3:$AL$3))/10^9,0)</f>
        <v>0.2048422523</v>
      </c>
      <c r="AV637" s="160">
        <f>IF($AN$438&gt;0,'Assumptions (NG)'!AD13*Model!$AN$438*('Assumptions (NG)'!$AM$17*AVERAGE('Assumptions (NG)'!$AJ$2:$AL$2)+'Assumptions (NG)'!$AM$18*AVERAGE('Assumptions (NG)'!$AJ$3:$AL$3))/10^9,0)</f>
        <v>0.2051894426</v>
      </c>
      <c r="AW637" s="160">
        <f>IF($AN$438&gt;0,'Assumptions (NG)'!AE13*Model!$AN$438*('Assumptions (NG)'!$AM$17*AVERAGE('Assumptions (NG)'!$AJ$2:$AL$2)+'Assumptions (NG)'!$AM$18*AVERAGE('Assumptions (NG)'!$AJ$3:$AL$3))/10^9,0)</f>
        <v>0.2048422523</v>
      </c>
      <c r="AX637" s="160">
        <f>IF($AN$438&gt;0,'Assumptions (NG)'!AF13*Model!$AN$438*('Assumptions (NG)'!$AM$17*AVERAGE('Assumptions (NG)'!$AJ$2:$AL$2)+'Assumptions (NG)'!$AM$18*AVERAGE('Assumptions (NG)'!$AJ$3:$AL$3))/10^9,0)</f>
        <v>0.2051894426</v>
      </c>
      <c r="AY637" s="160">
        <f>IF($AN$438&gt;0,'Assumptions (NG)'!AG13*Model!$AN$438*('Assumptions (NG)'!$AM$17*AVERAGE('Assumptions (NG)'!$AJ$2:$AL$2)+'Assumptions (NG)'!$AM$18*AVERAGE('Assumptions (NG)'!$AJ$3:$AL$3))/10^9,0)</f>
        <v>0.2048422523</v>
      </c>
      <c r="AZ637" s="160">
        <f>IF($AN$438&gt;0,'Assumptions (NG)'!AH13*Model!$AN$438*('Assumptions (NG)'!$AM$17*AVERAGE('Assumptions (NG)'!$AJ$2:$AL$2)+'Assumptions (NG)'!$AM$18*AVERAGE('Assumptions (NG)'!$AJ$3:$AL$3))/10^9,0)</f>
        <v>0.2051894426</v>
      </c>
      <c r="BA637" s="160">
        <f>IF($AN$438&gt;0,'Assumptions (NG)'!AI13*Model!$AN$438*('Assumptions (NG)'!$AM$17*AVERAGE('Assumptions (NG)'!$AJ$2:$AL$2)+'Assumptions (NG)'!$AM$18*AVERAGE('Assumptions (NG)'!$AJ$3:$AL$3))/10^9,0)</f>
        <v>0.2048422523</v>
      </c>
      <c r="BB637" s="160">
        <f>IF($AN$438&gt;0,'Assumptions (NG)'!AJ13*Model!$AN$438*('Assumptions (NG)'!$AM$17*AVERAGE('Assumptions (NG)'!$AJ$2:$AL$2)+'Assumptions (NG)'!$AM$18*AVERAGE('Assumptions (NG)'!$AJ$3:$AL$3))/10^9,0)</f>
        <v>0.2051894426</v>
      </c>
      <c r="BC637" s="160">
        <f>IF($AN$438&gt;0,'Assumptions (NG)'!AK13*Model!$AN$438*('Assumptions (NG)'!$AM$17*AVERAGE('Assumptions (NG)'!$AJ$2:$AL$2)+'Assumptions (NG)'!$AM$18*AVERAGE('Assumptions (NG)'!$AJ$3:$AL$3))/10^9,0)</f>
        <v>0.1024211262</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0.2272349807</v>
      </c>
      <c r="AP638" s="160">
        <f>IF($AO$438&gt;0,'Assumptions (NG)'!W13*Model!$AO$438*('Assumptions (NG)'!$AN$17*AVERAGE('Assumptions (NG)'!$AK$2:$AM$2)+'Assumptions (NG)'!$AN$18*AVERAGE('Assumptions (NG)'!$AK$3:$AM$3))/10^9,0)</f>
        <v>0.4317464634</v>
      </c>
      <c r="AQ638" s="160">
        <f>IF($AO$438&gt;0,'Assumptions (NG)'!X13*Model!$AO$438*('Assumptions (NG)'!$AN$17*AVERAGE('Assumptions (NG)'!$AK$2:$AM$2)+'Assumptions (NG)'!$AN$18*AVERAGE('Assumptions (NG)'!$AK$3:$AM$3))/10^9,0)</f>
        <v>0.388571817</v>
      </c>
      <c r="AR638" s="160">
        <f>IF($AO$438&gt;0,'Assumptions (NG)'!Y13*Model!$AO$438*('Assumptions (NG)'!$AN$17*AVERAGE('Assumptions (NG)'!$AK$2:$AM$2)+'Assumptions (NG)'!$AN$18*AVERAGE('Assumptions (NG)'!$AK$3:$AM$3))/10^9,0)</f>
        <v>0.3499418703</v>
      </c>
      <c r="AS638" s="160">
        <f>IF($AO$438&gt;0,'Assumptions (NG)'!Z13*Model!$AO$438*('Assumptions (NG)'!$AN$17*AVERAGE('Assumptions (NG)'!$AK$2:$AM$2)+'Assumptions (NG)'!$AN$18*AVERAGE('Assumptions (NG)'!$AK$3:$AM$3))/10^9,0)</f>
        <v>0.3149476833</v>
      </c>
      <c r="AT638" s="160">
        <f>IF($AO$438&gt;0,'Assumptions (NG)'!AA13*Model!$AO$438*('Assumptions (NG)'!$AN$17*AVERAGE('Assumptions (NG)'!$AK$2:$AM$2)+'Assumptions (NG)'!$AN$18*AVERAGE('Assumptions (NG)'!$AK$3:$AM$3))/10^9,0)</f>
        <v>0.283134786</v>
      </c>
      <c r="AU638" s="160">
        <f>IF($AO$438&gt;0,'Assumptions (NG)'!AB13*Model!$AO$438*('Assumptions (NG)'!$AN$17*AVERAGE('Assumptions (NG)'!$AK$2:$AM$2)+'Assumptions (NG)'!$AN$18*AVERAGE('Assumptions (NG)'!$AK$3:$AM$3))/10^9,0)</f>
        <v>0.2681372773</v>
      </c>
      <c r="AV638" s="160">
        <f>IF($AO$438&gt;0,'Assumptions (NG)'!AC13*Model!$AO$438*('Assumptions (NG)'!$AN$17*AVERAGE('Assumptions (NG)'!$AK$2:$AM$2)+'Assumptions (NG)'!$AN$18*AVERAGE('Assumptions (NG)'!$AK$3:$AM$3))/10^9,0)</f>
        <v>0.2681372773</v>
      </c>
      <c r="AW638" s="160">
        <f>IF($AO$438&gt;0,'Assumptions (NG)'!AD13*Model!$AO$438*('Assumptions (NG)'!$AN$17*AVERAGE('Assumptions (NG)'!$AK$2:$AM$2)+'Assumptions (NG)'!$AN$18*AVERAGE('Assumptions (NG)'!$AK$3:$AM$3))/10^9,0)</f>
        <v>0.2685917472</v>
      </c>
      <c r="AX638" s="160">
        <f>IF($AO$438&gt;0,'Assumptions (NG)'!AE13*Model!$AO$438*('Assumptions (NG)'!$AN$17*AVERAGE('Assumptions (NG)'!$AK$2:$AM$2)+'Assumptions (NG)'!$AN$18*AVERAGE('Assumptions (NG)'!$AK$3:$AM$3))/10^9,0)</f>
        <v>0.2681372773</v>
      </c>
      <c r="AY638" s="160">
        <f>IF($AO$438&gt;0,'Assumptions (NG)'!AF13*Model!$AO$438*('Assumptions (NG)'!$AN$17*AVERAGE('Assumptions (NG)'!$AK$2:$AM$2)+'Assumptions (NG)'!$AN$18*AVERAGE('Assumptions (NG)'!$AK$3:$AM$3))/10^9,0)</f>
        <v>0.2685917472</v>
      </c>
      <c r="AZ638" s="160">
        <f>IF($AO$438&gt;0,'Assumptions (NG)'!AG13*Model!$AO$438*('Assumptions (NG)'!$AN$17*AVERAGE('Assumptions (NG)'!$AK$2:$AM$2)+'Assumptions (NG)'!$AN$18*AVERAGE('Assumptions (NG)'!$AK$3:$AM$3))/10^9,0)</f>
        <v>0.2681372773</v>
      </c>
      <c r="BA638" s="160">
        <f>IF($AO$438&gt;0,'Assumptions (NG)'!AH13*Model!$AO$438*('Assumptions (NG)'!$AN$17*AVERAGE('Assumptions (NG)'!$AK$2:$AM$2)+'Assumptions (NG)'!$AN$18*AVERAGE('Assumptions (NG)'!$AK$3:$AM$3))/10^9,0)</f>
        <v>0.2685917472</v>
      </c>
      <c r="BB638" s="160">
        <f>IF($AO$438&gt;0,'Assumptions (NG)'!AI13*Model!$AO$438*('Assumptions (NG)'!$AN$17*AVERAGE('Assumptions (NG)'!$AK$2:$AM$2)+'Assumptions (NG)'!$AN$18*AVERAGE('Assumptions (NG)'!$AK$3:$AM$3))/10^9,0)</f>
        <v>0.2681372773</v>
      </c>
      <c r="BC638" s="160">
        <f>IF($AO$438&gt;0,'Assumptions (NG)'!AJ13*Model!$AO$438*('Assumptions (NG)'!$AN$17*AVERAGE('Assumptions (NG)'!$AK$2:$AM$2)+'Assumptions (NG)'!$AN$18*AVERAGE('Assumptions (NG)'!$AK$3:$AM$3))/10^9,0)</f>
        <v>0.2685917472</v>
      </c>
      <c r="BD638" s="160">
        <f>IF($AO$438&gt;0,'Assumptions (NG)'!AK13*Model!$AO$438*('Assumptions (NG)'!$AN$17*AVERAGE('Assumptions (NG)'!$AK$2:$AM$2)+'Assumptions (NG)'!$AN$18*AVERAGE('Assumptions (NG)'!$AK$3:$AM$3))/10^9,0)</f>
        <v>0.1340686386</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0.390365068</v>
      </c>
      <c r="AQ639" s="160">
        <f>IF($AP$438&gt;0,'Assumptions (NG)'!W13*Model!$AP$438*('Assumptions (NG)'!$AO$17*AVERAGE('Assumptions (NG)'!$AL$2:$AN$2)+'Assumptions (NG)'!$AO$18*AVERAGE('Assumptions (NG)'!$AL$3:$AN$3))/10^9,0)</f>
        <v>0.7416936291</v>
      </c>
      <c r="AR639" s="160">
        <f>IF($AP$438&gt;0,'Assumptions (NG)'!X13*Model!$AP$438*('Assumptions (NG)'!$AO$17*AVERAGE('Assumptions (NG)'!$AL$2:$AN$2)+'Assumptions (NG)'!$AO$18*AVERAGE('Assumptions (NG)'!$AL$3:$AN$3))/10^9,0)</f>
        <v>0.6675242662</v>
      </c>
      <c r="AS639" s="160">
        <f>IF($AP$438&gt;0,'Assumptions (NG)'!Y13*Model!$AP$438*('Assumptions (NG)'!$AO$17*AVERAGE('Assumptions (NG)'!$AL$2:$AN$2)+'Assumptions (NG)'!$AO$18*AVERAGE('Assumptions (NG)'!$AL$3:$AN$3))/10^9,0)</f>
        <v>0.6011622047</v>
      </c>
      <c r="AT639" s="160">
        <f>IF($AP$438&gt;0,'Assumptions (NG)'!Z13*Model!$AP$438*('Assumptions (NG)'!$AO$17*AVERAGE('Assumptions (NG)'!$AL$2:$AN$2)+'Assumptions (NG)'!$AO$18*AVERAGE('Assumptions (NG)'!$AL$3:$AN$3))/10^9,0)</f>
        <v>0.5410459842</v>
      </c>
      <c r="AU639" s="160">
        <f>IF($AP$438&gt;0,'Assumptions (NG)'!AA13*Model!$AP$438*('Assumptions (NG)'!$AO$17*AVERAGE('Assumptions (NG)'!$AL$2:$AN$2)+'Assumptions (NG)'!$AO$18*AVERAGE('Assumptions (NG)'!$AL$3:$AN$3))/10^9,0)</f>
        <v>0.4863948747</v>
      </c>
      <c r="AV639" s="160">
        <f>IF($AP$438&gt;0,'Assumptions (NG)'!AB13*Model!$AP$438*('Assumptions (NG)'!$AO$17*AVERAGE('Assumptions (NG)'!$AL$2:$AN$2)+'Assumptions (NG)'!$AO$18*AVERAGE('Assumptions (NG)'!$AL$3:$AN$3))/10^9,0)</f>
        <v>0.4606307802</v>
      </c>
      <c r="AW639" s="160">
        <f>IF($AP$438&gt;0,'Assumptions (NG)'!AC13*Model!$AP$438*('Assumptions (NG)'!$AO$17*AVERAGE('Assumptions (NG)'!$AL$2:$AN$2)+'Assumptions (NG)'!$AO$18*AVERAGE('Assumptions (NG)'!$AL$3:$AN$3))/10^9,0)</f>
        <v>0.4606307802</v>
      </c>
      <c r="AX639" s="160">
        <f>IF($AP$438&gt;0,'Assumptions (NG)'!AD13*Model!$AP$438*('Assumptions (NG)'!$AO$17*AVERAGE('Assumptions (NG)'!$AL$2:$AN$2)+'Assumptions (NG)'!$AO$18*AVERAGE('Assumptions (NG)'!$AL$3:$AN$3))/10^9,0)</f>
        <v>0.4614115103</v>
      </c>
      <c r="AY639" s="160">
        <f>IF($AP$438&gt;0,'Assumptions (NG)'!AE13*Model!$AP$438*('Assumptions (NG)'!$AO$17*AVERAGE('Assumptions (NG)'!$AL$2:$AN$2)+'Assumptions (NG)'!$AO$18*AVERAGE('Assumptions (NG)'!$AL$3:$AN$3))/10^9,0)</f>
        <v>0.4606307802</v>
      </c>
      <c r="AZ639" s="160">
        <f>IF($AP$438&gt;0,'Assumptions (NG)'!AF13*Model!$AP$438*('Assumptions (NG)'!$AO$17*AVERAGE('Assumptions (NG)'!$AL$2:$AN$2)+'Assumptions (NG)'!$AO$18*AVERAGE('Assumptions (NG)'!$AL$3:$AN$3))/10^9,0)</f>
        <v>0.4614115103</v>
      </c>
      <c r="BA639" s="160">
        <f>IF($AP$438&gt;0,'Assumptions (NG)'!AG13*Model!$AP$438*('Assumptions (NG)'!$AO$17*AVERAGE('Assumptions (NG)'!$AL$2:$AN$2)+'Assumptions (NG)'!$AO$18*AVERAGE('Assumptions (NG)'!$AL$3:$AN$3))/10^9,0)</f>
        <v>0.4606307802</v>
      </c>
      <c r="BB639" s="160">
        <f>IF($AP$438&gt;0,'Assumptions (NG)'!AH13*Model!$AP$438*('Assumptions (NG)'!$AO$17*AVERAGE('Assumptions (NG)'!$AL$2:$AN$2)+'Assumptions (NG)'!$AO$18*AVERAGE('Assumptions (NG)'!$AL$3:$AN$3))/10^9,0)</f>
        <v>0.4614115103</v>
      </c>
      <c r="BC639" s="160">
        <f>IF($AP$438&gt;0,'Assumptions (NG)'!AI13*Model!$AP$438*('Assumptions (NG)'!$AO$17*AVERAGE('Assumptions (NG)'!$AL$2:$AN$2)+'Assumptions (NG)'!$AO$18*AVERAGE('Assumptions (NG)'!$AL$3:$AN$3))/10^9,0)</f>
        <v>0.4606307802</v>
      </c>
      <c r="BD639" s="160">
        <f>IF($AP$438&gt;0,'Assumptions (NG)'!AJ13*Model!$AP$438*('Assumptions (NG)'!$AO$17*AVERAGE('Assumptions (NG)'!$AL$2:$AN$2)+'Assumptions (NG)'!$AO$18*AVERAGE('Assumptions (NG)'!$AL$3:$AN$3))/10^9,0)</f>
        <v>0.4614115103</v>
      </c>
      <c r="BE639" s="160">
        <f>IF($AP$438&gt;0,'Assumptions (NG)'!AK13*Model!$AP$438*('Assumptions (NG)'!$AO$17*AVERAGE('Assumptions (NG)'!$AL$2:$AN$2)+'Assumptions (NG)'!$AO$18*AVERAGE('Assumptions (NG)'!$AL$3:$AN$3))/10^9,0)</f>
        <v>0.2303153901</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0.06583809472</v>
      </c>
      <c r="AR640" s="160">
        <f>IF($AQ$438&gt;0,'Assumptions (NG)'!W13*Model!$AQ$438*('Assumptions (NG)'!$AP$17*AVERAGE('Assumptions (NG)'!$AM$2:$AO$2)+'Assumptions (NG)'!$AP$18*AVERAGE('Assumptions (NG)'!$AM$3:$AO$3))/10^9,0)</f>
        <v>0.12509238</v>
      </c>
      <c r="AS640" s="160">
        <f>IF($AQ$438&gt;0,'Assumptions (NG)'!X13*Model!$AQ$438*('Assumptions (NG)'!$AP$17*AVERAGE('Assumptions (NG)'!$AM$2:$AO$2)+'Assumptions (NG)'!$AP$18*AVERAGE('Assumptions (NG)'!$AM$3:$AO$3))/10^9,0)</f>
        <v>0.112583142</v>
      </c>
      <c r="AT640" s="160">
        <f>IF($AQ$438&gt;0,'Assumptions (NG)'!Y13*Model!$AQ$438*('Assumptions (NG)'!$AP$17*AVERAGE('Assumptions (NG)'!$AM$2:$AO$2)+'Assumptions (NG)'!$AP$18*AVERAGE('Assumptions (NG)'!$AM$3:$AO$3))/10^9,0)</f>
        <v>0.1013906659</v>
      </c>
      <c r="AU640" s="160">
        <f>IF($AQ$438&gt;0,'Assumptions (NG)'!Z13*Model!$AQ$438*('Assumptions (NG)'!$AP$17*AVERAGE('Assumptions (NG)'!$AM$2:$AO$2)+'Assumptions (NG)'!$AP$18*AVERAGE('Assumptions (NG)'!$AM$3:$AO$3))/10^9,0)</f>
        <v>0.09125159929</v>
      </c>
      <c r="AV640" s="160">
        <f>IF($AQ$438&gt;0,'Assumptions (NG)'!AA13*Model!$AQ$438*('Assumptions (NG)'!$AP$17*AVERAGE('Assumptions (NG)'!$AM$2:$AO$2)+'Assumptions (NG)'!$AP$18*AVERAGE('Assumptions (NG)'!$AM$3:$AO$3))/10^9,0)</f>
        <v>0.08203426603</v>
      </c>
      <c r="AW640" s="160">
        <f>IF($AQ$438&gt;0,'Assumptions (NG)'!AB13*Model!$AQ$438*('Assumptions (NG)'!$AP$17*AVERAGE('Assumptions (NG)'!$AM$2:$AO$2)+'Assumptions (NG)'!$AP$18*AVERAGE('Assumptions (NG)'!$AM$3:$AO$3))/10^9,0)</f>
        <v>0.07768895177</v>
      </c>
      <c r="AX640" s="160">
        <f>IF($AQ$438&gt;0,'Assumptions (NG)'!AC13*Model!$AQ$438*('Assumptions (NG)'!$AP$17*AVERAGE('Assumptions (NG)'!$AM$2:$AO$2)+'Assumptions (NG)'!$AP$18*AVERAGE('Assumptions (NG)'!$AM$3:$AO$3))/10^9,0)</f>
        <v>0.07768895177</v>
      </c>
      <c r="AY640" s="160">
        <f>IF($AQ$438&gt;0,'Assumptions (NG)'!AD13*Model!$AQ$438*('Assumptions (NG)'!$AP$17*AVERAGE('Assumptions (NG)'!$AM$2:$AO$2)+'Assumptions (NG)'!$AP$18*AVERAGE('Assumptions (NG)'!$AM$3:$AO$3))/10^9,0)</f>
        <v>0.07782062796</v>
      </c>
      <c r="AZ640" s="160">
        <f>IF($AQ$438&gt;0,'Assumptions (NG)'!AE13*Model!$AQ$438*('Assumptions (NG)'!$AP$17*AVERAGE('Assumptions (NG)'!$AM$2:$AO$2)+'Assumptions (NG)'!$AP$18*AVERAGE('Assumptions (NG)'!$AM$3:$AO$3))/10^9,0)</f>
        <v>0.07768895177</v>
      </c>
      <c r="BA640" s="160">
        <f>IF($AQ$438&gt;0,'Assumptions (NG)'!AF13*Model!$AQ$438*('Assumptions (NG)'!$AP$17*AVERAGE('Assumptions (NG)'!$AM$2:$AO$2)+'Assumptions (NG)'!$AP$18*AVERAGE('Assumptions (NG)'!$AM$3:$AO$3))/10^9,0)</f>
        <v>0.07782062796</v>
      </c>
      <c r="BB640" s="160">
        <f>IF($AQ$438&gt;0,'Assumptions (NG)'!AG13*Model!$AQ$438*('Assumptions (NG)'!$AP$17*AVERAGE('Assumptions (NG)'!$AM$2:$AO$2)+'Assumptions (NG)'!$AP$18*AVERAGE('Assumptions (NG)'!$AM$3:$AO$3))/10^9,0)</f>
        <v>0.07768895177</v>
      </c>
      <c r="BC640" s="160">
        <f>IF($AQ$438&gt;0,'Assumptions (NG)'!AH13*Model!$AQ$438*('Assumptions (NG)'!$AP$17*AVERAGE('Assumptions (NG)'!$AM$2:$AO$2)+'Assumptions (NG)'!$AP$18*AVERAGE('Assumptions (NG)'!$AM$3:$AO$3))/10^9,0)</f>
        <v>0.07782062796</v>
      </c>
      <c r="BD640" s="160">
        <f>IF($AQ$438&gt;0,'Assumptions (NG)'!AI13*Model!$AQ$438*('Assumptions (NG)'!$AP$17*AVERAGE('Assumptions (NG)'!$AM$2:$AO$2)+'Assumptions (NG)'!$AP$18*AVERAGE('Assumptions (NG)'!$AM$3:$AO$3))/10^9,0)</f>
        <v>0.07768895177</v>
      </c>
      <c r="BE640" s="160">
        <f>IF($AQ$438&gt;0,'Assumptions (NG)'!AJ13*Model!$AQ$438*('Assumptions (NG)'!$AP$17*AVERAGE('Assumptions (NG)'!$AM$2:$AO$2)+'Assumptions (NG)'!$AP$18*AVERAGE('Assumptions (NG)'!$AM$3:$AO$3))/10^9,0)</f>
        <v>0.07782062796</v>
      </c>
      <c r="BF640" s="160">
        <f>IF($AQ$438&gt;0,'Assumptions (NG)'!AK13*Model!$AQ$438*('Assumptions (NG)'!$AP$17*AVERAGE('Assumptions (NG)'!$AM$2:$AO$2)+'Assumptions (NG)'!$AP$18*AVERAGE('Assumptions (NG)'!$AM$3:$AO$3))/10^9,0)</f>
        <v>0.03884447589</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0.3342126895</v>
      </c>
      <c r="AS641" s="160">
        <f>IF($AR$438&gt;0,'Assumptions (NG)'!W13*Model!$AR$438*('Assumptions (NG)'!$AQ$17*AVERAGE('Assumptions (NG)'!$AN$2:$AP$2)+'Assumptions (NG)'!$AQ$18*AVERAGE('Assumptions (NG)'!$AN$3:$AP$3))/10^9,0)</f>
        <v>0.6350041101</v>
      </c>
      <c r="AT641" s="160">
        <f>IF($AR$438&gt;0,'Assumptions (NG)'!X13*Model!$AR$438*('Assumptions (NG)'!$AQ$17*AVERAGE('Assumptions (NG)'!$AN$2:$AP$2)+'Assumptions (NG)'!$AQ$18*AVERAGE('Assumptions (NG)'!$AN$3:$AP$3))/10^9,0)</f>
        <v>0.571503699</v>
      </c>
      <c r="AU641" s="160">
        <f>IF($AR$438&gt;0,'Assumptions (NG)'!Y13*Model!$AR$438*('Assumptions (NG)'!$AQ$17*AVERAGE('Assumptions (NG)'!$AN$2:$AP$2)+'Assumptions (NG)'!$AQ$18*AVERAGE('Assumptions (NG)'!$AN$3:$AP$3))/10^9,0)</f>
        <v>0.5146875418</v>
      </c>
      <c r="AV641" s="160">
        <f>IF($AR$438&gt;0,'Assumptions (NG)'!Z13*Model!$AR$438*('Assumptions (NG)'!$AQ$17*AVERAGE('Assumptions (NG)'!$AN$2:$AP$2)+'Assumptions (NG)'!$AQ$18*AVERAGE('Assumptions (NG)'!$AN$3:$AP$3))/10^9,0)</f>
        <v>0.4632187876</v>
      </c>
      <c r="AW641" s="160">
        <f>IF($AR$438&gt;0,'Assumptions (NG)'!AA13*Model!$AR$438*('Assumptions (NG)'!$AQ$17*AVERAGE('Assumptions (NG)'!$AN$2:$AP$2)+'Assumptions (NG)'!$AQ$18*AVERAGE('Assumptions (NG)'!$AN$3:$AP$3))/10^9,0)</f>
        <v>0.4164290111</v>
      </c>
      <c r="AX641" s="160">
        <f>IF($AR$438&gt;0,'Assumptions (NG)'!AB13*Model!$AR$438*('Assumptions (NG)'!$AQ$17*AVERAGE('Assumptions (NG)'!$AN$2:$AP$2)+'Assumptions (NG)'!$AQ$18*AVERAGE('Assumptions (NG)'!$AN$3:$AP$3))/10^9,0)</f>
        <v>0.3943709736</v>
      </c>
      <c r="AY641" s="160">
        <f>IF($AR$438&gt;0,'Assumptions (NG)'!AC13*Model!$AR$438*('Assumptions (NG)'!$AQ$17*AVERAGE('Assumptions (NG)'!$AN$2:$AP$2)+'Assumptions (NG)'!$AQ$18*AVERAGE('Assumptions (NG)'!$AN$3:$AP$3))/10^9,0)</f>
        <v>0.3943709736</v>
      </c>
      <c r="AZ641" s="160">
        <f>IF($AR$438&gt;0,'Assumptions (NG)'!AD13*Model!$AR$438*('Assumptions (NG)'!$AQ$17*AVERAGE('Assumptions (NG)'!$AN$2:$AP$2)+'Assumptions (NG)'!$AQ$18*AVERAGE('Assumptions (NG)'!$AN$3:$AP$3))/10^9,0)</f>
        <v>0.395039399</v>
      </c>
      <c r="BA641" s="160">
        <f>IF($AR$438&gt;0,'Assumptions (NG)'!AE13*Model!$AR$438*('Assumptions (NG)'!$AQ$17*AVERAGE('Assumptions (NG)'!$AN$2:$AP$2)+'Assumptions (NG)'!$AQ$18*AVERAGE('Assumptions (NG)'!$AN$3:$AP$3))/10^9,0)</f>
        <v>0.3943709736</v>
      </c>
      <c r="BB641" s="160">
        <f>IF($AR$438&gt;0,'Assumptions (NG)'!AF13*Model!$AR$438*('Assumptions (NG)'!$AQ$17*AVERAGE('Assumptions (NG)'!$AN$2:$AP$2)+'Assumptions (NG)'!$AQ$18*AVERAGE('Assumptions (NG)'!$AN$3:$AP$3))/10^9,0)</f>
        <v>0.395039399</v>
      </c>
      <c r="BC641" s="160">
        <f>IF($AR$438&gt;0,'Assumptions (NG)'!AG13*Model!$AR$438*('Assumptions (NG)'!$AQ$17*AVERAGE('Assumptions (NG)'!$AN$2:$AP$2)+'Assumptions (NG)'!$AQ$18*AVERAGE('Assumptions (NG)'!$AN$3:$AP$3))/10^9,0)</f>
        <v>0.3943709736</v>
      </c>
      <c r="BD641" s="160">
        <f>IF($AR$438&gt;0,'Assumptions (NG)'!AH13*Model!$AR$438*('Assumptions (NG)'!$AQ$17*AVERAGE('Assumptions (NG)'!$AN$2:$AP$2)+'Assumptions (NG)'!$AQ$18*AVERAGE('Assumptions (NG)'!$AN$3:$AP$3))/10^9,0)</f>
        <v>0.395039399</v>
      </c>
      <c r="BE641" s="160">
        <f>IF($AR$438&gt;0,'Assumptions (NG)'!AI13*Model!$AR$438*('Assumptions (NG)'!$AQ$17*AVERAGE('Assumptions (NG)'!$AN$2:$AP$2)+'Assumptions (NG)'!$AQ$18*AVERAGE('Assumptions (NG)'!$AN$3:$AP$3))/10^9,0)</f>
        <v>0.3943709736</v>
      </c>
      <c r="BF641" s="160">
        <f>IF($AR$438&gt;0,'Assumptions (NG)'!AJ13*Model!$AR$438*('Assumptions (NG)'!$AQ$17*AVERAGE('Assumptions (NG)'!$AN$2:$AP$2)+'Assumptions (NG)'!$AQ$18*AVERAGE('Assumptions (NG)'!$AN$3:$AP$3))/10^9,0)</f>
        <v>0.395039399</v>
      </c>
      <c r="BG641" s="160">
        <f>IF($AR$438&gt;0,'Assumptions (NG)'!AK13*Model!$AR$438*('Assumptions (NG)'!$AQ$17*AVERAGE('Assumptions (NG)'!$AN$2:$AP$2)+'Assumptions (NG)'!$AQ$18*AVERAGE('Assumptions (NG)'!$AN$3:$AP$3))/10^9,0)</f>
        <v>0.1971854868</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0.1887162642</v>
      </c>
      <c r="AT642" s="160">
        <f>IF($AS$438&gt;0,'Assumptions (NG)'!W13*Model!$AS$438*('Assumptions (NG)'!$AR$17*AVERAGE('Assumptions (NG)'!$AO$2:$AQ$2)+'Assumptions (NG)'!$AR$18*AVERAGE('Assumptions (NG)'!$AO$3:$AQ$3))/10^9,0)</f>
        <v>0.358560902</v>
      </c>
      <c r="AU642" s="160">
        <f>IF($AS$438&gt;0,'Assumptions (NG)'!X13*Model!$AS$438*('Assumptions (NG)'!$AR$17*AVERAGE('Assumptions (NG)'!$AO$2:$AQ$2)+'Assumptions (NG)'!$AR$18*AVERAGE('Assumptions (NG)'!$AO$3:$AQ$3))/10^9,0)</f>
        <v>0.3227048118</v>
      </c>
      <c r="AV642" s="160">
        <f>IF($AS$438&gt;0,'Assumptions (NG)'!Y13*Model!$AS$438*('Assumptions (NG)'!$AR$17*AVERAGE('Assumptions (NG)'!$AO$2:$AQ$2)+'Assumptions (NG)'!$AR$18*AVERAGE('Assumptions (NG)'!$AO$3:$AQ$3))/10^9,0)</f>
        <v>0.2906230469</v>
      </c>
      <c r="AW642" s="160">
        <f>IF($AS$438&gt;0,'Assumptions (NG)'!Z13*Model!$AS$438*('Assumptions (NG)'!$AR$17*AVERAGE('Assumptions (NG)'!$AO$2:$AQ$2)+'Assumptions (NG)'!$AR$18*AVERAGE('Assumptions (NG)'!$AO$3:$AQ$3))/10^9,0)</f>
        <v>0.2615607422</v>
      </c>
      <c r="AX642" s="160">
        <f>IF($AS$438&gt;0,'Assumptions (NG)'!AA13*Model!$AS$438*('Assumptions (NG)'!$AR$17*AVERAGE('Assumptions (NG)'!$AO$2:$AQ$2)+'Assumptions (NG)'!$AR$18*AVERAGE('Assumptions (NG)'!$AO$3:$AQ$3))/10^9,0)</f>
        <v>0.2351404652</v>
      </c>
      <c r="AY642" s="160">
        <f>IF($AS$438&gt;0,'Assumptions (NG)'!AB13*Model!$AS$438*('Assumptions (NG)'!$AR$17*AVERAGE('Assumptions (NG)'!$AO$2:$AQ$2)+'Assumptions (NG)'!$AR$18*AVERAGE('Assumptions (NG)'!$AO$3:$AQ$3))/10^9,0)</f>
        <v>0.2226851917</v>
      </c>
      <c r="AZ642" s="160">
        <f>IF($AS$438&gt;0,'Assumptions (NG)'!AC13*Model!$AS$438*('Assumptions (NG)'!$AR$17*AVERAGE('Assumptions (NG)'!$AO$2:$AQ$2)+'Assumptions (NG)'!$AR$18*AVERAGE('Assumptions (NG)'!$AO$3:$AQ$3))/10^9,0)</f>
        <v>0.2226851917</v>
      </c>
      <c r="BA642" s="160">
        <f>IF($AS$438&gt;0,'Assumptions (NG)'!AD13*Model!$AS$438*('Assumptions (NG)'!$AR$17*AVERAGE('Assumptions (NG)'!$AO$2:$AQ$2)+'Assumptions (NG)'!$AR$18*AVERAGE('Assumptions (NG)'!$AO$3:$AQ$3))/10^9,0)</f>
        <v>0.2230626243</v>
      </c>
      <c r="BB642" s="160">
        <f>IF($AS$438&gt;0,'Assumptions (NG)'!AE13*Model!$AS$438*('Assumptions (NG)'!$AR$17*AVERAGE('Assumptions (NG)'!$AO$2:$AQ$2)+'Assumptions (NG)'!$AR$18*AVERAGE('Assumptions (NG)'!$AO$3:$AQ$3))/10^9,0)</f>
        <v>0.2226851917</v>
      </c>
      <c r="BC642" s="160">
        <f>IF($AS$438&gt;0,'Assumptions (NG)'!AF13*Model!$AS$438*('Assumptions (NG)'!$AR$17*AVERAGE('Assumptions (NG)'!$AO$2:$AQ$2)+'Assumptions (NG)'!$AR$18*AVERAGE('Assumptions (NG)'!$AO$3:$AQ$3))/10^9,0)</f>
        <v>0.2230626243</v>
      </c>
      <c r="BD642" s="160">
        <f>IF($AS$438&gt;0,'Assumptions (NG)'!AG13*Model!$AS$438*('Assumptions (NG)'!$AR$17*AVERAGE('Assumptions (NG)'!$AO$2:$AQ$2)+'Assumptions (NG)'!$AR$18*AVERAGE('Assumptions (NG)'!$AO$3:$AQ$3))/10^9,0)</f>
        <v>0.2226851917</v>
      </c>
      <c r="BE642" s="160">
        <f>IF($AS$438&gt;0,'Assumptions (NG)'!AH13*Model!$AS$438*('Assumptions (NG)'!$AR$17*AVERAGE('Assumptions (NG)'!$AO$2:$AQ$2)+'Assumptions (NG)'!$AR$18*AVERAGE('Assumptions (NG)'!$AO$3:$AQ$3))/10^9,0)</f>
        <v>0.2230626243</v>
      </c>
      <c r="BF642" s="160">
        <f>IF($AS$438&gt;0,'Assumptions (NG)'!AI13*Model!$AS$438*('Assumptions (NG)'!$AR$17*AVERAGE('Assumptions (NG)'!$AO$2:$AQ$2)+'Assumptions (NG)'!$AR$18*AVERAGE('Assumptions (NG)'!$AO$3:$AQ$3))/10^9,0)</f>
        <v>0.2226851917</v>
      </c>
      <c r="BG642" s="160">
        <f>IF($AS$438&gt;0,'Assumptions (NG)'!AJ13*Model!$AS$438*('Assumptions (NG)'!$AR$17*AVERAGE('Assumptions (NG)'!$AO$2:$AQ$2)+'Assumptions (NG)'!$AR$18*AVERAGE('Assumptions (NG)'!$AO$3:$AQ$3))/10^9,0)</f>
        <v>0.2230626243</v>
      </c>
      <c r="BH642" s="160">
        <f>IF($AS$438&gt;0,'Assumptions (NG)'!AK13*Model!$AS$438*('Assumptions (NG)'!$AR$17*AVERAGE('Assumptions (NG)'!$AO$2:$AQ$2)+'Assumptions (NG)'!$AR$18*AVERAGE('Assumptions (NG)'!$AO$3:$AQ$3))/10^9,0)</f>
        <v>0.1113425959</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0.08516560067</v>
      </c>
      <c r="AU643" s="160">
        <f>IF($AT$438&gt;0,'Assumptions (NG)'!W13*Model!$AT$438*('Assumptions (NG)'!$AS$17*AVERAGE('Assumptions (NG)'!$AP$2:$AR$2)+'Assumptions (NG)'!$AS$18*AVERAGE('Assumptions (NG)'!$AP$3:$AR$3))/10^9,0)</f>
        <v>0.1618146413</v>
      </c>
      <c r="AV643" s="160">
        <f>IF($AT$438&gt;0,'Assumptions (NG)'!X13*Model!$AT$438*('Assumptions (NG)'!$AS$17*AVERAGE('Assumptions (NG)'!$AP$2:$AR$2)+'Assumptions (NG)'!$AS$18*AVERAGE('Assumptions (NG)'!$AP$3:$AR$3))/10^9,0)</f>
        <v>0.1456331771</v>
      </c>
      <c r="AW643" s="160">
        <f>IF($AT$438&gt;0,'Assumptions (NG)'!Y13*Model!$AT$438*('Assumptions (NG)'!$AS$17*AVERAGE('Assumptions (NG)'!$AP$2:$AR$2)+'Assumptions (NG)'!$AS$18*AVERAGE('Assumptions (NG)'!$AP$3:$AR$3))/10^9,0)</f>
        <v>0.131155025</v>
      </c>
      <c r="AX643" s="160">
        <f>IF($AT$438&gt;0,'Assumptions (NG)'!Z13*Model!$AT$438*('Assumptions (NG)'!$AS$17*AVERAGE('Assumptions (NG)'!$AP$2:$AR$2)+'Assumptions (NG)'!$AS$18*AVERAGE('Assumptions (NG)'!$AP$3:$AR$3))/10^9,0)</f>
        <v>0.1180395225</v>
      </c>
      <c r="AY643" s="160">
        <f>IF($AT$438&gt;0,'Assumptions (NG)'!AA13*Model!$AT$438*('Assumptions (NG)'!$AS$17*AVERAGE('Assumptions (NG)'!$AP$2:$AR$2)+'Assumptions (NG)'!$AS$18*AVERAGE('Assumptions (NG)'!$AP$3:$AR$3))/10^9,0)</f>
        <v>0.1061163384</v>
      </c>
      <c r="AZ643" s="160">
        <f>IF($AT$438&gt;0,'Assumptions (NG)'!AB13*Model!$AT$438*('Assumptions (NG)'!$AS$17*AVERAGE('Assumptions (NG)'!$AP$2:$AR$2)+'Assumptions (NG)'!$AS$18*AVERAGE('Assumptions (NG)'!$AP$3:$AR$3))/10^9,0)</f>
        <v>0.1004954088</v>
      </c>
      <c r="BA643" s="160">
        <f>IF($AT$438&gt;0,'Assumptions (NG)'!AC13*Model!$AT$438*('Assumptions (NG)'!$AS$17*AVERAGE('Assumptions (NG)'!$AP$2:$AR$2)+'Assumptions (NG)'!$AS$18*AVERAGE('Assumptions (NG)'!$AP$3:$AR$3))/10^9,0)</f>
        <v>0.1004954088</v>
      </c>
      <c r="BB643" s="160">
        <f>IF($AT$438&gt;0,'Assumptions (NG)'!AD13*Model!$AT$438*('Assumptions (NG)'!$AS$17*AVERAGE('Assumptions (NG)'!$AP$2:$AR$2)+'Assumptions (NG)'!$AS$18*AVERAGE('Assumptions (NG)'!$AP$3:$AR$3))/10^9,0)</f>
        <v>0.10066574</v>
      </c>
      <c r="BC643" s="160">
        <f>IF($AT$438&gt;0,'Assumptions (NG)'!AE13*Model!$AT$438*('Assumptions (NG)'!$AS$17*AVERAGE('Assumptions (NG)'!$AP$2:$AR$2)+'Assumptions (NG)'!$AS$18*AVERAGE('Assumptions (NG)'!$AP$3:$AR$3))/10^9,0)</f>
        <v>0.1004954088</v>
      </c>
      <c r="BD643" s="160">
        <f>IF($AT$438&gt;0,'Assumptions (NG)'!AF13*Model!$AT$438*('Assumptions (NG)'!$AS$17*AVERAGE('Assumptions (NG)'!$AP$2:$AR$2)+'Assumptions (NG)'!$AS$18*AVERAGE('Assumptions (NG)'!$AP$3:$AR$3))/10^9,0)</f>
        <v>0.10066574</v>
      </c>
      <c r="BE643" s="160">
        <f>IF($AT$438&gt;0,'Assumptions (NG)'!AG13*Model!$AT$438*('Assumptions (NG)'!$AS$17*AVERAGE('Assumptions (NG)'!$AP$2:$AR$2)+'Assumptions (NG)'!$AS$18*AVERAGE('Assumptions (NG)'!$AP$3:$AR$3))/10^9,0)</f>
        <v>0.1004954088</v>
      </c>
      <c r="BF643" s="160">
        <f>IF($AT$438&gt;0,'Assumptions (NG)'!AH13*Model!$AT$438*('Assumptions (NG)'!$AS$17*AVERAGE('Assumptions (NG)'!$AP$2:$AR$2)+'Assumptions (NG)'!$AS$18*AVERAGE('Assumptions (NG)'!$AP$3:$AR$3))/10^9,0)</f>
        <v>0.10066574</v>
      </c>
      <c r="BG643" s="160">
        <f>IF($AT$438&gt;0,'Assumptions (NG)'!AI13*Model!$AT$438*('Assumptions (NG)'!$AS$17*AVERAGE('Assumptions (NG)'!$AP$2:$AR$2)+'Assumptions (NG)'!$AS$18*AVERAGE('Assumptions (NG)'!$AP$3:$AR$3))/10^9,0)</f>
        <v>0.1004954088</v>
      </c>
      <c r="BH643" s="160">
        <f>IF($AT$438&gt;0,'Assumptions (NG)'!AJ13*Model!$AT$438*('Assumptions (NG)'!$AS$17*AVERAGE('Assumptions (NG)'!$AP$2:$AR$2)+'Assumptions (NG)'!$AS$18*AVERAGE('Assumptions (NG)'!$AP$3:$AR$3))/10^9,0)</f>
        <v>0.10066574</v>
      </c>
      <c r="BI643" s="160">
        <f>IF($AT$438&gt;0,'Assumptions (NG)'!AK13*Model!$AT$438*('Assumptions (NG)'!$AS$17*AVERAGE('Assumptions (NG)'!$AP$2:$AR$2)+'Assumptions (NG)'!$AS$18*AVERAGE('Assumptions (NG)'!$AP$3:$AR$3))/10^9,0)</f>
        <v>0.0502477044</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0.06858281557</v>
      </c>
      <c r="AV644" s="160">
        <f>IF($AU$438&gt;0,'Assumptions (NG)'!W13*Model!$AU$438*('Assumptions (NG)'!$AT$17*AVERAGE('Assumptions (NG)'!$AQ$2:$AS$2)+'Assumptions (NG)'!$AT$18*AVERAGE('Assumptions (NG)'!$AQ$3:$AS$3))/10^9,0)</f>
        <v>0.1303073496</v>
      </c>
      <c r="AW644" s="160">
        <f>IF($AU$438&gt;0,'Assumptions (NG)'!X13*Model!$AU$438*('Assumptions (NG)'!$AT$17*AVERAGE('Assumptions (NG)'!$AQ$2:$AS$2)+'Assumptions (NG)'!$AT$18*AVERAGE('Assumptions (NG)'!$AQ$3:$AS$3))/10^9,0)</f>
        <v>0.1172766146</v>
      </c>
      <c r="AX644" s="160">
        <f>IF($AU$438&gt;0,'Assumptions (NG)'!Y13*Model!$AU$438*('Assumptions (NG)'!$AT$17*AVERAGE('Assumptions (NG)'!$AQ$2:$AS$2)+'Assumptions (NG)'!$AT$18*AVERAGE('Assumptions (NG)'!$AQ$3:$AS$3))/10^9,0)</f>
        <v>0.105617536</v>
      </c>
      <c r="AY644" s="160">
        <f>IF($AU$438&gt;0,'Assumptions (NG)'!Z13*Model!$AU$438*('Assumptions (NG)'!$AT$17*AVERAGE('Assumptions (NG)'!$AQ$2:$AS$2)+'Assumptions (NG)'!$AT$18*AVERAGE('Assumptions (NG)'!$AQ$3:$AS$3))/10^9,0)</f>
        <v>0.09505578238</v>
      </c>
      <c r="AZ644" s="160">
        <f>IF($AU$438&gt;0,'Assumptions (NG)'!AA13*Model!$AU$438*('Assumptions (NG)'!$AT$17*AVERAGE('Assumptions (NG)'!$AQ$2:$AS$2)+'Assumptions (NG)'!$AT$18*AVERAGE('Assumptions (NG)'!$AQ$3:$AS$3))/10^9,0)</f>
        <v>0.0854541882</v>
      </c>
      <c r="BA644" s="160">
        <f>IF($AU$438&gt;0,'Assumptions (NG)'!AB13*Model!$AU$438*('Assumptions (NG)'!$AT$17*AVERAGE('Assumptions (NG)'!$AQ$2:$AS$2)+'Assumptions (NG)'!$AT$18*AVERAGE('Assumptions (NG)'!$AQ$3:$AS$3))/10^9,0)</f>
        <v>0.08092772237</v>
      </c>
      <c r="BB644" s="160">
        <f>IF($AU$438&gt;0,'Assumptions (NG)'!AC13*Model!$AU$438*('Assumptions (NG)'!$AT$17*AVERAGE('Assumptions (NG)'!$AQ$2:$AS$2)+'Assumptions (NG)'!$AT$18*AVERAGE('Assumptions (NG)'!$AQ$3:$AS$3))/10^9,0)</f>
        <v>0.08092772237</v>
      </c>
      <c r="BC644" s="160">
        <f>IF($AU$438&gt;0,'Assumptions (NG)'!AD13*Model!$AU$438*('Assumptions (NG)'!$AT$17*AVERAGE('Assumptions (NG)'!$AQ$2:$AS$2)+'Assumptions (NG)'!$AT$18*AVERAGE('Assumptions (NG)'!$AQ$3:$AS$3))/10^9,0)</f>
        <v>0.081064888</v>
      </c>
      <c r="BD644" s="160">
        <f>IF($AU$438&gt;0,'Assumptions (NG)'!AE13*Model!$AU$438*('Assumptions (NG)'!$AT$17*AVERAGE('Assumptions (NG)'!$AQ$2:$AS$2)+'Assumptions (NG)'!$AT$18*AVERAGE('Assumptions (NG)'!$AQ$3:$AS$3))/10^9,0)</f>
        <v>0.08092772237</v>
      </c>
      <c r="BE644" s="160">
        <f>IF($AU$438&gt;0,'Assumptions (NG)'!AF13*Model!$AU$438*('Assumptions (NG)'!$AT$17*AVERAGE('Assumptions (NG)'!$AQ$2:$AS$2)+'Assumptions (NG)'!$AT$18*AVERAGE('Assumptions (NG)'!$AQ$3:$AS$3))/10^9,0)</f>
        <v>0.081064888</v>
      </c>
      <c r="BF644" s="160">
        <f>IF($AU$438&gt;0,'Assumptions (NG)'!AG13*Model!$AU$438*('Assumptions (NG)'!$AT$17*AVERAGE('Assumptions (NG)'!$AQ$2:$AS$2)+'Assumptions (NG)'!$AT$18*AVERAGE('Assumptions (NG)'!$AQ$3:$AS$3))/10^9,0)</f>
        <v>0.08092772237</v>
      </c>
      <c r="BG644" s="160">
        <f>IF($AU$438&gt;0,'Assumptions (NG)'!AH13*Model!$AU$438*('Assumptions (NG)'!$AT$17*AVERAGE('Assumptions (NG)'!$AQ$2:$AS$2)+'Assumptions (NG)'!$AT$18*AVERAGE('Assumptions (NG)'!$AQ$3:$AS$3))/10^9,0)</f>
        <v>0.081064888</v>
      </c>
      <c r="BH644" s="160">
        <f>IF($AU$438&gt;0,'Assumptions (NG)'!AI13*Model!$AU$438*('Assumptions (NG)'!$AT$17*AVERAGE('Assumptions (NG)'!$AQ$2:$AS$2)+'Assumptions (NG)'!$AT$18*AVERAGE('Assumptions (NG)'!$AQ$3:$AS$3))/10^9,0)</f>
        <v>0.08092772237</v>
      </c>
      <c r="BI644" s="160">
        <f>IF($AU$438&gt;0,'Assumptions (NG)'!AJ13*Model!$AU$438*('Assumptions (NG)'!$AT$17*AVERAGE('Assumptions (NG)'!$AQ$2:$AS$2)+'Assumptions (NG)'!$AT$18*AVERAGE('Assumptions (NG)'!$AQ$3:$AS$3))/10^9,0)</f>
        <v>0.081064888</v>
      </c>
      <c r="BJ644" s="160">
        <f>IF($AU$438&gt;0,'Assumptions (NG)'!AK13*Model!$AU$438*('Assumptions (NG)'!$AT$17*AVERAGE('Assumptions (NG)'!$AQ$2:$AS$2)+'Assumptions (NG)'!$AT$18*AVERAGE('Assumptions (NG)'!$AQ$3:$AS$3))/10^9,0)</f>
        <v>0.04046386118</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0.2121568293</v>
      </c>
      <c r="AW645" s="160">
        <f>IF($AV$438&gt;0,'Assumptions (NG)'!W13*Model!$AV$438*('Assumptions (NG)'!$AU$17*AVERAGE('Assumptions (NG)'!$AR$2:$AT$2)+'Assumptions (NG)'!$AU$18*AVERAGE('Assumptions (NG)'!$AR$3:$AT$3))/10^9,0)</f>
        <v>0.4030979757</v>
      </c>
      <c r="AX645" s="160">
        <f>IF($AV$438&gt;0,'Assumptions (NG)'!X13*Model!$AV$438*('Assumptions (NG)'!$AU$17*AVERAGE('Assumptions (NG)'!$AR$2:$AT$2)+'Assumptions (NG)'!$AU$18*AVERAGE('Assumptions (NG)'!$AR$3:$AT$3))/10^9,0)</f>
        <v>0.3627881781</v>
      </c>
      <c r="AY645" s="160">
        <f>IF($AV$438&gt;0,'Assumptions (NG)'!Y13*Model!$AV$438*('Assumptions (NG)'!$AU$17*AVERAGE('Assumptions (NG)'!$AR$2:$AT$2)+'Assumptions (NG)'!$AU$18*AVERAGE('Assumptions (NG)'!$AR$3:$AT$3))/10^9,0)</f>
        <v>0.3267215171</v>
      </c>
      <c r="AZ645" s="160">
        <f>IF($AV$438&gt;0,'Assumptions (NG)'!Z13*Model!$AV$438*('Assumptions (NG)'!$AU$17*AVERAGE('Assumptions (NG)'!$AR$2:$AT$2)+'Assumptions (NG)'!$AU$18*AVERAGE('Assumptions (NG)'!$AR$3:$AT$3))/10^9,0)</f>
        <v>0.2940493654</v>
      </c>
      <c r="BA645" s="160">
        <f>IF($AV$438&gt;0,'Assumptions (NG)'!AA13*Model!$AV$438*('Assumptions (NG)'!$AU$17*AVERAGE('Assumptions (NG)'!$AR$2:$AT$2)+'Assumptions (NG)'!$AU$18*AVERAGE('Assumptions (NG)'!$AR$3:$AT$3))/10^9,0)</f>
        <v>0.2643474093</v>
      </c>
      <c r="BB645" s="160">
        <f>IF($AV$438&gt;0,'Assumptions (NG)'!AB13*Model!$AV$438*('Assumptions (NG)'!$AU$17*AVERAGE('Assumptions (NG)'!$AR$2:$AT$2)+'Assumptions (NG)'!$AU$18*AVERAGE('Assumptions (NG)'!$AR$3:$AT$3))/10^9,0)</f>
        <v>0.2503450586</v>
      </c>
      <c r="BC645" s="160">
        <f>IF($AV$438&gt;0,'Assumptions (NG)'!AC13*Model!$AV$438*('Assumptions (NG)'!$AU$17*AVERAGE('Assumptions (NG)'!$AR$2:$AT$2)+'Assumptions (NG)'!$AU$18*AVERAGE('Assumptions (NG)'!$AR$3:$AT$3))/10^9,0)</f>
        <v>0.2503450586</v>
      </c>
      <c r="BD645" s="160">
        <f>IF($AV$438&gt;0,'Assumptions (NG)'!AD13*Model!$AV$438*('Assumptions (NG)'!$AU$17*AVERAGE('Assumptions (NG)'!$AR$2:$AT$2)+'Assumptions (NG)'!$AU$18*AVERAGE('Assumptions (NG)'!$AR$3:$AT$3))/10^9,0)</f>
        <v>0.2507693723</v>
      </c>
      <c r="BE645" s="160">
        <f>IF($AV$438&gt;0,'Assumptions (NG)'!AE13*Model!$AV$438*('Assumptions (NG)'!$AU$17*AVERAGE('Assumptions (NG)'!$AR$2:$AT$2)+'Assumptions (NG)'!$AU$18*AVERAGE('Assumptions (NG)'!$AR$3:$AT$3))/10^9,0)</f>
        <v>0.2503450586</v>
      </c>
      <c r="BF645" s="160">
        <f>IF($AV$438&gt;0,'Assumptions (NG)'!AF13*Model!$AV$438*('Assumptions (NG)'!$AU$17*AVERAGE('Assumptions (NG)'!$AR$2:$AT$2)+'Assumptions (NG)'!$AU$18*AVERAGE('Assumptions (NG)'!$AR$3:$AT$3))/10^9,0)</f>
        <v>0.2507693723</v>
      </c>
      <c r="BG645" s="160">
        <f>IF($AV$438&gt;0,'Assumptions (NG)'!AG13*Model!$AV$438*('Assumptions (NG)'!$AU$17*AVERAGE('Assumptions (NG)'!$AR$2:$AT$2)+'Assumptions (NG)'!$AU$18*AVERAGE('Assumptions (NG)'!$AR$3:$AT$3))/10^9,0)</f>
        <v>0.2503450586</v>
      </c>
      <c r="BH645" s="160">
        <f>IF($AV$438&gt;0,'Assumptions (NG)'!AH13*Model!$AV$438*('Assumptions (NG)'!$AU$17*AVERAGE('Assumptions (NG)'!$AR$2:$AT$2)+'Assumptions (NG)'!$AU$18*AVERAGE('Assumptions (NG)'!$AR$3:$AT$3))/10^9,0)</f>
        <v>0.2507693723</v>
      </c>
      <c r="BI645" s="160">
        <f>IF($AV$438&gt;0,'Assumptions (NG)'!AI13*Model!$AV$438*('Assumptions (NG)'!$AU$17*AVERAGE('Assumptions (NG)'!$AR$2:$AT$2)+'Assumptions (NG)'!$AU$18*AVERAGE('Assumptions (NG)'!$AR$3:$AT$3))/10^9,0)</f>
        <v>0.2503450586</v>
      </c>
      <c r="BJ645" s="160">
        <f>IF($AV$438&gt;0,'Assumptions (NG)'!AJ13*Model!$AV$438*('Assumptions (NG)'!$AU$17*AVERAGE('Assumptions (NG)'!$AR$2:$AT$2)+'Assumptions (NG)'!$AU$18*AVERAGE('Assumptions (NG)'!$AR$3:$AT$3))/10^9,0)</f>
        <v>0.2507693723</v>
      </c>
      <c r="BK645" s="160">
        <f>IF($AV$438&gt;0,'Assumptions (NG)'!AK13*Model!$AV$438*('Assumptions (NG)'!$AU$17*AVERAGE('Assumptions (NG)'!$AR$2:$AT$2)+'Assumptions (NG)'!$AU$18*AVERAGE('Assumptions (NG)'!$AR$3:$AT$3))/10^9,0)</f>
        <v>0.1251725293</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0.1669863311</v>
      </c>
      <c r="AX646" s="160">
        <f>IF($AW$438&gt;0,'Assumptions (NG)'!W13*Model!$AW$438*('Assumptions (NG)'!$AV$17*AVERAGE('Assumptions (NG)'!$AS$2:$AU$2)+'Assumptions (NG)'!$AV$18*AVERAGE('Assumptions (NG)'!$AS$3:$AU$3))/10^9,0)</f>
        <v>0.3172740291</v>
      </c>
      <c r="AY646" s="160">
        <f>IF($AW$438&gt;0,'Assumptions (NG)'!X13*Model!$AW$438*('Assumptions (NG)'!$AV$17*AVERAGE('Assumptions (NG)'!$AS$2:$AU$2)+'Assumptions (NG)'!$AV$18*AVERAGE('Assumptions (NG)'!$AS$3:$AU$3))/10^9,0)</f>
        <v>0.2855466262</v>
      </c>
      <c r="AZ646" s="160">
        <f>IF($AW$438&gt;0,'Assumptions (NG)'!Y13*Model!$AW$438*('Assumptions (NG)'!$AV$17*AVERAGE('Assumptions (NG)'!$AS$2:$AU$2)+'Assumptions (NG)'!$AV$18*AVERAGE('Assumptions (NG)'!$AS$3:$AU$3))/10^9,0)</f>
        <v>0.2571589499</v>
      </c>
      <c r="BA646" s="160">
        <f>IF($AW$438&gt;0,'Assumptions (NG)'!Z13*Model!$AW$438*('Assumptions (NG)'!$AV$17*AVERAGE('Assumptions (NG)'!$AS$2:$AU$2)+'Assumptions (NG)'!$AV$18*AVERAGE('Assumptions (NG)'!$AS$3:$AU$3))/10^9,0)</f>
        <v>0.2314430549</v>
      </c>
      <c r="BB646" s="160">
        <f>IF($AW$438&gt;0,'Assumptions (NG)'!AA13*Model!$AW$438*('Assumptions (NG)'!$AV$17*AVERAGE('Assumptions (NG)'!$AS$2:$AU$2)+'Assumptions (NG)'!$AV$18*AVERAGE('Assumptions (NG)'!$AS$3:$AU$3))/10^9,0)</f>
        <v>0.2080649685</v>
      </c>
      <c r="BC646" s="160">
        <f>IF($AW$438&gt;0,'Assumptions (NG)'!AB13*Model!$AW$438*('Assumptions (NG)'!$AV$17*AVERAGE('Assumptions (NG)'!$AS$2:$AU$2)+'Assumptions (NG)'!$AV$18*AVERAGE('Assumptions (NG)'!$AS$3:$AU$3))/10^9,0)</f>
        <v>0.1970438707</v>
      </c>
      <c r="BD646" s="160">
        <f>IF($AW$438&gt;0,'Assumptions (NG)'!AC13*Model!$AW$438*('Assumptions (NG)'!$AV$17*AVERAGE('Assumptions (NG)'!$AS$2:$AU$2)+'Assumptions (NG)'!$AV$18*AVERAGE('Assumptions (NG)'!$AS$3:$AU$3))/10^9,0)</f>
        <v>0.1970438707</v>
      </c>
      <c r="BE646" s="160">
        <f>IF($AW$438&gt;0,'Assumptions (NG)'!AD13*Model!$AW$438*('Assumptions (NG)'!$AV$17*AVERAGE('Assumptions (NG)'!$AS$2:$AU$2)+'Assumptions (NG)'!$AV$18*AVERAGE('Assumptions (NG)'!$AS$3:$AU$3))/10^9,0)</f>
        <v>0.1973778434</v>
      </c>
      <c r="BF646" s="160">
        <f>IF($AW$438&gt;0,'Assumptions (NG)'!AE13*Model!$AW$438*('Assumptions (NG)'!$AV$17*AVERAGE('Assumptions (NG)'!$AS$2:$AU$2)+'Assumptions (NG)'!$AV$18*AVERAGE('Assumptions (NG)'!$AS$3:$AU$3))/10^9,0)</f>
        <v>0.1970438707</v>
      </c>
      <c r="BG646" s="160">
        <f>IF($AW$438&gt;0,'Assumptions (NG)'!AF13*Model!$AW$438*('Assumptions (NG)'!$AV$17*AVERAGE('Assumptions (NG)'!$AS$2:$AU$2)+'Assumptions (NG)'!$AV$18*AVERAGE('Assumptions (NG)'!$AS$3:$AU$3))/10^9,0)</f>
        <v>0.1973778434</v>
      </c>
      <c r="BH646" s="160">
        <f>IF($AW$438&gt;0,'Assumptions (NG)'!AG13*Model!$AW$438*('Assumptions (NG)'!$AV$17*AVERAGE('Assumptions (NG)'!$AS$2:$AU$2)+'Assumptions (NG)'!$AV$18*AVERAGE('Assumptions (NG)'!$AS$3:$AU$3))/10^9,0)</f>
        <v>0.1970438707</v>
      </c>
      <c r="BI646" s="160">
        <f>IF($AW$438&gt;0,'Assumptions (NG)'!AH13*Model!$AW$438*('Assumptions (NG)'!$AV$17*AVERAGE('Assumptions (NG)'!$AS$2:$AU$2)+'Assumptions (NG)'!$AV$18*AVERAGE('Assumptions (NG)'!$AS$3:$AU$3))/10^9,0)</f>
        <v>0.1973778434</v>
      </c>
      <c r="BJ646" s="160">
        <f>IF($AW$438&gt;0,'Assumptions (NG)'!AI13*Model!$AW$438*('Assumptions (NG)'!$AV$17*AVERAGE('Assumptions (NG)'!$AS$2:$AU$2)+'Assumptions (NG)'!$AV$18*AVERAGE('Assumptions (NG)'!$AS$3:$AU$3))/10^9,0)</f>
        <v>0.1970438707</v>
      </c>
      <c r="BK646" s="160">
        <f>IF($AW$438&gt;0,'Assumptions (NG)'!AJ13*Model!$AW$438*('Assumptions (NG)'!$AV$17*AVERAGE('Assumptions (NG)'!$AS$2:$AU$2)+'Assumptions (NG)'!$AV$18*AVERAGE('Assumptions (NG)'!$AS$3:$AU$3))/10^9,0)</f>
        <v>0.1973778434</v>
      </c>
      <c r="BL646" s="160">
        <f>IF($AW$438&gt;0,'Assumptions (NG)'!AK13*Model!$AW$438*('Assumptions (NG)'!$AV$17*AVERAGE('Assumptions (NG)'!$AS$2:$AU$2)+'Assumptions (NG)'!$AV$18*AVERAGE('Assumptions (NG)'!$AS$3:$AU$3))/10^9,0)</f>
        <v>0.09852193534</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0.07749686668</v>
      </c>
      <c r="AY647" s="160">
        <f>IF($AX$438&gt;0,'Assumptions (NG)'!W13*Model!$AX$438*('Assumptions (NG)'!$AW$17*AVERAGE('Assumptions (NG)'!$AT$2:$AV$2)+'Assumptions (NG)'!$AW$18*AVERAGE('Assumptions (NG)'!$AT$3:$AV$3))/10^9,0)</f>
        <v>0.1472440467</v>
      </c>
      <c r="AZ647" s="160">
        <f>IF($AX$438&gt;0,'Assumptions (NG)'!X13*Model!$AX$438*('Assumptions (NG)'!$AW$17*AVERAGE('Assumptions (NG)'!$AT$2:$AV$2)+'Assumptions (NG)'!$AW$18*AVERAGE('Assumptions (NG)'!$AT$3:$AV$3))/10^9,0)</f>
        <v>0.132519642</v>
      </c>
      <c r="BA647" s="160">
        <f>IF($AX$438&gt;0,'Assumptions (NG)'!Y13*Model!$AX$438*('Assumptions (NG)'!$AW$17*AVERAGE('Assumptions (NG)'!$AT$2:$AV$2)+'Assumptions (NG)'!$AW$18*AVERAGE('Assumptions (NG)'!$AT$3:$AV$3))/10^9,0)</f>
        <v>0.1193451747</v>
      </c>
      <c r="BB647" s="160">
        <f>IF($AX$438&gt;0,'Assumptions (NG)'!Z13*Model!$AX$438*('Assumptions (NG)'!$AW$17*AVERAGE('Assumptions (NG)'!$AT$2:$AV$2)+'Assumptions (NG)'!$AW$18*AVERAGE('Assumptions (NG)'!$AT$3:$AV$3))/10^9,0)</f>
        <v>0.1074106572</v>
      </c>
      <c r="BC647" s="160">
        <f>IF($AX$438&gt;0,'Assumptions (NG)'!AA13*Model!$AX$438*('Assumptions (NG)'!$AW$17*AVERAGE('Assumptions (NG)'!$AT$2:$AV$2)+'Assumptions (NG)'!$AW$18*AVERAGE('Assumptions (NG)'!$AT$3:$AV$3))/10^9,0)</f>
        <v>0.09656109589</v>
      </c>
      <c r="BD647" s="160">
        <f>IF($AX$438&gt;0,'Assumptions (NG)'!AB13*Model!$AX$438*('Assumptions (NG)'!$AW$17*AVERAGE('Assumptions (NG)'!$AT$2:$AV$2)+'Assumptions (NG)'!$AW$18*AVERAGE('Assumptions (NG)'!$AT$3:$AV$3))/10^9,0)</f>
        <v>0.09144630269</v>
      </c>
      <c r="BE647" s="160">
        <f>IF($AX$438&gt;0,'Assumptions (NG)'!AC13*Model!$AX$438*('Assumptions (NG)'!$AW$17*AVERAGE('Assumptions (NG)'!$AT$2:$AV$2)+'Assumptions (NG)'!$AW$18*AVERAGE('Assumptions (NG)'!$AT$3:$AV$3))/10^9,0)</f>
        <v>0.09144630269</v>
      </c>
      <c r="BF647" s="160">
        <f>IF($AX$438&gt;0,'Assumptions (NG)'!AD13*Model!$AX$438*('Assumptions (NG)'!$AW$17*AVERAGE('Assumptions (NG)'!$AT$2:$AV$2)+'Assumptions (NG)'!$AW$18*AVERAGE('Assumptions (NG)'!$AT$3:$AV$3))/10^9,0)</f>
        <v>0.09160129642</v>
      </c>
      <c r="BG647" s="160">
        <f>IF($AX$438&gt;0,'Assumptions (NG)'!AE13*Model!$AX$438*('Assumptions (NG)'!$AW$17*AVERAGE('Assumptions (NG)'!$AT$2:$AV$2)+'Assumptions (NG)'!$AW$18*AVERAGE('Assumptions (NG)'!$AT$3:$AV$3))/10^9,0)</f>
        <v>0.09144630269</v>
      </c>
      <c r="BH647" s="160">
        <f>IF($AX$438&gt;0,'Assumptions (NG)'!AF13*Model!$AX$438*('Assumptions (NG)'!$AW$17*AVERAGE('Assumptions (NG)'!$AT$2:$AV$2)+'Assumptions (NG)'!$AW$18*AVERAGE('Assumptions (NG)'!$AT$3:$AV$3))/10^9,0)</f>
        <v>0.09160129642</v>
      </c>
      <c r="BI647" s="160">
        <f>IF($AX$438&gt;0,'Assumptions (NG)'!AG13*Model!$AX$438*('Assumptions (NG)'!$AW$17*AVERAGE('Assumptions (NG)'!$AT$2:$AV$2)+'Assumptions (NG)'!$AW$18*AVERAGE('Assumptions (NG)'!$AT$3:$AV$3))/10^9,0)</f>
        <v>0.09144630269</v>
      </c>
      <c r="BJ647" s="160">
        <f>IF($AX$438&gt;0,'Assumptions (NG)'!AH13*Model!$AX$438*('Assumptions (NG)'!$AW$17*AVERAGE('Assumptions (NG)'!$AT$2:$AV$2)+'Assumptions (NG)'!$AW$18*AVERAGE('Assumptions (NG)'!$AT$3:$AV$3))/10^9,0)</f>
        <v>0.09160129642</v>
      </c>
      <c r="BK647" s="160">
        <f>IF($AX$438&gt;0,'Assumptions (NG)'!AI13*Model!$AX$438*('Assumptions (NG)'!$AW$17*AVERAGE('Assumptions (NG)'!$AT$2:$AV$2)+'Assumptions (NG)'!$AW$18*AVERAGE('Assumptions (NG)'!$AT$3:$AV$3))/10^9,0)</f>
        <v>0.09144630269</v>
      </c>
      <c r="BL647" s="160">
        <f>IF($AX$438&gt;0,'Assumptions (NG)'!AJ13*Model!$AX$438*('Assumptions (NG)'!$AW$17*AVERAGE('Assumptions (NG)'!$AT$2:$AV$2)+'Assumptions (NG)'!$AW$18*AVERAGE('Assumptions (NG)'!$AT$3:$AV$3))/10^9,0)</f>
        <v>0.09160129642</v>
      </c>
      <c r="BM647" s="160">
        <f>IF($AX$438&gt;0,'Assumptions (NG)'!AK13*Model!$AX$438*('Assumptions (NG)'!$AW$17*AVERAGE('Assumptions (NG)'!$AT$2:$AV$2)+'Assumptions (NG)'!$AW$18*AVERAGE('Assumptions (NG)'!$AT$3:$AV$3))/10^9,0)</f>
        <v>0.04572315134</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0.1308336811</v>
      </c>
      <c r="AZ648" s="160">
        <f>IF($AY$438&gt;0,'Assumptions (NG)'!W13*Model!$AY$438*('Assumptions (NG)'!$AX$17*AVERAGE('Assumptions (NG)'!$AU$2:$AW$2)+'Assumptions (NG)'!$AX$18*AVERAGE('Assumptions (NG)'!$AU$3:$AW$3))/10^9,0)</f>
        <v>0.2485839941</v>
      </c>
      <c r="BA648" s="160">
        <f>IF($AY$438&gt;0,'Assumptions (NG)'!X13*Model!$AY$438*('Assumptions (NG)'!$AX$17*AVERAGE('Assumptions (NG)'!$AU$2:$AW$2)+'Assumptions (NG)'!$AX$18*AVERAGE('Assumptions (NG)'!$AU$3:$AW$3))/10^9,0)</f>
        <v>0.2237255947</v>
      </c>
      <c r="BB648" s="160">
        <f>IF($AY$438&gt;0,'Assumptions (NG)'!Y13*Model!$AY$438*('Assumptions (NG)'!$AX$17*AVERAGE('Assumptions (NG)'!$AU$2:$AW$2)+'Assumptions (NG)'!$AX$18*AVERAGE('Assumptions (NG)'!$AU$3:$AW$3))/10^9,0)</f>
        <v>0.2014838689</v>
      </c>
      <c r="BC648" s="160">
        <f>IF($AY$438&gt;0,'Assumptions (NG)'!Z13*Model!$AY$438*('Assumptions (NG)'!$AX$17*AVERAGE('Assumptions (NG)'!$AU$2:$AW$2)+'Assumptions (NG)'!$AX$18*AVERAGE('Assumptions (NG)'!$AU$3:$AW$3))/10^9,0)</f>
        <v>0.181335482</v>
      </c>
      <c r="BD648" s="160">
        <f>IF($AY$438&gt;0,'Assumptions (NG)'!AA13*Model!$AY$438*('Assumptions (NG)'!$AX$17*AVERAGE('Assumptions (NG)'!$AU$2:$AW$2)+'Assumptions (NG)'!$AX$18*AVERAGE('Assumptions (NG)'!$AU$3:$AW$3))/10^9,0)</f>
        <v>0.1630187666</v>
      </c>
      <c r="BE648" s="160">
        <f>IF($AY$438&gt;0,'Assumptions (NG)'!AB13*Model!$AY$438*('Assumptions (NG)'!$AX$17*AVERAGE('Assumptions (NG)'!$AU$2:$AW$2)+'Assumptions (NG)'!$AX$18*AVERAGE('Assumptions (NG)'!$AU$3:$AW$3))/10^9,0)</f>
        <v>0.1543837437</v>
      </c>
      <c r="BF648" s="160">
        <f>IF($AY$438&gt;0,'Assumptions (NG)'!AC13*Model!$AY$438*('Assumptions (NG)'!$AX$17*AVERAGE('Assumptions (NG)'!$AU$2:$AW$2)+'Assumptions (NG)'!$AX$18*AVERAGE('Assumptions (NG)'!$AU$3:$AW$3))/10^9,0)</f>
        <v>0.1543837437</v>
      </c>
      <c r="BG648" s="160">
        <f>IF($AY$438&gt;0,'Assumptions (NG)'!AD13*Model!$AY$438*('Assumptions (NG)'!$AX$17*AVERAGE('Assumptions (NG)'!$AU$2:$AW$2)+'Assumptions (NG)'!$AX$18*AVERAGE('Assumptions (NG)'!$AU$3:$AW$3))/10^9,0)</f>
        <v>0.154645411</v>
      </c>
      <c r="BH648" s="160">
        <f>IF($AY$438&gt;0,'Assumptions (NG)'!AE13*Model!$AY$438*('Assumptions (NG)'!$AX$17*AVERAGE('Assumptions (NG)'!$AU$2:$AW$2)+'Assumptions (NG)'!$AX$18*AVERAGE('Assumptions (NG)'!$AU$3:$AW$3))/10^9,0)</f>
        <v>0.1543837437</v>
      </c>
      <c r="BI648" s="160">
        <f>IF($AY$438&gt;0,'Assumptions (NG)'!AF13*Model!$AY$438*('Assumptions (NG)'!$AX$17*AVERAGE('Assumptions (NG)'!$AU$2:$AW$2)+'Assumptions (NG)'!$AX$18*AVERAGE('Assumptions (NG)'!$AU$3:$AW$3))/10^9,0)</f>
        <v>0.154645411</v>
      </c>
      <c r="BJ648" s="160">
        <f>IF($AY$438&gt;0,'Assumptions (NG)'!AG13*Model!$AY$438*('Assumptions (NG)'!$AX$17*AVERAGE('Assumptions (NG)'!$AU$2:$AW$2)+'Assumptions (NG)'!$AX$18*AVERAGE('Assumptions (NG)'!$AU$3:$AW$3))/10^9,0)</f>
        <v>0.1543837437</v>
      </c>
      <c r="BK648" s="160">
        <f>IF($AY$438&gt;0,'Assumptions (NG)'!AH13*Model!$AY$438*('Assumptions (NG)'!$AX$17*AVERAGE('Assumptions (NG)'!$AU$2:$AW$2)+'Assumptions (NG)'!$AX$18*AVERAGE('Assumptions (NG)'!$AU$3:$AW$3))/10^9,0)</f>
        <v>0.154645411</v>
      </c>
      <c r="BL648" s="160">
        <f>IF($AY$438&gt;0,'Assumptions (NG)'!AI13*Model!$AY$438*('Assumptions (NG)'!$AX$17*AVERAGE('Assumptions (NG)'!$AU$2:$AW$2)+'Assumptions (NG)'!$AX$18*AVERAGE('Assumptions (NG)'!$AU$3:$AW$3))/10^9,0)</f>
        <v>0.1543837437</v>
      </c>
      <c r="BM648" s="160">
        <f>IF($AY$438&gt;0,'Assumptions (NG)'!AJ13*Model!$AY$438*('Assumptions (NG)'!$AX$17*AVERAGE('Assumptions (NG)'!$AU$2:$AW$2)+'Assumptions (NG)'!$AX$18*AVERAGE('Assumptions (NG)'!$AU$3:$AW$3))/10^9,0)</f>
        <v>0.154645411</v>
      </c>
      <c r="BN648" s="160">
        <f>IF($AY$438&gt;0,'Assumptions (NG)'!AK13*Model!$AY$438*('Assumptions (NG)'!$AX$17*AVERAGE('Assumptions (NG)'!$AU$2:$AW$2)+'Assumptions (NG)'!$AX$18*AVERAGE('Assumptions (NG)'!$AU$3:$AW$3))/10^9,0)</f>
        <v>0.07719187184</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0.2017774705</v>
      </c>
      <c r="BA649" s="160">
        <f>IF($AZ$438&gt;0,'Assumptions (NG)'!W13*Model!$AZ$438*('Assumptions (NG)'!$AY$17*AVERAGE('Assumptions (NG)'!$AV$2:$AX$2)+'Assumptions (NG)'!$AY$18*AVERAGE('Assumptions (NG)'!$AV$3:$AX$3))/10^9,0)</f>
        <v>0.383377194</v>
      </c>
      <c r="BB649" s="160">
        <f>IF($AZ$438&gt;0,'Assumptions (NG)'!X13*Model!$AZ$438*('Assumptions (NG)'!$AY$17*AVERAGE('Assumptions (NG)'!$AV$2:$AX$2)+'Assumptions (NG)'!$AY$18*AVERAGE('Assumptions (NG)'!$AV$3:$AX$3))/10^9,0)</f>
        <v>0.3450394746</v>
      </c>
      <c r="BC649" s="160">
        <f>IF($AZ$438&gt;0,'Assumptions (NG)'!Y13*Model!$AZ$438*('Assumptions (NG)'!$AY$17*AVERAGE('Assumptions (NG)'!$AV$2:$AX$2)+'Assumptions (NG)'!$AY$18*AVERAGE('Assumptions (NG)'!$AV$3:$AX$3))/10^9,0)</f>
        <v>0.3107373046</v>
      </c>
      <c r="BD649" s="160">
        <f>IF($AZ$438&gt;0,'Assumptions (NG)'!Z13*Model!$AZ$438*('Assumptions (NG)'!$AY$17*AVERAGE('Assumptions (NG)'!$AV$2:$AX$2)+'Assumptions (NG)'!$AY$18*AVERAGE('Assumptions (NG)'!$AV$3:$AX$3))/10^9,0)</f>
        <v>0.2796635741</v>
      </c>
      <c r="BE649" s="160">
        <f>IF($AZ$438&gt;0,'Assumptions (NG)'!AA13*Model!$AZ$438*('Assumptions (NG)'!$AY$17*AVERAGE('Assumptions (NG)'!$AV$2:$AX$2)+'Assumptions (NG)'!$AY$18*AVERAGE('Assumptions (NG)'!$AV$3:$AX$3))/10^9,0)</f>
        <v>0.2514147283</v>
      </c>
      <c r="BF649" s="160">
        <f>IF($AZ$438&gt;0,'Assumptions (NG)'!AB13*Model!$AZ$438*('Assumptions (NG)'!$AY$17*AVERAGE('Assumptions (NG)'!$AV$2:$AX$2)+'Assumptions (NG)'!$AY$18*AVERAGE('Assumptions (NG)'!$AV$3:$AX$3))/10^9,0)</f>
        <v>0.2380974152</v>
      </c>
      <c r="BG649" s="160">
        <f>IF($AZ$438&gt;0,'Assumptions (NG)'!AC13*Model!$AZ$438*('Assumptions (NG)'!$AY$17*AVERAGE('Assumptions (NG)'!$AV$2:$AX$2)+'Assumptions (NG)'!$AY$18*AVERAGE('Assumptions (NG)'!$AV$3:$AX$3))/10^9,0)</f>
        <v>0.2380974152</v>
      </c>
      <c r="BH649" s="160">
        <f>IF($AZ$438&gt;0,'Assumptions (NG)'!AD13*Model!$AZ$438*('Assumptions (NG)'!$AY$17*AVERAGE('Assumptions (NG)'!$AV$2:$AX$2)+'Assumptions (NG)'!$AY$18*AVERAGE('Assumptions (NG)'!$AV$3:$AX$3))/10^9,0)</f>
        <v>0.2385009702</v>
      </c>
      <c r="BI649" s="160">
        <f>IF($AZ$438&gt;0,'Assumptions (NG)'!AE13*Model!$AZ$438*('Assumptions (NG)'!$AY$17*AVERAGE('Assumptions (NG)'!$AV$2:$AX$2)+'Assumptions (NG)'!$AY$18*AVERAGE('Assumptions (NG)'!$AV$3:$AX$3))/10^9,0)</f>
        <v>0.2380974152</v>
      </c>
      <c r="BJ649" s="160">
        <f>IF($AZ$438&gt;0,'Assumptions (NG)'!AF13*Model!$AZ$438*('Assumptions (NG)'!$AY$17*AVERAGE('Assumptions (NG)'!$AV$2:$AX$2)+'Assumptions (NG)'!$AY$18*AVERAGE('Assumptions (NG)'!$AV$3:$AX$3))/10^9,0)</f>
        <v>0.2385009702</v>
      </c>
      <c r="BK649" s="160">
        <f>IF($AZ$438&gt;0,'Assumptions (NG)'!AG13*Model!$AZ$438*('Assumptions (NG)'!$AY$17*AVERAGE('Assumptions (NG)'!$AV$2:$AX$2)+'Assumptions (NG)'!$AY$18*AVERAGE('Assumptions (NG)'!$AV$3:$AX$3))/10^9,0)</f>
        <v>0.2380974152</v>
      </c>
      <c r="BL649" s="160">
        <f>IF($AZ$438&gt;0,'Assumptions (NG)'!AH13*Model!$AZ$438*('Assumptions (NG)'!$AY$17*AVERAGE('Assumptions (NG)'!$AV$2:$AX$2)+'Assumptions (NG)'!$AY$18*AVERAGE('Assumptions (NG)'!$AV$3:$AX$3))/10^9,0)</f>
        <v>0.2385009702</v>
      </c>
      <c r="BM649" s="160">
        <f>IF($AZ$438&gt;0,'Assumptions (NG)'!AI13*Model!$AZ$438*('Assumptions (NG)'!$AY$17*AVERAGE('Assumptions (NG)'!$AV$2:$AX$2)+'Assumptions (NG)'!$AY$18*AVERAGE('Assumptions (NG)'!$AV$3:$AX$3))/10^9,0)</f>
        <v>0.2380974152</v>
      </c>
      <c r="BN649" s="160">
        <f>IF($AZ$438&gt;0,'Assumptions (NG)'!AJ13*Model!$AZ$438*('Assumptions (NG)'!$AY$17*AVERAGE('Assumptions (NG)'!$AV$2:$AX$2)+'Assumptions (NG)'!$AY$18*AVERAGE('Assumptions (NG)'!$AV$3:$AX$3))/10^9,0)</f>
        <v>0.2385009702</v>
      </c>
      <c r="BO649" s="160">
        <f>IF($AZ$438&gt;0,'Assumptions (NG)'!AK13*Model!$AZ$438*('Assumptions (NG)'!$AY$17*AVERAGE('Assumptions (NG)'!$AV$2:$AX$2)+'Assumptions (NG)'!$AY$18*AVERAGE('Assumptions (NG)'!$AV$3:$AX$3))/10^9,0)</f>
        <v>0.1190487076</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0.07942052041</v>
      </c>
      <c r="BB650" s="160">
        <f>IF($BA$438&gt;0,'Assumptions (NG)'!W13*Model!$BA$438*('Assumptions (NG)'!$AZ$17*AVERAGE('Assumptions (NG)'!$AW$2:$AY$2)+'Assumptions (NG)'!$AZ$18*AVERAGE('Assumptions (NG)'!$AW$3:$AY$3))/10^9,0)</f>
        <v>0.1508989888</v>
      </c>
      <c r="BC650" s="160">
        <f>IF($BA$438&gt;0,'Assumptions (NG)'!X13*Model!$BA$438*('Assumptions (NG)'!$AZ$17*AVERAGE('Assumptions (NG)'!$AW$2:$AY$2)+'Assumptions (NG)'!$AZ$18*AVERAGE('Assumptions (NG)'!$AW$3:$AY$3))/10^9,0)</f>
        <v>0.1358090899</v>
      </c>
      <c r="BD650" s="160">
        <f>IF($BA$438&gt;0,'Assumptions (NG)'!Y13*Model!$BA$438*('Assumptions (NG)'!$AZ$17*AVERAGE('Assumptions (NG)'!$AW$2:$AY$2)+'Assumptions (NG)'!$AZ$18*AVERAGE('Assumptions (NG)'!$AW$3:$AY$3))/10^9,0)</f>
        <v>0.1223076014</v>
      </c>
      <c r="BE650" s="160">
        <f>IF($BA$438&gt;0,'Assumptions (NG)'!Z13*Model!$BA$438*('Assumptions (NG)'!$AZ$17*AVERAGE('Assumptions (NG)'!$AW$2:$AY$2)+'Assumptions (NG)'!$AZ$18*AVERAGE('Assumptions (NG)'!$AW$3:$AY$3))/10^9,0)</f>
        <v>0.1100768413</v>
      </c>
      <c r="BF650" s="160">
        <f>IF($BA$438&gt;0,'Assumptions (NG)'!AA13*Model!$BA$438*('Assumptions (NG)'!$AZ$17*AVERAGE('Assumptions (NG)'!$AW$2:$AY$2)+'Assumptions (NG)'!$AZ$18*AVERAGE('Assumptions (NG)'!$AW$3:$AY$3))/10^9,0)</f>
        <v>0.09895796843</v>
      </c>
      <c r="BG650" s="160">
        <f>IF($BA$438&gt;0,'Assumptions (NG)'!AB13*Model!$BA$438*('Assumptions (NG)'!$AZ$17*AVERAGE('Assumptions (NG)'!$AW$2:$AY$2)+'Assumptions (NG)'!$AZ$18*AVERAGE('Assumptions (NG)'!$AW$3:$AY$3))/10^9,0)</f>
        <v>0.09371621408</v>
      </c>
      <c r="BH650" s="160">
        <f>IF($BA$438&gt;0,'Assumptions (NG)'!AC13*Model!$BA$438*('Assumptions (NG)'!$AZ$17*AVERAGE('Assumptions (NG)'!$AW$2:$AY$2)+'Assumptions (NG)'!$AZ$18*AVERAGE('Assumptions (NG)'!$AW$3:$AY$3))/10^9,0)</f>
        <v>0.09371621408</v>
      </c>
      <c r="BI650" s="160">
        <f>IF($BA$438&gt;0,'Assumptions (NG)'!AD13*Model!$BA$438*('Assumptions (NG)'!$AZ$17*AVERAGE('Assumptions (NG)'!$AW$2:$AY$2)+'Assumptions (NG)'!$AZ$18*AVERAGE('Assumptions (NG)'!$AW$3:$AY$3))/10^9,0)</f>
        <v>0.09387505513</v>
      </c>
      <c r="BJ650" s="160">
        <f>IF($BA$438&gt;0,'Assumptions (NG)'!AE13*Model!$BA$438*('Assumptions (NG)'!$AZ$17*AVERAGE('Assumptions (NG)'!$AW$2:$AY$2)+'Assumptions (NG)'!$AZ$18*AVERAGE('Assumptions (NG)'!$AW$3:$AY$3))/10^9,0)</f>
        <v>0.09371621408</v>
      </c>
      <c r="BK650" s="160">
        <f>IF($BA$438&gt;0,'Assumptions (NG)'!AF13*Model!$BA$438*('Assumptions (NG)'!$AZ$17*AVERAGE('Assumptions (NG)'!$AW$2:$AY$2)+'Assumptions (NG)'!$AZ$18*AVERAGE('Assumptions (NG)'!$AW$3:$AY$3))/10^9,0)</f>
        <v>0.09387505513</v>
      </c>
      <c r="BL650" s="160">
        <f>IF($BA$438&gt;0,'Assumptions (NG)'!AG13*Model!$BA$438*('Assumptions (NG)'!$AZ$17*AVERAGE('Assumptions (NG)'!$AW$2:$AY$2)+'Assumptions (NG)'!$AZ$18*AVERAGE('Assumptions (NG)'!$AW$3:$AY$3))/10^9,0)</f>
        <v>0.09371621408</v>
      </c>
      <c r="BM650" s="160">
        <f>IF($BA$438&gt;0,'Assumptions (NG)'!AH13*Model!$BA$438*('Assumptions (NG)'!$AZ$17*AVERAGE('Assumptions (NG)'!$AW$2:$AY$2)+'Assumptions (NG)'!$AZ$18*AVERAGE('Assumptions (NG)'!$AW$3:$AY$3))/10^9,0)</f>
        <v>0.09387505513</v>
      </c>
      <c r="BN650" s="160">
        <f>IF($BA$438&gt;0,'Assumptions (NG)'!AI13*Model!$BA$438*('Assumptions (NG)'!$AZ$17*AVERAGE('Assumptions (NG)'!$AW$2:$AY$2)+'Assumptions (NG)'!$AZ$18*AVERAGE('Assumptions (NG)'!$AW$3:$AY$3))/10^9,0)</f>
        <v>0.09371621408</v>
      </c>
      <c r="BO650" s="160">
        <f>IF($BA$438&gt;0,'Assumptions (NG)'!AJ13*Model!$BA$438*('Assumptions (NG)'!$AZ$17*AVERAGE('Assumptions (NG)'!$AW$2:$AY$2)+'Assumptions (NG)'!$AZ$18*AVERAGE('Assumptions (NG)'!$AW$3:$AY$3))/10^9,0)</f>
        <v>0.09387505513</v>
      </c>
      <c r="BP650" s="160">
        <f>IF($BA$438&gt;0,'Assumptions (NG)'!AK13*Model!$BA$438*('Assumptions (NG)'!$AZ$17*AVERAGE('Assumptions (NG)'!$AW$2:$AY$2)+'Assumptions (NG)'!$AZ$18*AVERAGE('Assumptions (NG)'!$AW$3:$AY$3))/10^9,0)</f>
        <v>0.04685810704</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0.6569456052</v>
      </c>
      <c r="D651" s="160">
        <f>IF(Model!D436+Model!D437-Model!D432-Model!D435-D599+D547&gt;0,(1-'Assumptions (NG)'!C41)*(Model!D436+Model!D437-Model!D432-Model!D435-D599-D547)+D599+D495,Model!D436+Model!D437-Model!D432-Model!D435+D547+D495)</f>
        <v>0.6894011481</v>
      </c>
      <c r="E651" s="160">
        <f>IF(Model!E436+Model!E437-Model!E432-Model!E435-E599+E547&gt;0,(1-'Assumptions (NG)'!D41)*(Model!E436+Model!E437-Model!E432-Model!E435-E599-E547)+E599+E495,Model!E436+Model!E437-Model!E432-Model!E435+E547+E495)</f>
        <v>0.8700089015</v>
      </c>
      <c r="F651" s="160">
        <f>IF(Model!F436+Model!F437-Model!F432-Model!F435-F599+F547&gt;0,(1-'Assumptions (NG)'!E41)*(Model!F436+Model!F437-Model!F432-Model!F435-F599-F547)+F599+F495,Model!F436+Model!F437-Model!F432-Model!F435+F547+F495)</f>
        <v>0.731648431</v>
      </c>
      <c r="G651" s="160">
        <f>IF(Model!G436+Model!G437-Model!G432-Model!G435-G599+G547&gt;0,(1-'Assumptions (NG)'!F41)*(Model!G436+Model!G437-Model!G432-Model!G435-G599-G547)+G599+G495,Model!G436+Model!G437-Model!G432-Model!G435+G547+G495)</f>
        <v>0.6109832468</v>
      </c>
      <c r="H651" s="160">
        <f>IF(Model!H436+Model!H437-Model!H432-Model!H435-H599+H547&gt;0,(1-'Assumptions (NG)'!G41)*(Model!H436+Model!H437-Model!H432-Model!H435-H599-H547)+H599+H495,Model!H436+Model!H437-Model!H432-Model!H435+H547+H495)</f>
        <v>-0.2516162707</v>
      </c>
      <c r="I651" s="160">
        <f>IF(Model!I436+Model!I437-Model!I432-Model!I435-I599+I547&gt;0,(1-'Assumptions (NG)'!H41)*(Model!I436+Model!I437-Model!I432-Model!I435-I599-I547)+I599+I495,Model!I436+Model!I437-Model!I432-Model!I435+I547+I495)</f>
        <v>0.6630292665</v>
      </c>
      <c r="J651" s="160">
        <f>IF(Model!J436+Model!J437-Model!J432-Model!J435-J599+J547&gt;0,(1-'Assumptions (NG)'!I41)*(Model!J436+Model!J437-Model!J432-Model!J435-J599-J547)+J599+J495,Model!J436+Model!J437-Model!J432-Model!J435+J547+J495)</f>
        <v>1.445998941</v>
      </c>
      <c r="K651" s="160">
        <f>IF(Model!K436+Model!K437-Model!K432-Model!K435-K599+K547&gt;0,(1-'Assumptions (NG)'!J41)*(Model!K436+Model!K437-Model!K432-Model!K435-K599-K547)+K599+K495,Model!K436+Model!K437-Model!K432-Model!K435+K547+K495)</f>
        <v>0.8240266351</v>
      </c>
      <c r="L651" s="160">
        <f>IF(Model!L436+Model!L437-Model!L432-Model!L435-L599+L547&gt;0,(1-'Assumptions (NG)'!K41)*(Model!L436+Model!L437-Model!L432-Model!L435-L599-L547)+L599+L495,Model!L436+Model!L437-Model!L432-Model!L435+L547+L495)</f>
        <v>1.997918965</v>
      </c>
      <c r="M651" s="160">
        <f>IF(Model!M436+Model!M437-Model!M432-Model!M435-M599+M547&gt;0,(1-'Assumptions (NG)'!L41)*(Model!M436+Model!M437-Model!M432-Model!M435-M599-M547)+M599+M495,Model!M436+Model!M437-Model!M432-Model!M435+M547+M495)</f>
        <v>1.695378445</v>
      </c>
      <c r="N651" s="160">
        <f>IF(Model!N436+Model!N437-Model!N432-Model!N435-N599+N547&gt;0,(1-'Assumptions (NG)'!M41)*(Model!N436+Model!N437-Model!N432-Model!N435-N599-N547)+N599+N495,Model!N436+Model!N437-Model!N432-Model!N435+N547+N495)</f>
        <v>1.74466431</v>
      </c>
      <c r="O651" s="160">
        <f>IF(Model!O436+Model!O437-Model!O432-Model!O435-O599+O547&gt;0,(1-'Assumptions (NG)'!N41)*(Model!O436+Model!O437-Model!O432-Model!O435-O599-O547)+O599+O495,Model!O436+Model!O437-Model!O432-Model!O435+O547+O495)</f>
        <v>2.331951503</v>
      </c>
      <c r="P651" s="160">
        <f>IF(Model!P436+Model!P437-Model!P432-Model!P435-P599+P547&gt;0,(1-'Assumptions (NG)'!O41)*(Model!P436+Model!P437-Model!P432-Model!P435-P599-P547)+P599+P495,Model!P436+Model!P437-Model!P432-Model!P435+P547+P495)</f>
        <v>2.339811598</v>
      </c>
      <c r="Q651" s="160">
        <f>IF(Model!Q436+Model!Q437-Model!Q432-Model!Q435-Q599+Q547&gt;0,(1-'Assumptions (NG)'!P41)*(Model!Q436+Model!Q437-Model!Q432-Model!Q435-Q599-Q547)+Q599+Q495,Model!Q436+Model!Q437-Model!Q432-Model!Q435+Q547+Q495)</f>
        <v>2.212834389</v>
      </c>
      <c r="R651" s="160">
        <f>IF(Model!R436+Model!R437-Model!R432-Model!R435-R599+R547&gt;0,(1-'Assumptions (NG)'!Q41)*(Model!R436+Model!R437-Model!R432-Model!R435-R599-R547)+R599+R495,Model!R436+Model!R437-Model!R432-Model!R435+R547+R495)</f>
        <v>2.678127317</v>
      </c>
      <c r="S651" s="160">
        <f>IF(Model!S436+Model!S437-Model!S432-Model!S435-S599+S547&gt;0,(1-'Assumptions (NG)'!R41)*(Model!S436+Model!S437-Model!S432-Model!S435-S599-S547)+S599+S495,Model!S436+Model!S437-Model!S432-Model!S435+S547+S495)</f>
        <v>2.624581471</v>
      </c>
      <c r="T651" s="160">
        <f>IF(Model!T436+Model!T437-Model!T432-Model!T435-T599+T547&gt;0,(1-'Assumptions (NG)'!S41)*(Model!T436+Model!T437-Model!T432-Model!T435-T599-T547)+T599+T495,Model!T436+Model!T437-Model!T432-Model!T435+T547+T495)</f>
        <v>2.046832438</v>
      </c>
      <c r="U651" s="160">
        <f>IF(Model!U436+Model!U437-Model!U432-Model!U435-U599+U547&gt;0,(1-'Assumptions (NG)'!T41)*(Model!U436+Model!U437-Model!U432-Model!U435-U599-U547)+U599+U495,Model!U436+Model!U437-Model!U432-Model!U435+U547+U495)</f>
        <v>2.392944869</v>
      </c>
      <c r="V651" s="160">
        <f>IF(Model!V436+Model!V437-Model!V432-Model!V435-V599+V547&gt;0,(1-'Assumptions (NG)'!U41)*(Model!V436+Model!V437-Model!V432-Model!V435-V599-V547)+V599+V495,Model!V436+Model!V437-Model!V432-Model!V435+V547+V495)</f>
        <v>2.744087</v>
      </c>
      <c r="W651" s="160">
        <f>IF(Model!W436+Model!W437-Model!W432-Model!W435-W599+W547&gt;0,(1-'Assumptions (NG)'!V41)*(Model!W436+Model!W437-Model!W432-Model!W435-W599-W547)+W599+W495,Model!W436+Model!W437-Model!W432-Model!W435+W547+W495)</f>
        <v>2.88896934</v>
      </c>
      <c r="X651" s="160">
        <f>IF(Model!X436+Model!X437-Model!X432-Model!X435-X599+X547&gt;0,(1-'Assumptions (NG)'!W41)*(Model!X436+Model!X437-Model!X432-Model!X435-X599-X547)+X599+X495,Model!X436+Model!X437-Model!X432-Model!X435+X547+X495)</f>
        <v>2.820558868</v>
      </c>
      <c r="Y651" s="160">
        <f>IF(Model!Y436+Model!Y437-Model!Y432-Model!Y435-Y599+Y547&gt;0,(1-'Assumptions (NG)'!X41)*(Model!Y436+Model!Y437-Model!Y432-Model!Y435-Y599-Y547)+Y599+Y495,Model!Y436+Model!Y437-Model!Y432-Model!Y435+Y547+Y495)</f>
        <v>2.395104012</v>
      </c>
      <c r="Z651" s="160">
        <f>IF(Model!Z436+Model!Z437-Model!Z432-Model!Z435-Z599+Z547&gt;0,(1-'Assumptions (NG)'!Y41)*(Model!Z436+Model!Z437-Model!Z432-Model!Z435-Z599-Z547)+Z599+Z495,Model!Z436+Model!Z437-Model!Z432-Model!Z435+Z547+Z495)</f>
        <v>2.847344888</v>
      </c>
      <c r="AA651" s="160">
        <f>IF(Model!AA436+Model!AA437-Model!AA432-Model!AA435-AA599+AA547&gt;0,(1-'Assumptions (NG)'!Z41)*(Model!AA436+Model!AA437-Model!AA432-Model!AA435-AA599-AA547)+AA599+AA495,Model!AA436+Model!AA437-Model!AA432-Model!AA435+AA547+AA495)</f>
        <v>2.945855912</v>
      </c>
      <c r="AB651" s="160">
        <f>IF(Model!AB436+Model!AB437-Model!AB432-Model!AB435-AB599+AB547&gt;0,(1-'Assumptions (NG)'!AA41)*(Model!AB436+Model!AB437-Model!AB432-Model!AB435-AB599-AB547)+AB599+AB495,Model!AB436+Model!AB437-Model!AB432-Model!AB435+AB547+AB495)</f>
        <v>3.163944742</v>
      </c>
      <c r="AC651" s="160">
        <f>IF(Model!AC436+Model!AC437-Model!AC432-Model!AC435-AC599+AC547&gt;0,(1-'Assumptions (NG)'!AB41)*(Model!AC436+Model!AC437-Model!AC432-Model!AC435-AC599-AC547)+AC599+AC495,Model!AC436+Model!AC437-Model!AC432-Model!AC435+AC547+AC495)</f>
        <v>3.42988396</v>
      </c>
      <c r="AD651" s="160">
        <f>IF(Model!AD436+Model!AD437-Model!AD432-Model!AD435-AD599+AD547&gt;0,(1-'Assumptions (NG)'!AC41)*(Model!AD436+Model!AD437-Model!AD432-Model!AD435-AD599-AD547)+AD599+AD495,Model!AD436+Model!AD437-Model!AD432-Model!AD435+AD547+AD495)</f>
        <v>3.732176601</v>
      </c>
      <c r="AE651" s="160">
        <f>IF(Model!AE436+Model!AE437-Model!AE432-Model!AE435-AE599+AE547&gt;0,(1-'Assumptions (NG)'!AD41)*(Model!AE436+Model!AE437-Model!AE432-Model!AE435-AE599-AE547)+AE599+AE495,Model!AE436+Model!AE437-Model!AE432-Model!AE435+AE547+AE495)</f>
        <v>3.944856606</v>
      </c>
      <c r="AF651" s="160">
        <f>IF(Model!AF436+Model!AF437-Model!AF432-Model!AF435-AF599+AF547&gt;0,(1-'Assumptions (NG)'!AE41)*(Model!AF436+Model!AF437-Model!AF432-Model!AF435-AF599-AF547)+AF599+AF495,Model!AF436+Model!AF437-Model!AF432-Model!AF435+AF547+AF495)</f>
        <v>4.449689988</v>
      </c>
      <c r="AG651" s="160">
        <f>IF(Model!AG436+Model!AG437-Model!AG432-Model!AG435-AG599+AG547&gt;0,(1-'Assumptions (NG)'!AF41)*(Model!AG436+Model!AG437-Model!AG432-Model!AG435-AG599-AG547)+AG599+AG495,Model!AG436+Model!AG437-Model!AG432-Model!AG435+AG547+AG495)</f>
        <v>4.645872157</v>
      </c>
      <c r="AH651" s="160">
        <f>IF(Model!AH436+Model!AH437-Model!AH432-Model!AH435-AH599+AH547&gt;0,(1-'Assumptions (NG)'!AG41)*(Model!AH436+Model!AH437-Model!AH432-Model!AH435-AH599-AH547)+AH599+AH495,Model!AH436+Model!AH437-Model!AH432-Model!AH435+AH547+AH495)</f>
        <v>5.483985013</v>
      </c>
      <c r="AI651" s="160">
        <f>IF(Model!AI436+Model!AI437-Model!AI432-Model!AI435-AI599+AI547&gt;0,(1-'Assumptions (NG)'!AH41)*(Model!AI436+Model!AI437-Model!AI432-Model!AI435-AI599-AI547)+AI599+AI495,Model!AI436+Model!AI437-Model!AI432-Model!AI435+AI547+AI495)</f>
        <v>5.70980217</v>
      </c>
      <c r="AJ651" s="160">
        <f>IF(Model!AJ436+Model!AJ437-Model!AJ432-Model!AJ435-AJ599+AJ547&gt;0,(1-'Assumptions (NG)'!AI41)*(Model!AJ436+Model!AJ437-Model!AJ432-Model!AJ435-AJ599-AJ547)+AJ599+AJ495,Model!AJ436+Model!AJ437-Model!AJ432-Model!AJ435+AJ547+AJ495)</f>
        <v>6.058727427</v>
      </c>
      <c r="AK651" s="160">
        <f>IF(Model!AK436+Model!AK437-Model!AK432-Model!AK435-AK599+AK547&gt;0,(1-'Assumptions (NG)'!AJ41)*(Model!AK436+Model!AK437-Model!AK432-Model!AK435-AK599-AK547)+AK599+AK495,Model!AK436+Model!AK437-Model!AK432-Model!AK435+AK547+AK495)</f>
        <v>6.438240761</v>
      </c>
      <c r="AL651" s="160">
        <f>IF(Model!AL436+Model!AL437-Model!AL432-Model!AL435-AL599+AL547&gt;0,(1-'Assumptions (NG)'!AK41)*(Model!AL436+Model!AL437-Model!AL432-Model!AL435-AL599-AL547)+AL599+AL495,Model!AL436+Model!AL437-Model!AL432-Model!AL435+AL547+AL495)</f>
        <v>6.823113045</v>
      </c>
      <c r="AM651" s="160">
        <f>IF(Model!AM436+Model!AM437-Model!AM432-Model!AM435-AM599+AM547&gt;0,(1-'Assumptions (NG)'!AL41)*(Model!AM436+Model!AM437-Model!AM432-Model!AM435-AM599-AM547)+AM599+AM495,Model!AM436+Model!AM437-Model!AM432-Model!AM435+AM547+AM495)</f>
        <v>7.208162618</v>
      </c>
      <c r="AN651" s="160">
        <f>IF(Model!AN436+Model!AN437-Model!AN432-Model!AN435-AN599+AN547&gt;0,(1-'Assumptions (NG)'!AM41)*(Model!AN436+Model!AN437-Model!AN432-Model!AN435-AN599-AN547)+AN599+AN495,Model!AN436+Model!AN437-Model!AN432-Model!AN435+AN547+AN495)</f>
        <v>7.640241743</v>
      </c>
      <c r="AO651" s="160">
        <f>IF(Model!AO436+Model!AO437-Model!AO432-Model!AO435-AO599+AO547&gt;0,(1-'Assumptions (NG)'!AN41)*(Model!AO436+Model!AO437-Model!AO432-Model!AO435-AO599-AO547)+AO599+AO495,Model!AO436+Model!AO437-Model!AO432-Model!AO435+AO547+AO495)</f>
        <v>8.15362651</v>
      </c>
      <c r="AP651" s="160">
        <f>IF(Model!AP436+Model!AP437-Model!AP432-Model!AP435-AP599+AP547&gt;0,(1-'Assumptions (NG)'!AO41)*(Model!AP436+Model!AP437-Model!AP432-Model!AP435-AP599-AP547)+AP599+AP495,Model!AP436+Model!AP437-Model!AP432-Model!AP435+AP547+AP495)</f>
        <v>8.654779889</v>
      </c>
      <c r="AQ651" s="160">
        <f>IF(Model!AQ436+Model!AQ437-Model!AQ432-Model!AQ435-AQ599+AQ547&gt;0,(1-'Assumptions (NG)'!AP41)*(Model!AQ436+Model!AQ437-Model!AQ432-Model!AQ435-AQ599-AQ547)+AQ599+AQ495,Model!AQ436+Model!AQ437-Model!AQ432-Model!AQ435+AQ547+AQ495)</f>
        <v>9.048672498</v>
      </c>
      <c r="AR651" s="160">
        <f>IF(Model!AR436+Model!AR437-Model!AR432-Model!AR435-AR599+AR547&gt;0,(1-'Assumptions (NG)'!AQ41)*(Model!AR436+Model!AR437-Model!AR432-Model!AR435-AR599-AR547)+AR599+AR495,Model!AR436+Model!AR437-Model!AR432-Model!AR435+AR547+AR495)</f>
        <v>9.534121545</v>
      </c>
      <c r="AS651" s="160">
        <f>IF(Model!AS436+Model!AS437-Model!AS432-Model!AS435-AS599+AS547&gt;0,(1-'Assumptions (NG)'!AR41)*(Model!AS436+Model!AS437-Model!AS432-Model!AS435-AS599-AS547)+AS599+AS495,Model!AS436+Model!AS437-Model!AS432-Model!AS435+AS547+AS495)</f>
        <v>9.918168991</v>
      </c>
      <c r="AT651" s="160">
        <f>IF(Model!AT436+Model!AT437-Model!AT432-Model!AT435-AT599+AT547&gt;0,(1-'Assumptions (NG)'!AS41)*(Model!AT436+Model!AT437-Model!AT432-Model!AT435-AT599-AT547)+AT599+AT495,Model!AT436+Model!AT437-Model!AT432-Model!AT435+AT547+AT495)</f>
        <v>10.27424616</v>
      </c>
      <c r="AU651" s="160">
        <f>IF(Model!AU436+Model!AU437-Model!AU432-Model!AU435-AU599+AU547&gt;0,(1-'Assumptions (NG)'!AT41)*(Model!AU436+Model!AU437-Model!AU432-Model!AU435-AU599-AU547)+AU599+AU495,Model!AU436+Model!AU437-Model!AU432-Model!AU435+AU547+AU495)</f>
        <v>10.56160295</v>
      </c>
      <c r="AV651" s="160">
        <f>IF(Model!AV436+Model!AV437-Model!AV432-Model!AV435-AV599+AV547&gt;0,(1-'Assumptions (NG)'!AU41)*(Model!AV436+Model!AV437-Model!AV432-Model!AV435-AV599-AV547)+AV599+AV495,Model!AV436+Model!AV437-Model!AV432-Model!AV435+AV547+AV495)</f>
        <v>10.88428025</v>
      </c>
      <c r="AW651" s="160">
        <f>IF(Model!AW436+Model!AW437-Model!AW432-Model!AW435-AW599+AW547&gt;0,(1-'Assumptions (NG)'!AV41)*(Model!AW436+Model!AW437-Model!AW432-Model!AW435-AW599-AW547)+AW599+AW495,Model!AW436+Model!AW437-Model!AW432-Model!AW435+AW547+AW495)</f>
        <v>11.19681935</v>
      </c>
      <c r="AX651" s="160">
        <f>IF(Model!AX436+Model!AX437-Model!AX432-Model!AX435-AX599+AX547&gt;0,(1-'Assumptions (NG)'!AW41)*(Model!AX436+Model!AX437-Model!AX432-Model!AX435-AX599-AX547)+AX599+AX495,Model!AX436+Model!AX437-Model!AX432-Model!AX435+AX547+AX495)</f>
        <v>11.76320485</v>
      </c>
      <c r="AY651" s="160">
        <f>IF(Model!AY436+Model!AY437-Model!AY432-Model!AY435-AY599+AY547&gt;0,(1-'Assumptions (NG)'!AX41)*(Model!AY436+Model!AY437-Model!AY432-Model!AY435-AY599-AY547)+AY599+AY495,Model!AY436+Model!AY437-Model!AY432-Model!AY435+AY547+AY495)</f>
        <v>12.66492197</v>
      </c>
      <c r="AZ651" s="160">
        <f>IF(Model!AZ436+Model!AZ437-Model!AZ432-Model!AZ435-AZ599+AZ547&gt;0,(1-'Assumptions (NG)'!AY41)*(Model!AZ436+Model!AZ437-Model!AZ432-Model!AZ435-AZ599-AZ547)+AZ599+AZ495,Model!AZ436+Model!AZ437-Model!AZ432-Model!AZ435+AZ547+AZ495)</f>
        <v>13.8405609</v>
      </c>
      <c r="BA651" s="160">
        <f>IF(Model!BA436+Model!BA437-Model!BA432-Model!BA435-BA599+BA547&gt;0,(1-'Assumptions (NG)'!AZ41)*(Model!BA436+Model!BA437-Model!BA432-Model!BA435-BA599-BA547)+BA599+BA495,Model!BA436+Model!BA437-Model!BA432-Model!BA435+BA547+BA495)</f>
        <v>14.30881934</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0.2618406415</v>
      </c>
      <c r="D652" s="160">
        <f>IF(Model!D436+Model!D437-Model!D432-Model!D435-D599+D547&gt;0,'Assumptions (NG)'!C41*(Model!D436+Model!D437-Model!D432-Model!D435-D599+D547)-'Assumptions (NG)'!C42*Model!D428/10^3,-'Assumptions (NG)'!C42*Model!D428/10^3)</f>
        <v>0.2345267743</v>
      </c>
      <c r="E652" s="160">
        <f>IF(Model!E436+Model!E437-Model!E432-Model!E435-E599+E547&gt;0,'Assumptions (NG)'!D41*(Model!E436+Model!E437-Model!E432-Model!E435-E599+E547)-'Assumptions (NG)'!D42*Model!E428/10^3,-'Assumptions (NG)'!D42*Model!E428/10^3)</f>
        <v>0.280995943</v>
      </c>
      <c r="F652" s="160">
        <f>IF(Model!F436+Model!F437-Model!F432-Model!F435-F599+F547&gt;0,'Assumptions (NG)'!E41*(Model!F436+Model!F437-Model!F432-Model!F435-F599+F547)-'Assumptions (NG)'!E42*Model!F428/10^3,-'Assumptions (NG)'!E42*Model!F428/10^3)</f>
        <v>0.08385820185</v>
      </c>
      <c r="G652" s="160">
        <f>IF(Model!G436+Model!G437-Model!G432-Model!G435-G599+G547&gt;0,'Assumptions (NG)'!F41*(Model!G436+Model!G437-Model!G432-Model!G435-G599+G547)-'Assumptions (NG)'!F42*Model!G428/10^3,-'Assumptions (NG)'!F42*Model!G428/10^3)</f>
        <v>-0.01056330707</v>
      </c>
      <c r="H652" s="160">
        <f>IF(Model!H436+Model!H437-Model!H432-Model!H435-H599+H547&gt;0,'Assumptions (NG)'!G41*(Model!H436+Model!H437-Model!H432-Model!H435-H599+H547)-'Assumptions (NG)'!G42*Model!H428/10^3,-'Assumptions (NG)'!G42*Model!H428/10^3)</f>
        <v>-0.08308492561</v>
      </c>
      <c r="I652" s="160">
        <f>IF(Model!I436+Model!I437-Model!I432-Model!I435-I599+I547&gt;0,'Assumptions (NG)'!H41*(Model!I436+Model!I437-Model!I432-Model!I435-I599+I547)-'Assumptions (NG)'!H42*Model!I428/10^3,-'Assumptions (NG)'!H42*Model!I428/10^3)</f>
        <v>-0.02563562824</v>
      </c>
      <c r="J652" s="160">
        <f>IF(Model!J436+Model!J437-Model!J432-Model!J435-J599+J547&gt;0,'Assumptions (NG)'!I41*(Model!J436+Model!J437-Model!J432-Model!J435-J599+J547)-'Assumptions (NG)'!I42*Model!J428/10^3,-'Assumptions (NG)'!I42*Model!J428/10^3)</f>
        <v>0.4532253605</v>
      </c>
      <c r="K652" s="160">
        <f>IF(Model!K436+Model!K437-Model!K432-Model!K435-K599+K547&gt;0,'Assumptions (NG)'!J41*(Model!K436+Model!K437-Model!K432-Model!K435-K599+K547)-'Assumptions (NG)'!J42*Model!K428/10^3,-'Assumptions (NG)'!J42*Model!K428/10^3)</f>
        <v>0.3849159873</v>
      </c>
      <c r="L652" s="160">
        <f>IF(Model!L436+Model!L437-Model!L432-Model!L435-L599+L547&gt;0,'Assumptions (NG)'!K41*(Model!L436+Model!L437-Model!L432-Model!L435-L599+L547)-'Assumptions (NG)'!K42*Model!L428/10^3,-'Assumptions (NG)'!K42*Model!L428/10^3)</f>
        <v>0.7846775392</v>
      </c>
      <c r="M652" s="160">
        <f>IF(Model!M436+Model!M437-Model!M432-Model!M435-M599+M547&gt;0,'Assumptions (NG)'!L41*(Model!M436+Model!M437-Model!M432-Model!M435-M599+M547)-'Assumptions (NG)'!L42*Model!M428/10^3,-'Assumptions (NG)'!L42*Model!M428/10^3)</f>
        <v>0.6818820017</v>
      </c>
      <c r="N652" s="160">
        <f>IF(Model!N436+Model!N437-Model!N432-Model!N435-N599+N547&gt;0,'Assumptions (NG)'!M41*(Model!N436+Model!N437-Model!N432-Model!N435-N599+N547)-'Assumptions (NG)'!M42*Model!N428/10^3,-'Assumptions (NG)'!M42*Model!N428/10^3)</f>
        <v>0.730596269</v>
      </c>
      <c r="O652" s="160">
        <f>IF(Model!O436+Model!O437-Model!O432-Model!O435-O599+O547&gt;0,'Assumptions (NG)'!N41*(Model!O436+Model!O437-Model!O432-Model!O435-O599+O547)-'Assumptions (NG)'!N42*Model!O428/10^3,-'Assumptions (NG)'!N42*Model!O428/10^3)</f>
        <v>0.9918246584</v>
      </c>
      <c r="P652" s="160">
        <f>IF(Model!P436+Model!P437-Model!P432-Model!P435-P599+P547&gt;0,'Assumptions (NG)'!O41*(Model!P436+Model!P437-Model!P432-Model!P435-P599+P547)-'Assumptions (NG)'!O42*Model!P428/10^3,-'Assumptions (NG)'!O42*Model!P428/10^3)</f>
        <v>0.8581653359</v>
      </c>
      <c r="Q652" s="160">
        <f>IF(Model!Q436+Model!Q437-Model!Q432-Model!Q435-Q599+Q547&gt;0,'Assumptions (NG)'!P41*(Model!Q436+Model!Q437-Model!Q432-Model!Q435-Q599+Q547)-'Assumptions (NG)'!P42*Model!Q428/10^3,-'Assumptions (NG)'!P42*Model!Q428/10^3)</f>
        <v>0.85026807</v>
      </c>
      <c r="R652" s="160">
        <f>IF(Model!R436+Model!R437-Model!R432-Model!R435-R599+R547&gt;0,'Assumptions (NG)'!Q41*(Model!R436+Model!R437-Model!R432-Model!R435-R599+R547)-'Assumptions (NG)'!Q42*Model!R428/10^3,-'Assumptions (NG)'!Q42*Model!R428/10^3)</f>
        <v>1.048286424</v>
      </c>
      <c r="S652" s="160">
        <f>IF(Model!S436+Model!S437-Model!S432-Model!S435-S599+S547&gt;0,'Assumptions (NG)'!R41*(Model!S436+Model!S437-Model!S432-Model!S435-S599+S547)-'Assumptions (NG)'!R42*Model!S428/10^3,-'Assumptions (NG)'!R42*Model!S428/10^3)</f>
        <v>1.053854917</v>
      </c>
      <c r="T652" s="160">
        <f>IF(Model!T436+Model!T437-Model!T432-Model!T435-T599+T547&gt;0,'Assumptions (NG)'!S41*(Model!T436+Model!T437-Model!T432-Model!T435-T599+T547)-'Assumptions (NG)'!S42*Model!T428/10^3,-'Assumptions (NG)'!S42*Model!T428/10^3)</f>
        <v>0.8466395536</v>
      </c>
      <c r="U652" s="160">
        <f>IF(Model!U436+Model!U437-Model!U432-Model!U435-U599+U547&gt;0,'Assumptions (NG)'!T41*(Model!U436+Model!U437-Model!U432-Model!U435-U599+U547)-'Assumptions (NG)'!T42*Model!U428/10^3,-'Assumptions (NG)'!T42*Model!U428/10^3)</f>
        <v>0.5256447871</v>
      </c>
      <c r="V652" s="160">
        <f>IF(Model!V436+Model!V437-Model!V432-Model!V435-V599+V547&gt;0,'Assumptions (NG)'!U41*(Model!V436+Model!V437-Model!V432-Model!V435-V599+V547)-'Assumptions (NG)'!U42*Model!V428/10^3,-'Assumptions (NG)'!U42*Model!V428/10^3)</f>
        <v>0.6268018192</v>
      </c>
      <c r="W652" s="160">
        <f>IF(Model!W436+Model!W437-Model!W432-Model!W435-W599+W547&gt;0,'Assumptions (NG)'!V41*(Model!W436+Model!W437-Model!W432-Model!W435-W599+W547)-'Assumptions (NG)'!V42*Model!W428/10^3,-'Assumptions (NG)'!V42*Model!W428/10^3)</f>
        <v>0.7095445352</v>
      </c>
      <c r="X652" s="160">
        <f>IF(Model!X436+Model!X437-Model!X432-Model!X435-X599+X547&gt;0,'Assumptions (NG)'!W41*(Model!X436+Model!X437-Model!X432-Model!X435-X599+X547)-'Assumptions (NG)'!W42*Model!X428/10^3,-'Assumptions (NG)'!W42*Model!X428/10^3)</f>
        <v>0.78302357</v>
      </c>
      <c r="Y652" s="160">
        <f>IF(Model!Y436+Model!Y437-Model!Y432-Model!Y435-Y599+Y547&gt;0,'Assumptions (NG)'!X41*(Model!Y436+Model!Y437-Model!Y432-Model!Y435-Y599+Y547)-'Assumptions (NG)'!X42*Model!Y428/10^3,-'Assumptions (NG)'!X42*Model!Y428/10^3)</f>
        <v>0.6599052581</v>
      </c>
      <c r="Z652" s="160">
        <f>IF(Model!Z436+Model!Z437-Model!Z432-Model!Z435-Z599+Z547&gt;0,'Assumptions (NG)'!Y41*(Model!Z436+Model!Z437-Model!Z432-Model!Z435-Z599+Z547)-'Assumptions (NG)'!Y42*Model!Z428/10^3,-'Assumptions (NG)'!Y42*Model!Z428/10^3)</f>
        <v>0.6930593169</v>
      </c>
      <c r="AA652" s="160">
        <f>IF(Model!AA436+Model!AA437-Model!AA432-Model!AA435-AA599+AA547&gt;0,'Assumptions (NG)'!Z41*(Model!AA436+Model!AA437-Model!AA432-Model!AA435-AA599+AA547)-'Assumptions (NG)'!Z42*Model!AA428/10^3,-'Assumptions (NG)'!Z42*Model!AA428/10^3)</f>
        <v>0.723829889</v>
      </c>
      <c r="AB652" s="160">
        <f>IF(Model!AB436+Model!AB437-Model!AB432-Model!AB435-AB599+AB547&gt;0,'Assumptions (NG)'!AA41*(Model!AB436+Model!AB437-Model!AB432-Model!AB435-AB599+AB547)-'Assumptions (NG)'!AA42*Model!AB428/10^3,-'Assumptions (NG)'!AA42*Model!AB428/10^3)</f>
        <v>0.7841486999</v>
      </c>
      <c r="AC652" s="160">
        <f>IF(Model!AC436+Model!AC437-Model!AC432-Model!AC435-AC599+AC547&gt;0,'Assumptions (NG)'!AB41*(Model!AC436+Model!AC437-Model!AC432-Model!AC435-AC599+AC547)-'Assumptions (NG)'!AB42*Model!AC428/10^3,-'Assumptions (NG)'!AB42*Model!AC428/10^3)</f>
        <v>0.8553317163</v>
      </c>
      <c r="AD652" s="160">
        <f>IF(Model!AD436+Model!AD437-Model!AD432-Model!AD435-AD599+AD547&gt;0,'Assumptions (NG)'!AC41*(Model!AD436+Model!AD437-Model!AD432-Model!AD435-AD599+AD547)-'Assumptions (NG)'!AC42*Model!AD428/10^3,-'Assumptions (NG)'!AC42*Model!AD428/10^3)</f>
        <v>0.9494418991</v>
      </c>
      <c r="AE652" s="160">
        <f>IF(Model!AE436+Model!AE437-Model!AE432-Model!AE435-AE599+AE547&gt;0,'Assumptions (NG)'!AD41*(Model!AE436+Model!AE437-Model!AE432-Model!AE435-AE599+AE547)-'Assumptions (NG)'!AD42*Model!AE428/10^3,-'Assumptions (NG)'!AD42*Model!AE428/10^3)</f>
        <v>1.01461865</v>
      </c>
      <c r="AF652" s="160">
        <f>IF(Model!AF436+Model!AF437-Model!AF432-Model!AF435-AF599+AF547&gt;0,'Assumptions (NG)'!AE41*(Model!AF436+Model!AF437-Model!AF432-Model!AF435-AF599+AF547)-'Assumptions (NG)'!AE42*Model!AF428/10^3,-'Assumptions (NG)'!AE42*Model!AF428/10^3)</f>
        <v>1.020587791</v>
      </c>
      <c r="AG652" s="160">
        <f>IF(Model!AG436+Model!AG437-Model!AG432-Model!AG435-AG599+AG547&gt;0,'Assumptions (NG)'!AF41*(Model!AG436+Model!AG437-Model!AG432-Model!AG435-AG599+AG547)-'Assumptions (NG)'!AF42*Model!AG428/10^3,-'Assumptions (NG)'!AF42*Model!AG428/10^3)</f>
        <v>1.092130535</v>
      </c>
      <c r="AH652" s="160">
        <f>IF(Model!AH436+Model!AH437-Model!AH432-Model!AH435-AH599+AH547&gt;0,'Assumptions (NG)'!AG41*(Model!AH436+Model!AH437-Model!AH432-Model!AH435-AH599+AH547)-'Assumptions (NG)'!AG42*Model!AH428/10^3,-'Assumptions (NG)'!AG42*Model!AH428/10^3)</f>
        <v>1.167940236</v>
      </c>
      <c r="AI652" s="160">
        <f>IF(Model!AI436+Model!AI437-Model!AI432-Model!AI435-AI599+AI547&gt;0,'Assumptions (NG)'!AH41*(Model!AI436+Model!AI437-Model!AI432-Model!AI435-AI599+AI547)-'Assumptions (NG)'!AH42*Model!AI428/10^3,-'Assumptions (NG)'!AH42*Model!AI428/10^3)</f>
        <v>1.202319601</v>
      </c>
      <c r="AJ652" s="160">
        <f>IF(Model!AJ436+Model!AJ437-Model!AJ432-Model!AJ435-AJ599+AJ547&gt;0,'Assumptions (NG)'!AI41*(Model!AJ436+Model!AJ437-Model!AJ432-Model!AJ435-AJ599+AJ547)-'Assumptions (NG)'!AI42*Model!AJ428/10^3,-'Assumptions (NG)'!AI42*Model!AJ428/10^3)</f>
        <v>1.257398205</v>
      </c>
      <c r="AK652" s="160">
        <f>IF(Model!AK436+Model!AK437-Model!AK432-Model!AK435-AK599+AK547&gt;0,'Assumptions (NG)'!AJ41*(Model!AK436+Model!AK437-Model!AK432-Model!AK435-AK599+AK547)-'Assumptions (NG)'!AJ42*Model!AK428/10^3,-'Assumptions (NG)'!AJ42*Model!AK428/10^3)</f>
        <v>1.323000966</v>
      </c>
      <c r="AL652" s="160">
        <f>IF(Model!AL436+Model!AL437-Model!AL432-Model!AL435-AL599+AL547&gt;0,'Assumptions (NG)'!AK41*(Model!AL436+Model!AL437-Model!AL432-Model!AL435-AL599+AL547)-'Assumptions (NG)'!AK42*Model!AL428/10^3,-'Assumptions (NG)'!AK42*Model!AL428/10^3)</f>
        <v>1.398922916</v>
      </c>
      <c r="AM652" s="160">
        <f>IF(Model!AM436+Model!AM437-Model!AM432-Model!AM435-AM599+AM547&gt;0,'Assumptions (NG)'!AL41*(Model!AM436+Model!AM437-Model!AM432-Model!AM435-AM599+AM547)-'Assumptions (NG)'!AL42*Model!AM428/10^3,-'Assumptions (NG)'!AL42*Model!AM428/10^3)</f>
        <v>1.485919251</v>
      </c>
      <c r="AN652" s="160">
        <f>IF(Model!AN436+Model!AN437-Model!AN432-Model!AN435-AN599+AN547&gt;0,'Assumptions (NG)'!AM41*(Model!AN436+Model!AN437-Model!AN432-Model!AN435-AN599+AN547)-'Assumptions (NG)'!AM42*Model!AN428/10^3,-'Assumptions (NG)'!AM42*Model!AN428/10^3)</f>
        <v>1.540726911</v>
      </c>
      <c r="AO652" s="160">
        <f>IF(Model!AO436+Model!AO437-Model!AO432-Model!AO435-AO599+AO547&gt;0,'Assumptions (NG)'!AN41*(Model!AO436+Model!AO437-Model!AO432-Model!AO435-AO599+AO547)-'Assumptions (NG)'!AN42*Model!AO428/10^3,-'Assumptions (NG)'!AN42*Model!AO428/10^3)</f>
        <v>1.570013611</v>
      </c>
      <c r="AP652" s="160">
        <f>IF(Model!AP436+Model!AP437-Model!AP432-Model!AP435-AP599+AP547&gt;0,'Assumptions (NG)'!AO41*(Model!AP436+Model!AP437-Model!AP432-Model!AP435-AP599+AP547)-'Assumptions (NG)'!AO42*Model!AP428/10^3,-'Assumptions (NG)'!AO42*Model!AP428/10^3)</f>
        <v>1.531153607</v>
      </c>
      <c r="AQ652" s="160">
        <f>IF(Model!AQ436+Model!AQ437-Model!AQ432-Model!AQ435-AQ599+AQ547&gt;0,'Assumptions (NG)'!AP41*(Model!AQ436+Model!AQ437-Model!AQ432-Model!AQ435-AQ599+AQ547)-'Assumptions (NG)'!AP42*Model!AQ428/10^3,-'Assumptions (NG)'!AP42*Model!AQ428/10^3)</f>
        <v>1.597625956</v>
      </c>
      <c r="AR652" s="160">
        <f>IF(Model!AR436+Model!AR437-Model!AR432-Model!AR435-AR599+AR547&gt;0,'Assumptions (NG)'!AQ41*(Model!AR436+Model!AR437-Model!AR432-Model!AR435-AR599+AR547)-'Assumptions (NG)'!AQ42*Model!AR428/10^3,-'Assumptions (NG)'!AQ42*Model!AR428/10^3)</f>
        <v>1.643012578</v>
      </c>
      <c r="AS652" s="160">
        <f>IF(Model!AS436+Model!AS437-Model!AS432-Model!AS435-AS599+AS547&gt;0,'Assumptions (NG)'!AR41*(Model!AS436+Model!AS437-Model!AS432-Model!AS435-AS599+AS547)-'Assumptions (NG)'!AR42*Model!AS428/10^3,-'Assumptions (NG)'!AR42*Model!AS428/10^3)</f>
        <v>1.687613282</v>
      </c>
      <c r="AT652" s="160">
        <f>IF(Model!AT436+Model!AT437-Model!AT432-Model!AT435-AT599+AT547&gt;0,'Assumptions (NG)'!AS41*(Model!AT436+Model!AT437-Model!AT432-Model!AT435-AT599+AT547)-'Assumptions (NG)'!AS42*Model!AT428/10^3,-'Assumptions (NG)'!AS42*Model!AT428/10^3)</f>
        <v>1.817681018</v>
      </c>
      <c r="AU652" s="160">
        <f>IF(Model!AU436+Model!AU437-Model!AU432-Model!AU435-AU599+AU547&gt;0,'Assumptions (NG)'!AT41*(Model!AU436+Model!AU437-Model!AU432-Model!AU435-AU599+AU547)-'Assumptions (NG)'!AT42*Model!AU428/10^3,-'Assumptions (NG)'!AT42*Model!AU428/10^3)</f>
        <v>1.976875242</v>
      </c>
      <c r="AV652" s="160">
        <f>IF(Model!AV436+Model!AV437-Model!AV432-Model!AV435-AV599+AV547&gt;0,'Assumptions (NG)'!AU41*(Model!AV436+Model!AV437-Model!AV432-Model!AV435-AV599+AV547)-'Assumptions (NG)'!AU42*Model!AV428/10^3,-'Assumptions (NG)'!AU42*Model!AV428/10^3)</f>
        <v>2.080929287</v>
      </c>
      <c r="AW652" s="160">
        <f>IF(Model!AW436+Model!AW437-Model!AW432-Model!AW435-AW599+AW547&gt;0,'Assumptions (NG)'!AV41*(Model!AW436+Model!AW437-Model!AW432-Model!AW435-AW599+AW547)-'Assumptions (NG)'!AV42*Model!AW428/10^3,-'Assumptions (NG)'!AV42*Model!AW428/10^3)</f>
        <v>2.177874696</v>
      </c>
      <c r="AX652" s="160">
        <f>IF(Model!AX436+Model!AX437-Model!AX432-Model!AX435-AX599+AX547&gt;0,'Assumptions (NG)'!AW41*(Model!AX436+Model!AX437-Model!AX432-Model!AX435-AX599+AX547)-'Assumptions (NG)'!AW42*Model!AX428/10^3,-'Assumptions (NG)'!AW42*Model!AX428/10^3)</f>
        <v>2.341834749</v>
      </c>
      <c r="AY652" s="160">
        <f>IF(Model!AY436+Model!AY437-Model!AY432-Model!AY435-AY599+AY547&gt;0,'Assumptions (NG)'!AX41*(Model!AY436+Model!AY437-Model!AY432-Model!AY435-AY599+AY547)-'Assumptions (NG)'!AX42*Model!AY428/10^3,-'Assumptions (NG)'!AX42*Model!AY428/10^3)</f>
        <v>2.554878341</v>
      </c>
      <c r="AZ652" s="160">
        <f>IF(Model!AZ436+Model!AZ437-Model!AZ432-Model!AZ435-AZ599+AZ547&gt;0,'Assumptions (NG)'!AY41*(Model!AZ436+Model!AZ437-Model!AZ432-Model!AZ435-AZ599+AZ547)-'Assumptions (NG)'!AY42*Model!AZ428/10^3,-'Assumptions (NG)'!AY42*Model!AZ428/10^3)</f>
        <v>2.696633073</v>
      </c>
      <c r="BA652" s="160">
        <f>IF(Model!BA436+Model!BA437-Model!BA432-Model!BA435-BA599+BA547&gt;0,'Assumptions (NG)'!AZ41*(Model!BA436+Model!BA437-Model!BA432-Model!BA435-BA599+BA547)-'Assumptions (NG)'!AZ42*Model!BA428/10^3,-'Assumptions (NG)'!AZ42*Model!BA428/10^3)</f>
        <v>2.842301094</v>
      </c>
    </row>
    <row r="653" ht="15.75" customHeight="1">
      <c r="A653" s="207" t="s">
        <v>363</v>
      </c>
      <c r="B653" s="150" t="s">
        <v>364</v>
      </c>
      <c r="C653" s="154">
        <f>'Assumptions (NG)'!$V$40*C439/10^9+'Assumptions (NG)'!$V$39*C438/10^9</f>
        <v>0.00005236</v>
      </c>
      <c r="D653" s="154">
        <f>'Assumptions (NG)'!$V$40*D439/10^9+'Assumptions (NG)'!$V$39*D438/10^9</f>
        <v>0.27989908</v>
      </c>
      <c r="E653" s="154">
        <f>'Assumptions (NG)'!$V$40*E439/10^9+'Assumptions (NG)'!$V$39*E438/10^9</f>
        <v>0.39231704</v>
      </c>
      <c r="F653" s="154">
        <f>'Assumptions (NG)'!$V$40*F439/10^9+'Assumptions (NG)'!$V$39*F438/10^9</f>
        <v>0.74298404</v>
      </c>
      <c r="G653" s="154">
        <f>'Assumptions (NG)'!$V$40*G439/10^9+'Assumptions (NG)'!$V$39*G438/10^9</f>
        <v>0.00934204</v>
      </c>
      <c r="H653" s="154">
        <f>'Assumptions (NG)'!$V$40*H439/10^9+'Assumptions (NG)'!$V$39*H438/10^9</f>
        <v>0.5793356</v>
      </c>
      <c r="I653" s="154">
        <f>'Assumptions (NG)'!$V$40*I439/10^9+'Assumptions (NG)'!$V$39*I438/10^9</f>
        <v>0.2588774</v>
      </c>
      <c r="J653" s="154">
        <f>'Assumptions (NG)'!$V$40*J439/10^9+'Assumptions (NG)'!$V$39*J438/10^9</f>
        <v>0.03852284</v>
      </c>
      <c r="K653" s="154">
        <f>'Assumptions (NG)'!$V$40*K439/10^9+'Assumptions (NG)'!$V$39*K438/10^9</f>
        <v>0.00087516</v>
      </c>
      <c r="L653" s="154">
        <f>'Assumptions (NG)'!$V$40*L439/10^9+'Assumptions (NG)'!$V$39*L438/10^9</f>
        <v>0.27908064</v>
      </c>
      <c r="M653" s="154">
        <f>'Assumptions (NG)'!$V$40*M439/10^9+'Assumptions (NG)'!$V$39*M438/10^9</f>
        <v>0.18175956</v>
      </c>
      <c r="N653" s="154">
        <f>'Assumptions (NG)'!$V$40*N439/10^9+'Assumptions (NG)'!$V$39*N438/10^9</f>
        <v>0.00926908</v>
      </c>
      <c r="O653" s="154">
        <f>'Assumptions (NG)'!$V$40*O439/10^9+'Assumptions (NG)'!$V$39*O438/10^9</f>
        <v>0.10240844</v>
      </c>
      <c r="P653" s="154">
        <f>'Assumptions (NG)'!$V$40*P439/10^9+'Assumptions (NG)'!$V$39*P438/10^9</f>
        <v>0.23757996</v>
      </c>
      <c r="Q653" s="154">
        <f>'Assumptions (NG)'!$V$40*Q439/10^9+'Assumptions (NG)'!$V$39*Q438/10^9</f>
        <v>0.00040188</v>
      </c>
      <c r="R653" s="154">
        <f>'Assumptions (NG)'!$V$40*R439/10^9+'Assumptions (NG)'!$V$39*R438/10^9</f>
        <v>0.05531376</v>
      </c>
      <c r="S653" s="154">
        <f>'Assumptions (NG)'!$V$40*S439/10^9+'Assumptions (NG)'!$V$39*S438/10^9</f>
        <v>0.01668556</v>
      </c>
      <c r="T653" s="154">
        <f>'Assumptions (NG)'!$V$40*T439/10^9+'Assumptions (NG)'!$V$39*T438/10^9</f>
        <v>0.00006528</v>
      </c>
      <c r="U653" s="154">
        <f>'Assumptions (NG)'!$V$40*U439/10^9+'Assumptions (NG)'!$V$39*U438/10^9</f>
        <v>0.00452608</v>
      </c>
      <c r="V653" s="154">
        <f>'Assumptions (NG)'!$V$40*V439/10^9+'Assumptions (NG)'!$V$39*V438/10^9</f>
        <v>0</v>
      </c>
      <c r="W653" s="154">
        <f>'Assumptions (NG)'!$V$40*W439/10^9+'Assumptions (NG)'!$V$39*W438/10^9</f>
        <v>0</v>
      </c>
      <c r="X653" s="154">
        <f>'Assumptions (NG)'!$V$40*X439/10^9+'Assumptions (NG)'!$V$39*X438/10^9</f>
        <v>0.195455734</v>
      </c>
      <c r="Y653" s="154">
        <f>'Assumptions (NG)'!$V$40*Y439/10^9+'Assumptions (NG)'!$V$39*Y438/10^9</f>
        <v>0.1361536139</v>
      </c>
      <c r="Z653" s="154">
        <f>'Assumptions (NG)'!$V$40*Z439/10^9+'Assumptions (NG)'!$V$39*Z438/10^9</f>
        <v>0.2174496139</v>
      </c>
      <c r="AA653" s="154">
        <f>'Assumptions (NG)'!$V$40*AA439/10^9+'Assumptions (NG)'!$V$39*AA438/10^9</f>
        <v>0.2240896139</v>
      </c>
      <c r="AB653" s="154">
        <f>'Assumptions (NG)'!$V$40*AB439/10^9+'Assumptions (NG)'!$V$39*AB438/10^9</f>
        <v>0.1850816139</v>
      </c>
      <c r="AC653" s="154">
        <f>'Assumptions (NG)'!$V$40*AC439/10^9+'Assumptions (NG)'!$V$39*AC438/10^9</f>
        <v>0.1503456139</v>
      </c>
      <c r="AD653" s="154">
        <f>'Assumptions (NG)'!$V$40*AD439/10^9+'Assumptions (NG)'!$V$39*AD438/10^9</f>
        <v>0.1361536139</v>
      </c>
      <c r="AE653" s="154">
        <f>'Assumptions (NG)'!$V$40*AE439/10^9+'Assumptions (NG)'!$V$39*AE438/10^9</f>
        <v>0.1561856139</v>
      </c>
      <c r="AF653" s="154">
        <f>'Assumptions (NG)'!$V$40*AF439/10^9+'Assumptions (NG)'!$V$39*AF438/10^9</f>
        <v>0.1653056139</v>
      </c>
      <c r="AG653" s="154">
        <f>'Assumptions (NG)'!$V$40*AG439/10^9+'Assumptions (NG)'!$V$39*AG438/10^9</f>
        <v>0.1443776139</v>
      </c>
      <c r="AH653" s="154">
        <f>'Assumptions (NG)'!$V$40*AH439/10^9+'Assumptions (NG)'!$V$39*AH438/10^9</f>
        <v>0.2360736139</v>
      </c>
      <c r="AI653" s="154">
        <f>'Assumptions (NG)'!$V$40*AI439/10^9+'Assumptions (NG)'!$V$39*AI438/10^9</f>
        <v>0.1526016139</v>
      </c>
      <c r="AJ653" s="154">
        <f>'Assumptions (NG)'!$V$40*AJ439/10^9+'Assumptions (NG)'!$V$39*AJ438/10^9</f>
        <v>0.1878816139</v>
      </c>
      <c r="AK653" s="154">
        <f>'Assumptions (NG)'!$V$40*AK439/10^9+'Assumptions (NG)'!$V$39*AK438/10^9</f>
        <v>0.1361536139</v>
      </c>
      <c r="AL653" s="154">
        <f>'Assumptions (NG)'!$V$40*AL439/10^9+'Assumptions (NG)'!$V$39*AL438/10^9</f>
        <v>0.1361536139</v>
      </c>
      <c r="AM653" s="154">
        <f>'Assumptions (NG)'!$V$40*AM439/10^9+'Assumptions (NG)'!$V$39*AM438/10^9</f>
        <v>0.1361536139</v>
      </c>
      <c r="AN653" s="154">
        <f>'Assumptions (NG)'!$V$40*AN439/10^9+'Assumptions (NG)'!$V$39*AN438/10^9</f>
        <v>0.4094016139</v>
      </c>
      <c r="AO653" s="154">
        <f>'Assumptions (NG)'!$V$40*AO439/10^9+'Assumptions (NG)'!$V$39*AO438/10^9</f>
        <v>0.5228416139</v>
      </c>
      <c r="AP653" s="154">
        <f>'Assumptions (NG)'!$V$40*AP439/10^9+'Assumptions (NG)'!$V$39*AP438/10^9</f>
        <v>0.8763136139</v>
      </c>
      <c r="AQ653" s="154">
        <f>'Assumptions (NG)'!$V$40*AQ439/10^9+'Assumptions (NG)'!$V$39*AQ438/10^9</f>
        <v>0.1442016139</v>
      </c>
      <c r="AR653" s="154">
        <f>'Assumptions (NG)'!$V$40*AR439/10^9+'Assumptions (NG)'!$V$39*AR438/10^9</f>
        <v>0.7142176139</v>
      </c>
      <c r="AS653" s="154">
        <f>'Assumptions (NG)'!$V$40*AS439/10^9+'Assumptions (NG)'!$V$39*AS438/10^9</f>
        <v>0.3934976139</v>
      </c>
      <c r="AT653" s="154">
        <f>'Assumptions (NG)'!$V$40*AT439/10^9+'Assumptions (NG)'!$V$39*AT438/10^9</f>
        <v>0.1732736139</v>
      </c>
      <c r="AU653" s="154">
        <f>'Assumptions (NG)'!$V$40*AU439/10^9+'Assumptions (NG)'!$V$39*AU438/10^9</f>
        <v>0.1361536139</v>
      </c>
      <c r="AV653" s="154">
        <f>'Assumptions (NG)'!$V$40*AV439/10^9+'Assumptions (NG)'!$V$39*AV438/10^9</f>
        <v>0.4109856139</v>
      </c>
      <c r="AW653" s="154">
        <f>'Assumptions (NG)'!$V$40*AW439/10^9+'Assumptions (NG)'!$V$39*AW438/10^9</f>
        <v>0.3156576139</v>
      </c>
      <c r="AX653" s="154">
        <f>'Assumptions (NG)'!$V$40*AX439/10^9+'Assumptions (NG)'!$V$39*AX438/10^9</f>
        <v>0.1429536139</v>
      </c>
      <c r="AY653" s="154">
        <f>'Assumptions (NG)'!$V$40*AY439/10^9+'Assumptions (NG)'!$V$39*AY438/10^9</f>
        <v>0.2355136139</v>
      </c>
      <c r="AZ653" s="154">
        <f>'Assumptions (NG)'!$V$40*AZ439/10^9+'Assumptions (NG)'!$V$39*AZ438/10^9</f>
        <v>0.3544576139</v>
      </c>
      <c r="BA653" s="154">
        <f>'Assumptions (NG)'!$V$40*BA439/10^9+'Assumptions (NG)'!$V$39*BA438/10^9</f>
        <v>0.1361536139</v>
      </c>
      <c r="BB653" s="154"/>
      <c r="BC653" s="154"/>
      <c r="BD653" s="154"/>
      <c r="BE653" s="154"/>
      <c r="BF653" s="154"/>
    </row>
    <row r="654" ht="15.75" customHeight="1">
      <c r="A654" s="207" t="s">
        <v>399</v>
      </c>
      <c r="B654" s="150" t="s">
        <v>364</v>
      </c>
      <c r="C654" s="183">
        <f>C434*10^15/'Assumptions (NG)'!$V$34*'Assumptions (NG)'!$V$38/10^6</f>
        <v>58.22409099</v>
      </c>
      <c r="D654" s="183">
        <f>D434*10^15/'Assumptions (NG)'!$V$34*'Assumptions (NG)'!$V$38/10^6</f>
        <v>62.2860551</v>
      </c>
      <c r="E654" s="183">
        <f>E434*10^15/'Assumptions (NG)'!$V$34*'Assumptions (NG)'!$V$38/10^6</f>
        <v>47.61832518</v>
      </c>
      <c r="F654" s="183">
        <f>F434*10^15/'Assumptions (NG)'!$V$34*'Assumptions (NG)'!$V$38/10^6</f>
        <v>45.76880286</v>
      </c>
      <c r="G654" s="183">
        <f>G434*10^15/'Assumptions (NG)'!$V$34*'Assumptions (NG)'!$V$38/10^6</f>
        <v>51.14623254</v>
      </c>
      <c r="H654" s="183">
        <f>H434*10^15/'Assumptions (NG)'!$V$34*'Assumptions (NG)'!$V$38/10^6</f>
        <v>44.81527977</v>
      </c>
      <c r="I654" s="183">
        <f>I434*10^15/'Assumptions (NG)'!$V$34*'Assumptions (NG)'!$V$38/10^6</f>
        <v>50.43410074</v>
      </c>
      <c r="J654" s="183">
        <f>J434*10^15/'Assumptions (NG)'!$V$34*'Assumptions (NG)'!$V$38/10^6</f>
        <v>55.20531146</v>
      </c>
      <c r="K654" s="183">
        <f>K434*10^15/'Assumptions (NG)'!$V$34*'Assumptions (NG)'!$V$38/10^6</f>
        <v>57.82590278</v>
      </c>
      <c r="L654" s="183">
        <f>L434*10^15/'Assumptions (NG)'!$V$34*'Assumptions (NG)'!$V$38/10^6</f>
        <v>52.62846584</v>
      </c>
      <c r="M654" s="183">
        <f>M434*10^15/'Assumptions (NG)'!$V$34*'Assumptions (NG)'!$V$38/10^6</f>
        <v>46.99088333</v>
      </c>
      <c r="N654" s="183">
        <f>N434*10^15/'Assumptions (NG)'!$V$34*'Assumptions (NG)'!$V$38/10^6</f>
        <v>36.08462965</v>
      </c>
      <c r="O654" s="183">
        <f>O434*10^15/'Assumptions (NG)'!$V$34*'Assumptions (NG)'!$V$38/10^6</f>
        <v>50.46758262</v>
      </c>
      <c r="P654" s="183">
        <f>P434*10^15/'Assumptions (NG)'!$V$34*'Assumptions (NG)'!$V$38/10^6</f>
        <v>50.46330222</v>
      </c>
      <c r="Q654" s="183">
        <f>Q434*10^15/'Assumptions (NG)'!$V$34*'Assumptions (NG)'!$V$38/10^6</f>
        <v>51.41778633</v>
      </c>
      <c r="R654" s="183">
        <f>R434*10^15/'Assumptions (NG)'!$V$34*'Assumptions (NG)'!$V$38/10^6</f>
        <v>47.2204555</v>
      </c>
      <c r="S654" s="183">
        <f>S434*10^15/'Assumptions (NG)'!$V$34*'Assumptions (NG)'!$V$38/10^6</f>
        <v>39.41195906</v>
      </c>
      <c r="T654" s="183">
        <f>T434*10^15/'Assumptions (NG)'!$V$34*'Assumptions (NG)'!$V$38/10^6</f>
        <v>35.85363801</v>
      </c>
      <c r="U654" s="183">
        <f>U434*10^15/'Assumptions (NG)'!$V$34*'Assumptions (NG)'!$V$38/10^6</f>
        <v>35.64966649</v>
      </c>
      <c r="V654" s="183">
        <f>V434*10^15/'Assumptions (NG)'!$V$34*'Assumptions (NG)'!$V$38/10^6</f>
        <v>34.9366777</v>
      </c>
      <c r="W654" s="183">
        <f>W434*10^15/'Assumptions (NG)'!$V$34*'Assumptions (NG)'!$V$38/10^6</f>
        <v>34.22368892</v>
      </c>
      <c r="X654" s="183">
        <f>X434*10^15/'Assumptions (NG)'!$V$34*'Assumptions (NG)'!$V$38/10^6</f>
        <v>34.93976516</v>
      </c>
      <c r="Y654" s="183">
        <f>Y434*10^15/'Assumptions (NG)'!$V$34*'Assumptions (NG)'!$V$38/10^6</f>
        <v>35.59861815</v>
      </c>
      <c r="Z654" s="183">
        <f>Z434*10^15/'Assumptions (NG)'!$V$34*'Assumptions (NG)'!$V$38/10^6</f>
        <v>36.20024789</v>
      </c>
      <c r="AA654" s="183">
        <f>AA434*10^15/'Assumptions (NG)'!$V$34*'Assumptions (NG)'!$V$38/10^6</f>
        <v>36.74465438</v>
      </c>
      <c r="AB654" s="183">
        <f>AB434*10^15/'Assumptions (NG)'!$V$34*'Assumptions (NG)'!$V$38/10^6</f>
        <v>37.23183762</v>
      </c>
      <c r="AC654" s="183">
        <f>AC434*10^15/'Assumptions (NG)'!$V$34*'Assumptions (NG)'!$V$38/10^6</f>
        <v>37.6617976</v>
      </c>
      <c r="AD654" s="183">
        <f>AD434*10^15/'Assumptions (NG)'!$V$34*'Assumptions (NG)'!$V$38/10^6</f>
        <v>38.03453434</v>
      </c>
      <c r="AE654" s="183">
        <f>AE434*10^15/'Assumptions (NG)'!$V$34*'Assumptions (NG)'!$V$38/10^6</f>
        <v>39.29192961</v>
      </c>
      <c r="AF654" s="183">
        <f>AF434*10^15/'Assumptions (NG)'!$V$34*'Assumptions (NG)'!$V$38/10^6</f>
        <v>40.54932489</v>
      </c>
      <c r="AG654" s="183">
        <f>AG434*10^15/'Assumptions (NG)'!$V$34*'Assumptions (NG)'!$V$38/10^6</f>
        <v>41.80672016</v>
      </c>
      <c r="AH654" s="183">
        <f>AH434*10^15/'Assumptions (NG)'!$V$34*'Assumptions (NG)'!$V$38/10^6</f>
        <v>43.06411544</v>
      </c>
      <c r="AI654" s="183">
        <f>AI434*10^15/'Assumptions (NG)'!$V$34*'Assumptions (NG)'!$V$38/10^6</f>
        <v>44.32151071</v>
      </c>
      <c r="AJ654" s="183">
        <f>AJ434*10^15/'Assumptions (NG)'!$V$34*'Assumptions (NG)'!$V$38/10^6</f>
        <v>45.57890599</v>
      </c>
      <c r="AK654" s="183">
        <f>AK434*10^15/'Assumptions (NG)'!$V$34*'Assumptions (NG)'!$V$38/10^6</f>
        <v>46.83630126</v>
      </c>
      <c r="AL654" s="183">
        <f>AL434*10^15/'Assumptions (NG)'!$V$34*'Assumptions (NG)'!$V$38/10^6</f>
        <v>48.09369654</v>
      </c>
      <c r="AM654" s="183">
        <f>AM434*10^15/'Assumptions (NG)'!$V$34*'Assumptions (NG)'!$V$38/10^6</f>
        <v>49.35109182</v>
      </c>
      <c r="AN654" s="183">
        <f>AN434*10^15/'Assumptions (NG)'!$V$34*'Assumptions (NG)'!$V$38/10^6</f>
        <v>50.60848709</v>
      </c>
      <c r="AO654" s="183">
        <f>AO434*10^15/'Assumptions (NG)'!$V$34*'Assumptions (NG)'!$V$38/10^6</f>
        <v>51.86588237</v>
      </c>
      <c r="AP654" s="183">
        <f>AP434*10^15/'Assumptions (NG)'!$V$34*'Assumptions (NG)'!$V$38/10^6</f>
        <v>53.12327764</v>
      </c>
      <c r="AQ654" s="183">
        <f>AQ434*10^15/'Assumptions (NG)'!$V$34*'Assumptions (NG)'!$V$38/10^6</f>
        <v>54.38067292</v>
      </c>
      <c r="AR654" s="183">
        <f>AR434*10^15/'Assumptions (NG)'!$V$34*'Assumptions (NG)'!$V$38/10^6</f>
        <v>55.63806819</v>
      </c>
      <c r="AS654" s="183">
        <f>AS434*10^15/'Assumptions (NG)'!$V$34*'Assumptions (NG)'!$V$38/10^6</f>
        <v>56.89546347</v>
      </c>
      <c r="AT654" s="183">
        <f>AT434*10^15/'Assumptions (NG)'!$V$34*'Assumptions (NG)'!$V$38/10^6</f>
        <v>58.15285874</v>
      </c>
      <c r="AU654" s="183">
        <f>AU434*10^15/'Assumptions (NG)'!$V$34*'Assumptions (NG)'!$V$38/10^6</f>
        <v>59.41025402</v>
      </c>
      <c r="AV654" s="183">
        <f>AV434*10^15/'Assumptions (NG)'!$V$34*'Assumptions (NG)'!$V$38/10^6</f>
        <v>60.66764929</v>
      </c>
      <c r="AW654" s="183">
        <f>AW434*10^15/'Assumptions (NG)'!$V$34*'Assumptions (NG)'!$V$38/10^6</f>
        <v>61.92504457</v>
      </c>
      <c r="AX654" s="183">
        <f>AX434*10^15/'Assumptions (NG)'!$V$34*'Assumptions (NG)'!$V$38/10^6</f>
        <v>63.18243984</v>
      </c>
      <c r="AY654" s="183">
        <f>AY434*10^15/'Assumptions (NG)'!$V$34*'Assumptions (NG)'!$V$38/10^6</f>
        <v>64.43983512</v>
      </c>
      <c r="AZ654" s="183">
        <f>AZ434*10^15/'Assumptions (NG)'!$V$34*'Assumptions (NG)'!$V$38/10^6</f>
        <v>65.6972304</v>
      </c>
      <c r="BA654" s="183">
        <f>BA434*10^15/'Assumptions (NG)'!$V$34*'Assumptions (NG)'!$V$38/10^6</f>
        <v>66.95462567</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1.1317545</v>
      </c>
      <c r="D656" s="229">
        <f>sum('Assumptions (NG non-electricity'!C3,'Assumptions (NG non-electricity'!C6)+'Assumptions (NG non-electricity'!C7*'Assumptions (NG non-electricity'!C9</f>
        <v>1.1353585</v>
      </c>
      <c r="E656" s="229">
        <f>sum('Assumptions (NG non-electricity'!D3,'Assumptions (NG non-electricity'!D6)+'Assumptions (NG non-electricity'!D7*'Assumptions (NG non-electricity'!D9</f>
        <v>1.16372</v>
      </c>
      <c r="F656" s="229">
        <f>sum('Assumptions (NG non-electricity'!E3,'Assumptions (NG non-electricity'!E6)+'Assumptions (NG non-electricity'!E7*'Assumptions (NG non-electricity'!E9</f>
        <v>1.1641565</v>
      </c>
      <c r="G656" s="229">
        <f>sum('Assumptions (NG non-electricity'!F3,'Assumptions (NG non-electricity'!F6)+'Assumptions (NG non-electricity'!F7*'Assumptions (NG non-electricity'!F9</f>
        <v>1.2052005</v>
      </c>
      <c r="H656" s="229">
        <f>sum('Assumptions (NG non-electricity'!G3,'Assumptions (NG non-electricity'!G6)+'Assumptions (NG non-electricity'!G7*'Assumptions (NG non-electricity'!G9</f>
        <v>1.1539275</v>
      </c>
      <c r="I656" s="229">
        <f>sum('Assumptions (NG non-electricity'!H3,'Assumptions (NG non-electricity'!H6)+'Assumptions (NG non-electricity'!H7*'Assumptions (NG non-electricity'!H9</f>
        <v>1.1578905</v>
      </c>
      <c r="J656" s="229">
        <f>sum('Assumptions (NG non-electricity'!I3,'Assumptions (NG non-electricity'!I6)+'Assumptions (NG non-electricity'!I7*'Assumptions (NG non-electricity'!I9</f>
        <v>1.175863</v>
      </c>
      <c r="K656" s="229">
        <f>sum('Assumptions (NG non-electricity'!J3,'Assumptions (NG non-electricity'!J6)+'Assumptions (NG non-electricity'!J7*'Assumptions (NG non-electricity'!J9</f>
        <v>1.165507</v>
      </c>
      <c r="L656" s="229">
        <f>sum('Assumptions (NG non-electricity'!K3,'Assumptions (NG non-electricity'!K6)+'Assumptions (NG non-electricity'!K7*'Assumptions (NG non-electricity'!K9</f>
        <v>1.1445205</v>
      </c>
      <c r="M656" s="229">
        <f>sum('Assumptions (NG non-electricity'!L3,'Assumptions (NG non-electricity'!L6)+'Assumptions (NG non-electricity'!L7*'Assumptions (NG non-electricity'!L9</f>
        <v>1.152564</v>
      </c>
      <c r="N656" s="229">
        <f>sum('Assumptions (NG non-electricity'!M3,'Assumptions (NG non-electricity'!M6)+'Assumptions (NG non-electricity'!M7*'Assumptions (NG non-electricity'!M9</f>
        <v>1.1569925</v>
      </c>
      <c r="O656" s="229">
        <f>sum('Assumptions (NG non-electricity'!N3,'Assumptions (NG non-electricity'!N6)+'Assumptions (NG non-electricity'!N7*'Assumptions (NG non-electricity'!N9</f>
        <v>1.1486365</v>
      </c>
      <c r="P656" s="229">
        <f>sum('Assumptions (NG non-electricity'!O3,'Assumptions (NG non-electricity'!O6)+'Assumptions (NG non-electricity'!O7*'Assumptions (NG non-electricity'!O9</f>
        <v>1.1810055</v>
      </c>
      <c r="Q656" s="229">
        <f>sum('Assumptions (NG non-electricity'!P3,'Assumptions (NG non-electricity'!P6)+'Assumptions (NG non-electricity'!P7*'Assumptions (NG non-electricity'!P9</f>
        <v>1.0820685</v>
      </c>
      <c r="R656" s="229">
        <f>sum('Assumptions (NG non-electricity'!Q3,'Assumptions (NG non-electricity'!Q6)+'Assumptions (NG non-electricity'!Q7*'Assumptions (NG non-electricity'!Q9</f>
        <v>1.086943</v>
      </c>
      <c r="S656" s="229">
        <f>sum('Assumptions (NG non-electricity'!R3,'Assumptions (NG non-electricity'!R6)+'Assumptions (NG non-electricity'!R7*'Assumptions (NG non-electricity'!R9</f>
        <v>1.0946175</v>
      </c>
      <c r="T656" s="229">
        <f>sum('Assumptions (NG non-electricity'!S3,'Assumptions (NG non-electricity'!S6)+'Assumptions (NG non-electricity'!S7*'Assumptions (NG non-electricity'!S9</f>
        <v>1.081854023</v>
      </c>
      <c r="U656" s="229">
        <f>sum('Assumptions (NG non-electricity'!T3,'Assumptions (NG non-electricity'!T6)+'Assumptions (NG non-electricity'!T7*'Assumptions (NG non-electricity'!T9</f>
        <v>1.083568669</v>
      </c>
      <c r="V656" s="229">
        <f>sum('Assumptions (NG non-electricity'!U3,'Assumptions (NG non-electricity'!U6)+'Assumptions (NG non-electricity'!U7*'Assumptions (NG non-electricity'!U9</f>
        <v>1.085283315</v>
      </c>
      <c r="W656" s="229">
        <f>sum('Assumptions (NG non-electricity'!V3,'Assumptions (NG non-electricity'!V6)+'Assumptions (NG non-electricity'!V7*'Assumptions (NG non-electricity'!V9</f>
        <v>1.086997962</v>
      </c>
      <c r="X656" s="229">
        <f>sum('Assumptions (NG non-electricity'!W3,'Assumptions (NG non-electricity'!W6)+'Assumptions (NG non-electricity'!W7*'Assumptions (NG non-electricity'!W9</f>
        <v>1.088712608</v>
      </c>
      <c r="Y656" s="229">
        <f>sum('Assumptions (NG non-electricity'!X3,'Assumptions (NG non-electricity'!X6)+'Assumptions (NG non-electricity'!X7*'Assumptions (NG non-electricity'!X9</f>
        <v>1.090427254</v>
      </c>
      <c r="Z656" s="229">
        <f>sum('Assumptions (NG non-electricity'!Y3,'Assumptions (NG non-electricity'!Y6)+'Assumptions (NG non-electricity'!Y7*'Assumptions (NG non-electricity'!Y9</f>
        <v>1.0921419</v>
      </c>
      <c r="AA656" s="229">
        <f>sum('Assumptions (NG non-electricity'!Z3,'Assumptions (NG non-electricity'!Z6)+'Assumptions (NG non-electricity'!Z7*'Assumptions (NG non-electricity'!Z9</f>
        <v>1.093856547</v>
      </c>
      <c r="AB656" s="229">
        <f>sum('Assumptions (NG non-electricity'!AA3,'Assumptions (NG non-electricity'!AA6)+'Assumptions (NG non-electricity'!AA7*'Assumptions (NG non-electricity'!AA9</f>
        <v>1.095571193</v>
      </c>
      <c r="AC656" s="229">
        <f>sum('Assumptions (NG non-electricity'!AB3,'Assumptions (NG non-electricity'!AB6)+'Assumptions (NG non-electricity'!AB7*'Assumptions (NG non-electricity'!AB9</f>
        <v>1.097285839</v>
      </c>
      <c r="AD656" s="229">
        <f>sum('Assumptions (NG non-electricity'!AC3,'Assumptions (NG non-electricity'!AC6)+'Assumptions (NG non-electricity'!AC7*'Assumptions (NG non-electricity'!AC9</f>
        <v>1.099000485</v>
      </c>
      <c r="AE656" s="229">
        <f>sum('Assumptions (NG non-electricity'!AD3,'Assumptions (NG non-electricity'!AD6)+'Assumptions (NG non-electricity'!AD7*'Assumptions (NG non-electricity'!AD9</f>
        <v>1.100715132</v>
      </c>
      <c r="AF656" s="229">
        <f>sum('Assumptions (NG non-electricity'!AE3,'Assumptions (NG non-electricity'!AE6)+'Assumptions (NG non-electricity'!AE7*'Assumptions (NG non-electricity'!AE9</f>
        <v>1.102429778</v>
      </c>
      <c r="AG656" s="229">
        <f>sum('Assumptions (NG non-electricity'!AF3,'Assumptions (NG non-electricity'!AF6)+'Assumptions (NG non-electricity'!AF7*'Assumptions (NG non-electricity'!AF9</f>
        <v>1.104144424</v>
      </c>
      <c r="AH656" s="229">
        <f>sum('Assumptions (NG non-electricity'!AG3,'Assumptions (NG non-electricity'!AG6)+'Assumptions (NG non-electricity'!AG7*'Assumptions (NG non-electricity'!AG9</f>
        <v>1.10585907</v>
      </c>
      <c r="AI656" s="229">
        <f>sum('Assumptions (NG non-electricity'!AH3,'Assumptions (NG non-electricity'!AH6)+'Assumptions (NG non-electricity'!AH7*'Assumptions (NG non-electricity'!AH9</f>
        <v>1.107573716</v>
      </c>
      <c r="AJ656" s="229">
        <f>sum('Assumptions (NG non-electricity'!AI3,'Assumptions (NG non-electricity'!AI6)+'Assumptions (NG non-electricity'!AI7*'Assumptions (NG non-electricity'!AI9</f>
        <v>1.109288363</v>
      </c>
      <c r="AK656" s="229">
        <f>sum('Assumptions (NG non-electricity'!AJ3,'Assumptions (NG non-electricity'!AJ6)+'Assumptions (NG non-electricity'!AJ7*'Assumptions (NG non-electricity'!AJ9</f>
        <v>1.111003009</v>
      </c>
      <c r="AL656" s="229">
        <f>sum('Assumptions (NG non-electricity'!AK3,'Assumptions (NG non-electricity'!AK6)+'Assumptions (NG non-electricity'!AK7*'Assumptions (NG non-electricity'!AK9</f>
        <v>1.112717655</v>
      </c>
      <c r="AM656" s="229">
        <f>sum('Assumptions (NG non-electricity'!AL3,'Assumptions (NG non-electricity'!AL6)+'Assumptions (NG non-electricity'!AL7*'Assumptions (NG non-electricity'!AL9</f>
        <v>1.114432301</v>
      </c>
      <c r="AN656" s="229">
        <f>sum('Assumptions (NG non-electricity'!AM3,'Assumptions (NG non-electricity'!AM6)+'Assumptions (NG non-electricity'!AM7*'Assumptions (NG non-electricity'!AM9</f>
        <v>1.116146948</v>
      </c>
      <c r="AO656" s="229">
        <f>sum('Assumptions (NG non-electricity'!AN3,'Assumptions (NG non-electricity'!AN6)+'Assumptions (NG non-electricity'!AN7*'Assumptions (NG non-electricity'!AN9</f>
        <v>1.117861594</v>
      </c>
      <c r="AP656" s="229">
        <f>sum('Assumptions (NG non-electricity'!AO3,'Assumptions (NG non-electricity'!AO6)+'Assumptions (NG non-electricity'!AO7*'Assumptions (NG non-electricity'!AO9</f>
        <v>1.11957624</v>
      </c>
      <c r="AQ656" s="229">
        <f>sum('Assumptions (NG non-electricity'!AP3,'Assumptions (NG non-electricity'!AP6)+'Assumptions (NG non-electricity'!AP7*'Assumptions (NG non-electricity'!AP9</f>
        <v>1.121290886</v>
      </c>
      <c r="AR656" s="229">
        <f>sum('Assumptions (NG non-electricity'!AQ3,'Assumptions (NG non-electricity'!AQ6)+'Assumptions (NG non-electricity'!AQ7*'Assumptions (NG non-electricity'!AQ9</f>
        <v>1.123005533</v>
      </c>
      <c r="AS656" s="229">
        <f>sum('Assumptions (NG non-electricity'!AR3,'Assumptions (NG non-electricity'!AR6)+'Assumptions (NG non-electricity'!AR7*'Assumptions (NG non-electricity'!AR9</f>
        <v>1.124720179</v>
      </c>
      <c r="AT656" s="229">
        <f>sum('Assumptions (NG non-electricity'!AS3,'Assumptions (NG non-electricity'!AS6)+'Assumptions (NG non-electricity'!AS7*'Assumptions (NG non-electricity'!AS9</f>
        <v>1.126434825</v>
      </c>
      <c r="AU656" s="229">
        <f>sum('Assumptions (NG non-electricity'!AT3,'Assumptions (NG non-electricity'!AT6)+'Assumptions (NG non-electricity'!AT7*'Assumptions (NG non-electricity'!AT9</f>
        <v>1.128149471</v>
      </c>
      <c r="AV656" s="229">
        <f>sum('Assumptions (NG non-electricity'!AU3,'Assumptions (NG non-electricity'!AU6)+'Assumptions (NG non-electricity'!AU7*'Assumptions (NG non-electricity'!AU9</f>
        <v>1.129864118</v>
      </c>
      <c r="AW656" s="229">
        <f>sum('Assumptions (NG non-electricity'!AV3,'Assumptions (NG non-electricity'!AV6)+'Assumptions (NG non-electricity'!AV7*'Assumptions (NG non-electricity'!AV9</f>
        <v>1.131578764</v>
      </c>
      <c r="AX656" s="229">
        <f>sum('Assumptions (NG non-electricity'!AW3,'Assumptions (NG non-electricity'!AW6)+'Assumptions (NG non-electricity'!AW7*'Assumptions (NG non-electricity'!AW9</f>
        <v>1.13329341</v>
      </c>
      <c r="AY656" s="229">
        <f>sum('Assumptions (NG non-electricity'!AX3,'Assumptions (NG non-electricity'!AX6)+'Assumptions (NG non-electricity'!AX7*'Assumptions (NG non-electricity'!AX9</f>
        <v>1.135008056</v>
      </c>
      <c r="AZ656" s="229">
        <f>sum('Assumptions (NG non-electricity'!AY3,'Assumptions (NG non-electricity'!AY6)+'Assumptions (NG non-electricity'!AY7*'Assumptions (NG non-electricity'!AY9</f>
        <v>1.136722703</v>
      </c>
      <c r="BA656" s="229">
        <f>sum('Assumptions (NG non-electricity'!AZ3,'Assumptions (NG non-electricity'!AZ6)+'Assumptions (NG non-electricity'!AZ7*'Assumptions (NG non-electricity'!AZ9</f>
        <v>1.138437349</v>
      </c>
    </row>
    <row r="657" ht="15.75" customHeight="1">
      <c r="A657" s="186" t="s">
        <v>402</v>
      </c>
      <c r="B657" s="150" t="s">
        <v>392</v>
      </c>
      <c r="C657" s="229">
        <f>sum('Assumptions (NG non-electricity'!B3,'Assumptions (NG non-electricity'!B6)</f>
        <v>0.729842</v>
      </c>
      <c r="D657" s="229">
        <f>sum('Assumptions (NG non-electricity'!C3,'Assumptions (NG non-electricity'!C6)</f>
        <v>0.770232</v>
      </c>
      <c r="E657" s="229">
        <f>sum('Assumptions (NG non-electricity'!D3,'Assumptions (NG non-electricity'!D6)</f>
        <v>0.763735</v>
      </c>
      <c r="F657" s="229">
        <f>sum('Assumptions (NG non-electricity'!E3,'Assumptions (NG non-electricity'!E6)</f>
        <v>0.745426</v>
      </c>
      <c r="G657" s="229">
        <f>sum('Assumptions (NG non-electricity'!F3,'Assumptions (NG non-electricity'!F6)</f>
        <v>0.758494</v>
      </c>
      <c r="H657" s="229">
        <f>sum('Assumptions (NG non-electricity'!G3,'Assumptions (NG non-electricity'!G6)</f>
        <v>0.733359</v>
      </c>
      <c r="I657" s="229">
        <f>sum('Assumptions (NG non-electricity'!H3,'Assumptions (NG non-electricity'!H6)</f>
        <v>0.752987</v>
      </c>
      <c r="J657" s="229">
        <f>sum('Assumptions (NG non-electricity'!I3,'Assumptions (NG non-electricity'!I6)</f>
        <v>0.765184</v>
      </c>
      <c r="K657" s="229">
        <f>sum('Assumptions (NG non-electricity'!J3,'Assumptions (NG non-electricity'!J6)</f>
        <v>0.760819</v>
      </c>
      <c r="L657" s="229">
        <f>sum('Assumptions (NG non-electricity'!K3,'Assumptions (NG non-electricity'!K6)</f>
        <v>0.748158</v>
      </c>
      <c r="M657" s="229">
        <f>sum('Assumptions (NG non-electricity'!L3,'Assumptions (NG non-electricity'!L6)</f>
        <v>0.758859</v>
      </c>
      <c r="N657" s="229">
        <f>sum('Assumptions (NG non-electricity'!M3,'Assumptions (NG non-electricity'!M6)</f>
        <v>0.773273</v>
      </c>
      <c r="O657" s="229">
        <f>sum('Assumptions (NG non-electricity'!N3,'Assumptions (NG non-electricity'!N6)</f>
        <v>0.745891</v>
      </c>
      <c r="P657" s="229">
        <f>sum('Assumptions (NG non-electricity'!O3,'Assumptions (NG non-electricity'!O6)</f>
        <v>0.755859</v>
      </c>
      <c r="Q657" s="229">
        <f>sum('Assumptions (NG non-electricity'!P3,'Assumptions (NG non-electricity'!P6)</f>
        <v>0.653165</v>
      </c>
      <c r="R657" s="229">
        <f>sum('Assumptions (NG non-electricity'!Q3,'Assumptions (NG non-electricity'!Q6)</f>
        <v>0.660403</v>
      </c>
      <c r="S657" s="229">
        <f>sum('Assumptions (NG non-electricity'!R3,'Assumptions (NG non-electricity'!R6)</f>
        <v>0.671736</v>
      </c>
      <c r="T657" s="229">
        <f>sum('Assumptions (NG non-electricity'!S3,'Assumptions (NG non-electricity'!S6)</f>
        <v>0.6656380229</v>
      </c>
      <c r="U657" s="229">
        <f>sum('Assumptions (NG non-electricity'!T3,'Assumptions (NG non-electricity'!T6)</f>
        <v>0.6628094554</v>
      </c>
      <c r="V657" s="229">
        <f>sum('Assumptions (NG non-electricity'!U3,'Assumptions (NG non-electricity'!U6)</f>
        <v>0.6599808878</v>
      </c>
      <c r="W657" s="229">
        <f>sum('Assumptions (NG non-electricity'!V3,'Assumptions (NG non-electricity'!V6)</f>
        <v>0.6571523203</v>
      </c>
      <c r="X657" s="229">
        <f>sum('Assumptions (NG non-electricity'!W3,'Assumptions (NG non-electricity'!W6)</f>
        <v>0.6543237527</v>
      </c>
      <c r="Y657" s="229">
        <f>sum('Assumptions (NG non-electricity'!X3,'Assumptions (NG non-electricity'!X6)</f>
        <v>0.6514951852</v>
      </c>
      <c r="Z657" s="229">
        <f>sum('Assumptions (NG non-electricity'!Y3,'Assumptions (NG non-electricity'!Y6)</f>
        <v>0.6486666176</v>
      </c>
      <c r="AA657" s="229">
        <f>sum('Assumptions (NG non-electricity'!Z3,'Assumptions (NG non-electricity'!Z6)</f>
        <v>0.6458380501</v>
      </c>
      <c r="AB657" s="229">
        <f>sum('Assumptions (NG non-electricity'!AA3,'Assumptions (NG non-electricity'!AA6)</f>
        <v>0.6430094826</v>
      </c>
      <c r="AC657" s="229">
        <f>sum('Assumptions (NG non-electricity'!AB3,'Assumptions (NG non-electricity'!AB6)</f>
        <v>0.640180915</v>
      </c>
      <c r="AD657" s="229">
        <f>sum('Assumptions (NG non-electricity'!AC3,'Assumptions (NG non-electricity'!AC6)</f>
        <v>0.6373523475</v>
      </c>
      <c r="AE657" s="229">
        <f>sum('Assumptions (NG non-electricity'!AD3,'Assumptions (NG non-electricity'!AD6)</f>
        <v>0.6345237799</v>
      </c>
      <c r="AF657" s="229">
        <f>sum('Assumptions (NG non-electricity'!AE3,'Assumptions (NG non-electricity'!AE6)</f>
        <v>0.6316952124</v>
      </c>
      <c r="AG657" s="229">
        <f>sum('Assumptions (NG non-electricity'!AF3,'Assumptions (NG non-electricity'!AF6)</f>
        <v>0.6288666448</v>
      </c>
      <c r="AH657" s="229">
        <f>sum('Assumptions (NG non-electricity'!AG3,'Assumptions (NG non-electricity'!AG6)</f>
        <v>0.6260380773</v>
      </c>
      <c r="AI657" s="229">
        <f>sum('Assumptions (NG non-electricity'!AH3,'Assumptions (NG non-electricity'!AH6)</f>
        <v>0.6232095098</v>
      </c>
      <c r="AJ657" s="229">
        <f>sum('Assumptions (NG non-electricity'!AI3,'Assumptions (NG non-electricity'!AI6)</f>
        <v>0.6203809422</v>
      </c>
      <c r="AK657" s="229">
        <f>sum('Assumptions (NG non-electricity'!AJ3,'Assumptions (NG non-electricity'!AJ6)</f>
        <v>0.6175523747</v>
      </c>
      <c r="AL657" s="229">
        <f>sum('Assumptions (NG non-electricity'!AK3,'Assumptions (NG non-electricity'!AK6)</f>
        <v>0.6147238071</v>
      </c>
      <c r="AM657" s="229">
        <f>sum('Assumptions (NG non-electricity'!AL3,'Assumptions (NG non-electricity'!AL6)</f>
        <v>0.6118952396</v>
      </c>
      <c r="AN657" s="229">
        <f>sum('Assumptions (NG non-electricity'!AM3,'Assumptions (NG non-electricity'!AM6)</f>
        <v>0.6090666721</v>
      </c>
      <c r="AO657" s="229">
        <f>sum('Assumptions (NG non-electricity'!AN3,'Assumptions (NG non-electricity'!AN6)</f>
        <v>0.6062381045</v>
      </c>
      <c r="AP657" s="229">
        <f>sum('Assumptions (NG non-electricity'!AO3,'Assumptions (NG non-electricity'!AO6)</f>
        <v>0.603409537</v>
      </c>
      <c r="AQ657" s="229">
        <f>sum('Assumptions (NG non-electricity'!AP3,'Assumptions (NG non-electricity'!AP6)</f>
        <v>0.6005809694</v>
      </c>
      <c r="AR657" s="229">
        <f>sum('Assumptions (NG non-electricity'!AQ3,'Assumptions (NG non-electricity'!AQ6)</f>
        <v>0.5977524019</v>
      </c>
      <c r="AS657" s="229">
        <f>sum('Assumptions (NG non-electricity'!AR3,'Assumptions (NG non-electricity'!AR6)</f>
        <v>0.5949238343</v>
      </c>
      <c r="AT657" s="229">
        <f>sum('Assumptions (NG non-electricity'!AS3,'Assumptions (NG non-electricity'!AS6)</f>
        <v>0.5920952668</v>
      </c>
      <c r="AU657" s="229">
        <f>sum('Assumptions (NG non-electricity'!AT3,'Assumptions (NG non-electricity'!AT6)</f>
        <v>0.5892666993</v>
      </c>
      <c r="AV657" s="229">
        <f>sum('Assumptions (NG non-electricity'!AU3,'Assumptions (NG non-electricity'!AU6)</f>
        <v>0.5864381317</v>
      </c>
      <c r="AW657" s="229">
        <f>sum('Assumptions (NG non-electricity'!AV3,'Assumptions (NG non-electricity'!AV6)</f>
        <v>0.5836095642</v>
      </c>
      <c r="AX657" s="229">
        <f>sum('Assumptions (NG non-electricity'!AW3,'Assumptions (NG non-electricity'!AW6)</f>
        <v>0.5807809966</v>
      </c>
      <c r="AY657" s="229">
        <f>sum('Assumptions (NG non-electricity'!AX3,'Assumptions (NG non-electricity'!AX6)</f>
        <v>0.5779524291</v>
      </c>
      <c r="AZ657" s="229">
        <f>sum('Assumptions (NG non-electricity'!AY3,'Assumptions (NG non-electricity'!AY6)</f>
        <v>0.5751238615</v>
      </c>
      <c r="BA657" s="229">
        <f>sum('Assumptions (NG non-electricity'!AZ3,'Assumptions (NG non-electricity'!AZ6)</f>
        <v>0.572295294</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773</v>
      </c>
      <c r="Y670" s="235">
        <f>'Assumptions (Wind)'!X42</f>
        <v>68</v>
      </c>
      <c r="Z670" s="235">
        <f>'Assumptions (Wind)'!Y42</f>
        <v>0</v>
      </c>
      <c r="AA670" s="235">
        <f>'Assumptions (Wind)'!Z42</f>
        <v>0</v>
      </c>
      <c r="AB670" s="235">
        <f>'Assumptions (Wind)'!AA42</f>
        <v>13.6</v>
      </c>
      <c r="AC670" s="235">
        <f>'Assumptions (Wind)'!AB42</f>
        <v>0</v>
      </c>
      <c r="AD670" s="235">
        <f>'Assumptions (Wind)'!AC42</f>
        <v>109.1</v>
      </c>
      <c r="AE670" s="235">
        <f>'Assumptions (Wind)'!AD42</f>
        <v>1.5</v>
      </c>
      <c r="AF670" s="235">
        <f>'Assumptions (Wind)'!AE42</f>
        <v>66.6</v>
      </c>
      <c r="AG670" s="235">
        <f>'Assumptions (Wind)'!AF42</f>
        <v>110.8</v>
      </c>
      <c r="AH670" s="235">
        <f>'Assumptions (Wind)'!AG42</f>
        <v>184.4</v>
      </c>
      <c r="AI670" s="235">
        <f>'Assumptions (Wind)'!AH42</f>
        <v>81.5</v>
      </c>
      <c r="AJ670" s="235">
        <f>'Assumptions (Wind)'!AI42</f>
        <v>60.5</v>
      </c>
      <c r="AK670" s="235">
        <f>'Assumptions (Wind)'!AJ42</f>
        <v>212</v>
      </c>
      <c r="AL670" s="235">
        <f>'Assumptions (Wind)'!AK42</f>
        <v>63</v>
      </c>
      <c r="AM670" s="235">
        <f>'Assumptions (Wind)'!AL42</f>
        <v>65</v>
      </c>
      <c r="AN670" s="235">
        <f>'Assumptions (Wind)'!AM42</f>
        <v>291.5</v>
      </c>
      <c r="AO670" s="235">
        <f>'Assumptions (Wind)'!AN42</f>
        <v>139</v>
      </c>
      <c r="AP670" s="235">
        <f>'Assumptions (Wind)'!AO42</f>
        <v>954.7</v>
      </c>
      <c r="AQ670" s="235">
        <f>'Assumptions (Wind)'!AP42</f>
        <v>1968.2</v>
      </c>
      <c r="AR670" s="235">
        <f>'Assumptions (Wind)'!AQ42</f>
        <v>0</v>
      </c>
      <c r="AS670" s="235">
        <f>'Assumptions (Wind)'!AR42</f>
        <v>234.4</v>
      </c>
      <c r="AT670" s="235">
        <f>'Assumptions (Wind)'!AS42</f>
        <v>286.4</v>
      </c>
      <c r="AU670" s="235">
        <f>'Assumptions (Wind)'!AT42</f>
        <v>0</v>
      </c>
      <c r="AV670" s="235">
        <f>'Assumptions (Wind)'!AU42</f>
        <v>192.8</v>
      </c>
      <c r="AW670" s="235">
        <f>'Assumptions (Wind)'!AV42</f>
        <v>201.8</v>
      </c>
      <c r="AX670" s="235">
        <f>'Assumptions (Wind)'!AW42</f>
        <v>0</v>
      </c>
      <c r="AY670" s="235">
        <f>'Assumptions (Wind)'!AX42</f>
        <v>0</v>
      </c>
      <c r="AZ670" s="235">
        <f>'Assumptions (Wind)'!AY42</f>
        <v>1165.567436</v>
      </c>
      <c r="BA670" s="235">
        <f>'Assumptions (Wind)'!AZ42</f>
        <v>460.5674365</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5304.8</v>
      </c>
      <c r="Y671" s="167">
        <f>X671-'Assumptions (Wind)'!X42+X677</f>
        <v>6402.367436</v>
      </c>
      <c r="Z671" s="167">
        <f>Y671-'Assumptions (Wind)'!Y42+Y677</f>
        <v>6862.934873</v>
      </c>
      <c r="AA671" s="167">
        <f>Z671-'Assumptions (Wind)'!Z42+Z677</f>
        <v>7255.502309</v>
      </c>
      <c r="AB671" s="167">
        <f>AA671-'Assumptions (Wind)'!AA42+AA677</f>
        <v>7634.469746</v>
      </c>
      <c r="AC671" s="167">
        <f>AB671-'Assumptions (Wind)'!AB42+AB677</f>
        <v>8040.637182</v>
      </c>
      <c r="AD671" s="167">
        <f>AC671-'Assumptions (Wind)'!AC42+AC677</f>
        <v>8324.104619</v>
      </c>
      <c r="AE671" s="167">
        <f>AD671-'Assumptions (Wind)'!AD42+AD677</f>
        <v>8824.272055</v>
      </c>
      <c r="AF671" s="167">
        <f>AE671-'Assumptions (Wind)'!AE42+AE677</f>
        <v>9151.739492</v>
      </c>
      <c r="AG671" s="167">
        <f>AF671-'Assumptions (Wind)'!AF42+AF677</f>
        <v>9500.106928</v>
      </c>
      <c r="AH671" s="167">
        <f>AG671-'Assumptions (Wind)'!AG42+AG677</f>
        <v>9819.074365</v>
      </c>
      <c r="AI671" s="167">
        <f>AH671-'Assumptions (Wind)'!AH42+AH677</f>
        <v>10314.5418</v>
      </c>
      <c r="AJ671" s="167">
        <f>AI671-'Assumptions (Wind)'!AI42+AI677</f>
        <v>10728.10924</v>
      </c>
      <c r="AK671" s="167">
        <f>AJ671-'Assumptions (Wind)'!AJ42+AJ677</f>
        <v>10969.17667</v>
      </c>
      <c r="AL671" s="167">
        <f>AK671-'Assumptions (Wind)'!AK42+AK677</f>
        <v>11510.74411</v>
      </c>
      <c r="AM671" s="167">
        <f>AL671-'Assumptions (Wind)'!AL42+AL677</f>
        <v>11901.31155</v>
      </c>
      <c r="AN671" s="167">
        <f>AM671-'Assumptions (Wind)'!AM42+AM677</f>
        <v>12067.37898</v>
      </c>
      <c r="AO671" s="167">
        <f>AN671-'Assumptions (Wind)'!AN42+AN677</f>
        <v>12612.44642</v>
      </c>
      <c r="AP671" s="167">
        <f>AO671-'Assumptions (Wind)'!AO42+AO677</f>
        <v>12189.31386</v>
      </c>
      <c r="AQ671" s="167">
        <f>AP671-'Assumptions (Wind)'!AP42+AP677</f>
        <v>11568.38129</v>
      </c>
      <c r="AR671" s="167">
        <f>AQ671-'Assumptions (Wind)'!AQ42+AQ677</f>
        <v>13929.14873</v>
      </c>
      <c r="AS671" s="167">
        <f>AR671-'Assumptions (Wind)'!AR42+AR677</f>
        <v>14087.31617</v>
      </c>
      <c r="AT671" s="167">
        <f>AS671-'Assumptions (Wind)'!AS42+AS677</f>
        <v>14427.8836</v>
      </c>
      <c r="AU671" s="167">
        <f>AT671-'Assumptions (Wind)'!AT42+AT677</f>
        <v>15106.85104</v>
      </c>
      <c r="AV671" s="167">
        <f>AU671-'Assumptions (Wind)'!AU42+AU677</f>
        <v>15306.61848</v>
      </c>
      <c r="AW671" s="167">
        <f>AV671-'Assumptions (Wind)'!AV42+AV677</f>
        <v>15690.18591</v>
      </c>
      <c r="AX671" s="167">
        <f>AW671-'Assumptions (Wind)'!AW42+AW677</f>
        <v>16284.55335</v>
      </c>
      <c r="AY671" s="167">
        <f>AX671-'Assumptions (Wind)'!AX42+AX677</f>
        <v>16677.12079</v>
      </c>
      <c r="AZ671" s="167">
        <f>AY671-'Assumptions (Wind)'!AY42+AY677</f>
        <v>15904.12079</v>
      </c>
      <c r="BA671" s="167">
        <f>AZ671-'Assumptions (Wind)'!AZ42+AZ677</f>
        <v>17001.68822</v>
      </c>
    </row>
    <row r="672" ht="15.75" customHeight="1">
      <c r="A672" s="239" t="s">
        <v>350</v>
      </c>
      <c r="B672" s="202" t="s">
        <v>149</v>
      </c>
      <c r="C672" s="240">
        <v>1135.0</v>
      </c>
      <c r="D672" s="151">
        <v>1201.6</v>
      </c>
      <c r="E672" s="151">
        <v>1312.4</v>
      </c>
      <c r="F672" s="151">
        <v>1496.8</v>
      </c>
      <c r="G672" s="151">
        <v>1578.3</v>
      </c>
      <c r="H672" s="151">
        <v>1634.1</v>
      </c>
      <c r="I672" s="151">
        <v>1846.1</v>
      </c>
      <c r="J672" s="151">
        <v>1898.1</v>
      </c>
      <c r="K672" s="151">
        <v>1963.1</v>
      </c>
      <c r="L672" s="151">
        <v>2252.5</v>
      </c>
      <c r="M672" s="151">
        <v>2391.5</v>
      </c>
      <c r="N672" s="151">
        <v>3313.3</v>
      </c>
      <c r="O672" s="151">
        <v>5281.5</v>
      </c>
      <c r="P672" s="151">
        <v>5279.9</v>
      </c>
      <c r="Q672" s="151">
        <v>5468.4</v>
      </c>
      <c r="R672" s="151">
        <v>5717.2</v>
      </c>
      <c r="S672" s="151">
        <v>5699.2</v>
      </c>
      <c r="T672" s="151">
        <v>5876.0</v>
      </c>
      <c r="U672" s="151">
        <v>6077.8</v>
      </c>
      <c r="V672" s="172">
        <f t="shared" ref="V672:W672" si="31">U672+V677</f>
        <v>6077.8</v>
      </c>
      <c r="W672" s="153">
        <f t="shared" si="31"/>
        <v>6077.8</v>
      </c>
      <c r="X672" s="148">
        <f t="shared" ref="X672:AZ672" si="32">$W672+W$1*($BA$672-$W$672)/($BA$2-$W$2)</f>
        <v>6470.367436</v>
      </c>
      <c r="Y672" s="148">
        <f t="shared" si="32"/>
        <v>6862.934873</v>
      </c>
      <c r="Z672" s="148">
        <f t="shared" si="32"/>
        <v>7255.502309</v>
      </c>
      <c r="AA672" s="148">
        <f t="shared" si="32"/>
        <v>7648.069746</v>
      </c>
      <c r="AB672" s="148">
        <f t="shared" si="32"/>
        <v>8040.637182</v>
      </c>
      <c r="AC672" s="148">
        <f t="shared" si="32"/>
        <v>8433.204619</v>
      </c>
      <c r="AD672" s="148">
        <f t="shared" si="32"/>
        <v>8825.772055</v>
      </c>
      <c r="AE672" s="148">
        <f t="shared" si="32"/>
        <v>9218.339492</v>
      </c>
      <c r="AF672" s="148">
        <f t="shared" si="32"/>
        <v>9610.906928</v>
      </c>
      <c r="AG672" s="148">
        <f t="shared" si="32"/>
        <v>10003.47436</v>
      </c>
      <c r="AH672" s="148">
        <f t="shared" si="32"/>
        <v>10396.0418</v>
      </c>
      <c r="AI672" s="148">
        <f t="shared" si="32"/>
        <v>10788.60924</v>
      </c>
      <c r="AJ672" s="148">
        <f t="shared" si="32"/>
        <v>11181.17667</v>
      </c>
      <c r="AK672" s="148">
        <f t="shared" si="32"/>
        <v>11573.74411</v>
      </c>
      <c r="AL672" s="148">
        <f t="shared" si="32"/>
        <v>11966.31155</v>
      </c>
      <c r="AM672" s="148">
        <f t="shared" si="32"/>
        <v>12358.87898</v>
      </c>
      <c r="AN672" s="148">
        <f t="shared" si="32"/>
        <v>12751.44642</v>
      </c>
      <c r="AO672" s="148">
        <f t="shared" si="32"/>
        <v>13144.01386</v>
      </c>
      <c r="AP672" s="148">
        <f t="shared" si="32"/>
        <v>13536.58129</v>
      </c>
      <c r="AQ672" s="148">
        <f t="shared" si="32"/>
        <v>13929.14873</v>
      </c>
      <c r="AR672" s="148">
        <f t="shared" si="32"/>
        <v>14321.71617</v>
      </c>
      <c r="AS672" s="148">
        <f t="shared" si="32"/>
        <v>14714.2836</v>
      </c>
      <c r="AT672" s="148">
        <f t="shared" si="32"/>
        <v>15106.85104</v>
      </c>
      <c r="AU672" s="148">
        <f t="shared" si="32"/>
        <v>15499.41848</v>
      </c>
      <c r="AV672" s="148">
        <f t="shared" si="32"/>
        <v>15891.98591</v>
      </c>
      <c r="AW672" s="148">
        <f t="shared" si="32"/>
        <v>16284.55335</v>
      </c>
      <c r="AX672" s="148">
        <f t="shared" si="32"/>
        <v>16677.12079</v>
      </c>
      <c r="AY672" s="148">
        <f t="shared" si="32"/>
        <v>17069.68822</v>
      </c>
      <c r="AZ672" s="148">
        <f t="shared" si="32"/>
        <v>17462.25566</v>
      </c>
      <c r="BA672" s="155">
        <f>Inputs!H9</f>
        <v>17854.82309</v>
      </c>
    </row>
    <row r="673" ht="15.75" customHeight="1">
      <c r="A673" s="241" t="s">
        <v>28</v>
      </c>
      <c r="B673" s="159" t="s">
        <v>150</v>
      </c>
      <c r="C673" s="156">
        <v>3.518023</v>
      </c>
      <c r="D673" s="156">
        <v>3.499738</v>
      </c>
      <c r="E673" s="156">
        <v>3.802645</v>
      </c>
      <c r="F673" s="156">
        <v>3.895431</v>
      </c>
      <c r="G673" s="156">
        <v>4.305875</v>
      </c>
      <c r="H673" s="156">
        <v>4.262229</v>
      </c>
      <c r="I673" s="156">
        <v>4.882801</v>
      </c>
      <c r="J673" s="156">
        <v>5.584933</v>
      </c>
      <c r="K673" s="156">
        <v>5.384955</v>
      </c>
      <c r="L673" s="156">
        <v>5.839813</v>
      </c>
      <c r="M673" s="156">
        <v>6.078632</v>
      </c>
      <c r="N673" s="156">
        <v>7.751837</v>
      </c>
      <c r="O673" s="156">
        <v>9.75423</v>
      </c>
      <c r="P673" s="156">
        <v>12.82206</v>
      </c>
      <c r="Q673" s="156">
        <v>12.992498</v>
      </c>
      <c r="R673" s="156">
        <v>12.229559</v>
      </c>
      <c r="S673" s="156">
        <v>13.509039</v>
      </c>
      <c r="T673" s="156">
        <v>12.822948</v>
      </c>
      <c r="U673" s="156">
        <v>14.023951</v>
      </c>
      <c r="V673" s="242">
        <f>U673+(U673-T673)</f>
        <v>15.224954</v>
      </c>
      <c r="W673" s="153">
        <f>V673</f>
        <v>15.224954</v>
      </c>
      <c r="X673" s="154">
        <f t="shared" ref="X673:AZ673" si="33">W673+($BA$673-$W$673)/($BA$2-$W$2)</f>
        <v>16.48765037</v>
      </c>
      <c r="Y673" s="154">
        <f t="shared" si="33"/>
        <v>17.75034674</v>
      </c>
      <c r="Z673" s="154">
        <f t="shared" si="33"/>
        <v>19.01304311</v>
      </c>
      <c r="AA673" s="154">
        <f t="shared" si="33"/>
        <v>20.27573948</v>
      </c>
      <c r="AB673" s="154">
        <f t="shared" si="33"/>
        <v>21.53843585</v>
      </c>
      <c r="AC673" s="154">
        <f t="shared" si="33"/>
        <v>22.80113222</v>
      </c>
      <c r="AD673" s="154">
        <f t="shared" si="33"/>
        <v>24.06382859</v>
      </c>
      <c r="AE673" s="154">
        <f t="shared" si="33"/>
        <v>25.32652496</v>
      </c>
      <c r="AF673" s="154">
        <f t="shared" si="33"/>
        <v>26.58922133</v>
      </c>
      <c r="AG673" s="154">
        <f t="shared" si="33"/>
        <v>27.8519177</v>
      </c>
      <c r="AH673" s="154">
        <f t="shared" si="33"/>
        <v>29.11461407</v>
      </c>
      <c r="AI673" s="154">
        <f t="shared" si="33"/>
        <v>30.37731044</v>
      </c>
      <c r="AJ673" s="154">
        <f t="shared" si="33"/>
        <v>31.64000681</v>
      </c>
      <c r="AK673" s="154">
        <f t="shared" si="33"/>
        <v>32.90270318</v>
      </c>
      <c r="AL673" s="154">
        <f t="shared" si="33"/>
        <v>34.16539955</v>
      </c>
      <c r="AM673" s="154">
        <f t="shared" si="33"/>
        <v>35.42809592</v>
      </c>
      <c r="AN673" s="154">
        <f t="shared" si="33"/>
        <v>36.69079229</v>
      </c>
      <c r="AO673" s="154">
        <f t="shared" si="33"/>
        <v>37.95348866</v>
      </c>
      <c r="AP673" s="154">
        <f t="shared" si="33"/>
        <v>39.21618503</v>
      </c>
      <c r="AQ673" s="154">
        <f t="shared" si="33"/>
        <v>40.4788814</v>
      </c>
      <c r="AR673" s="154">
        <f t="shared" si="33"/>
        <v>41.74157777</v>
      </c>
      <c r="AS673" s="154">
        <f t="shared" si="33"/>
        <v>43.00427414</v>
      </c>
      <c r="AT673" s="154">
        <f t="shared" si="33"/>
        <v>44.26697051</v>
      </c>
      <c r="AU673" s="154">
        <f t="shared" si="33"/>
        <v>45.52966688</v>
      </c>
      <c r="AV673" s="154">
        <f t="shared" si="33"/>
        <v>46.79236325</v>
      </c>
      <c r="AW673" s="154">
        <f t="shared" si="33"/>
        <v>48.05505962</v>
      </c>
      <c r="AX673" s="154">
        <f t="shared" si="33"/>
        <v>49.31775599</v>
      </c>
      <c r="AY673" s="154">
        <f t="shared" si="33"/>
        <v>50.58045236</v>
      </c>
      <c r="AZ673" s="154">
        <f t="shared" si="33"/>
        <v>51.84314873</v>
      </c>
      <c r="BA673" s="243">
        <f>Inputs!$I$9</f>
        <v>53.10584511</v>
      </c>
    </row>
    <row r="674" ht="15.75" customHeight="1">
      <c r="A674" s="241" t="s">
        <v>414</v>
      </c>
      <c r="B674" s="159" t="s">
        <v>351</v>
      </c>
      <c r="C674" s="212">
        <f>C672*'Assumptions (Wind)'!B23/10^9</f>
        <v>0.03450986776</v>
      </c>
      <c r="D674" s="212">
        <f>D672*'Assumptions (Wind)'!C23/10^9</f>
        <v>0.0373362133</v>
      </c>
      <c r="E674" s="212">
        <f>E672*'Assumptions (Wind)'!D23/10^9</f>
        <v>0.04142402074</v>
      </c>
      <c r="F674" s="212">
        <f>F672*'Assumptions (Wind)'!E23/10^9</f>
        <v>0.04812172781</v>
      </c>
      <c r="G674" s="212">
        <f>G672*'Assumptions (Wind)'!F23/10^9</f>
        <v>0.05210800587</v>
      </c>
      <c r="H674" s="212">
        <f>H672*'Assumptions (Wind)'!G23/10^9</f>
        <v>0.05563075989</v>
      </c>
      <c r="I674" s="212">
        <f>I672*'Assumptions (Wind)'!H23/10^9</f>
        <v>0.06474993213</v>
      </c>
      <c r="J674" s="212">
        <f>J672*'Assumptions (Wind)'!I23/10^9</f>
        <v>0.06836215066</v>
      </c>
      <c r="K674" s="212">
        <f>K672*'Assumptions (Wind)'!J23/10^9</f>
        <v>0.07207846494</v>
      </c>
      <c r="L674" s="212">
        <f>L672*'Assumptions (Wind)'!K23/10^9</f>
        <v>0.08333474968</v>
      </c>
      <c r="M674" s="212">
        <f>M672*'Assumptions (Wind)'!L23/10^9</f>
        <v>0.08950825531</v>
      </c>
      <c r="N674" s="212">
        <f>N672*'Assumptions (Wind)'!M23/10^9</f>
        <v>0.1265995185</v>
      </c>
      <c r="O674" s="212">
        <f>O672*'Assumptions (Wind)'!N23/10^9</f>
        <v>0.2056737148</v>
      </c>
      <c r="P674" s="212">
        <f>P672*'Assumptions (Wind)'!O23/10^9</f>
        <v>0.2092197412</v>
      </c>
      <c r="Q674" s="212">
        <f>Q672*'Assumptions (Wind)'!P23/10^9</f>
        <v>0.2206987211</v>
      </c>
      <c r="R674" s="212">
        <f>R672*'Assumptions (Wind)'!Q23/10^9</f>
        <v>0.2331428122</v>
      </c>
      <c r="S674" s="212">
        <f>S672*'Assumptions (Wind)'!R23/10^9</f>
        <v>0.2348148638</v>
      </c>
      <c r="T674" s="212">
        <f>T672*'Assumptions (Wind)'!S23/10^9</f>
        <v>0.2466594965</v>
      </c>
      <c r="U674" s="212">
        <f>U672*'Assumptions (Wind)'!T23/10^9</f>
        <v>0.2613454</v>
      </c>
      <c r="V674" s="212">
        <f>V672*'Assumptions (Wind)'!U23/10^9</f>
        <v>0.2664439808</v>
      </c>
      <c r="W674" s="212">
        <f>W672*'Assumptions (Wind)'!V23/10^9</f>
        <v>0.2653247732</v>
      </c>
      <c r="X674" s="212">
        <f>X672*'Assumptions (Wind)'!W23/10^9</f>
        <v>0.2879727502</v>
      </c>
      <c r="Y674" s="212">
        <f>Y672*'Assumptions (Wind)'!X23/10^9</f>
        <v>0.3114034221</v>
      </c>
      <c r="Z674" s="212">
        <f>Z672*'Assumptions (Wind)'!Y23/10^9</f>
        <v>0.3276473106</v>
      </c>
      <c r="AA674" s="212">
        <f>AA672*'Assumptions (Wind)'!Z23/10^9</f>
        <v>0.3521129646</v>
      </c>
      <c r="AB674" s="212">
        <f>AB672*'Assumptions (Wind)'!AA23/10^9</f>
        <v>0.3774085157</v>
      </c>
      <c r="AC674" s="212">
        <f>AC672*'Assumptions (Wind)'!AB23/10^9</f>
        <v>0.3937141786</v>
      </c>
      <c r="AD674" s="212">
        <f>AD672*'Assumptions (Wind)'!AC23/10^9</f>
        <v>0.4200801661</v>
      </c>
      <c r="AE674" s="212">
        <f>AE672*'Assumptions (Wind)'!AD23/10^9</f>
        <v>0.4473250527</v>
      </c>
      <c r="AF674" s="212">
        <f>AF672*'Assumptions (Wind)'!AE23/10^9</f>
        <v>0.463586269</v>
      </c>
      <c r="AG674" s="212">
        <f>AG672*'Assumptions (Wind)'!AF23/10^9</f>
        <v>0.4919354379</v>
      </c>
      <c r="AH674" s="212">
        <f>AH672*'Assumptions (Wind)'!AG23/10^9</f>
        <v>0.5212142922</v>
      </c>
      <c r="AI674" s="212">
        <f>AI672*'Assumptions (Wind)'!AH23/10^9</f>
        <v>0.5373086163</v>
      </c>
      <c r="AJ674" s="212">
        <f>AJ672*'Assumptions (Wind)'!AI23/10^9</f>
        <v>0.5677235435</v>
      </c>
      <c r="AK674" s="212">
        <f>AK672*'Assumptions (Wind)'!AJ23/10^9</f>
        <v>0.599120699</v>
      </c>
      <c r="AL674" s="212">
        <f>AL672*'Assumptions (Wind)'!AK23/10^9</f>
        <v>0.6149077044</v>
      </c>
      <c r="AM674" s="212">
        <f>AM672*'Assumptions (Wind)'!AL23/10^9</f>
        <v>0.6474701658</v>
      </c>
      <c r="AN674" s="212">
        <f>AN672*'Assumptions (Wind)'!AM23/10^9</f>
        <v>0.6810691138</v>
      </c>
      <c r="AO674" s="212">
        <f>AO672*'Assumptions (Wind)'!AN23/10^9</f>
        <v>0.7157325966</v>
      </c>
      <c r="AP674" s="212">
        <f>AP672*'Assumptions (Wind)'!AO23/10^9</f>
        <v>0.7311788392</v>
      </c>
      <c r="AQ674" s="212">
        <f>AQ672*'Assumptions (Wind)'!AP23/10^9</f>
        <v>0.7670616093</v>
      </c>
      <c r="AR674" s="212">
        <f>AR672*'Assumptions (Wind)'!AQ23/10^9</f>
        <v>0.8040661647</v>
      </c>
      <c r="AS674" s="212">
        <f>AS672*'Assumptions (Wind)'!AR23/10^9</f>
        <v>0.8188275456</v>
      </c>
      <c r="AT674" s="212">
        <f>AT672*'Assumptions (Wind)'!AS23/10^9</f>
        <v>0.8570740022</v>
      </c>
      <c r="AU674" s="212">
        <f>AU672*'Assumptions (Wind)'!AT23/10^9</f>
        <v>0.8965011113</v>
      </c>
      <c r="AV674" s="212">
        <f>AV672*'Assumptions (Wind)'!AU23/10^9</f>
        <v>0.9371403828</v>
      </c>
      <c r="AW674" s="212">
        <f>AW672*'Assumptions (Wind)'!AV23/10^9</f>
        <v>0.9510519897</v>
      </c>
      <c r="AX674" s="212">
        <f>AX672*'Assumptions (Wind)'!AW23/10^9</f>
        <v>0.9929800762</v>
      </c>
      <c r="AY674" s="212">
        <f>AY672*'Assumptions (Wind)'!AX23/10^9</f>
        <v>1.03618214</v>
      </c>
      <c r="AZ674" s="212">
        <f>AZ672*'Assumptions (Wind)'!AY23/10^9</f>
        <v>1.048906875</v>
      </c>
      <c r="BA674" s="212">
        <f>BA672*'Assumptions (Wind)'!AZ23/10^9</f>
        <v>1.093410385</v>
      </c>
    </row>
    <row r="675" ht="15.75" customHeight="1">
      <c r="A675" s="241" t="s">
        <v>36</v>
      </c>
      <c r="B675" s="159" t="s">
        <v>351</v>
      </c>
      <c r="C675" s="212">
        <f>C673*'Assumptions (Wind)'!B36/10^3</f>
        <v>0.2354844983</v>
      </c>
      <c r="D675" s="212">
        <f>D673*'Assumptions (Wind)'!C36/10^3</f>
        <v>0.2399514866</v>
      </c>
      <c r="E675" s="212">
        <f>E673*'Assumptions (Wind)'!D36/10^3</f>
        <v>0.2357168372</v>
      </c>
      <c r="F675" s="212">
        <f>F673*'Assumptions (Wind)'!E36/10^3</f>
        <v>0.2935203363</v>
      </c>
      <c r="G675" s="212">
        <f>G673*'Assumptions (Wind)'!F36/10^3</f>
        <v>0.3408862202</v>
      </c>
      <c r="H675" s="212">
        <f>H673*'Assumptions (Wind)'!G36/10^3</f>
        <v>0.4085470101</v>
      </c>
      <c r="I675" s="212">
        <f>I673*'Assumptions (Wind)'!H36/10^3</f>
        <v>0.4210815278</v>
      </c>
      <c r="J675" s="212">
        <f>J673*'Assumptions (Wind)'!I36/10^3</f>
        <v>0.4895288718</v>
      </c>
      <c r="K675" s="212">
        <f>K673*'Assumptions (Wind)'!J36/10^3</f>
        <v>0.5462401423</v>
      </c>
      <c r="L675" s="212">
        <f>L673*'Assumptions (Wind)'!K36/10^3</f>
        <v>0.4136053397</v>
      </c>
      <c r="M675" s="212">
        <f>M673*'Assumptions (Wind)'!L36/10^3</f>
        <v>0.4451315349</v>
      </c>
      <c r="N675" s="212">
        <f>N673*'Assumptions (Wind)'!M36/10^3</f>
        <v>0.5468324112</v>
      </c>
      <c r="O675" s="212">
        <f>O673*'Assumptions (Wind)'!N36/10^3</f>
        <v>0.5949865707</v>
      </c>
      <c r="P675" s="212">
        <f>P673*'Assumptions (Wind)'!O36/10^3</f>
        <v>0.8682368175</v>
      </c>
      <c r="Q675" s="212">
        <f>Q673*'Assumptions (Wind)'!P36/10^3</f>
        <v>0.9440777799</v>
      </c>
      <c r="R675" s="212">
        <f>R673*'Assumptions (Wind)'!Q36/10^3</f>
        <v>0.7321421168</v>
      </c>
      <c r="S675" s="212">
        <f>S673*'Assumptions (Wind)'!R36/10^3</f>
        <v>0.8655241287</v>
      </c>
      <c r="T675" s="212">
        <f>T673*'Assumptions (Wind)'!S36/10^3</f>
        <v>0.8019471679</v>
      </c>
      <c r="U675" s="212">
        <f>U673*'Assumptions (Wind)'!T36/10^3</f>
        <v>0.9003376542</v>
      </c>
      <c r="V675" s="212">
        <f>V673*'Assumptions (Wind)'!U36/10^3</f>
        <v>0.9909922559</v>
      </c>
      <c r="W675" s="212">
        <f>W673*'Assumptions (Wind)'!V36/10^3</f>
        <v>1.033672065</v>
      </c>
      <c r="X675" s="212">
        <f>X673*'Assumptions (Wind)'!W36/10^3</f>
        <v>1.127890979</v>
      </c>
      <c r="Y675" s="212">
        <f>Y673*'Assumptions (Wind)'!X36/10^3</f>
        <v>1.225481099</v>
      </c>
      <c r="Z675" s="212">
        <f>Z673*'Assumptions (Wind)'!Y36/10^3</f>
        <v>1.334067852</v>
      </c>
      <c r="AA675" s="212">
        <f>AA673*'Assumptions (Wind)'!Z36/10^3</f>
        <v>1.449706046</v>
      </c>
      <c r="AB675" s="212">
        <f>AB673*'Assumptions (Wind)'!AA36/10^3</f>
        <v>1.583432358</v>
      </c>
      <c r="AC675" s="212">
        <f>AC673*'Assumptions (Wind)'!AB36/10^3</f>
        <v>1.703327117</v>
      </c>
      <c r="AD675" s="212">
        <f>AD673*'Assumptions (Wind)'!AC36/10^3</f>
        <v>1.832980567</v>
      </c>
      <c r="AE675" s="212">
        <f>AE673*'Assumptions (Wind)'!AD36/10^3</f>
        <v>1.96304578</v>
      </c>
      <c r="AF675" s="212">
        <f>AF673*'Assumptions (Wind)'!AE36/10^3</f>
        <v>2.098874162</v>
      </c>
      <c r="AG675" s="212">
        <f>AG673*'Assumptions (Wind)'!AF36/10^3</f>
        <v>2.239148239</v>
      </c>
      <c r="AH675" s="212">
        <f>AH673*'Assumptions (Wind)'!AG36/10^3</f>
        <v>2.387375644</v>
      </c>
      <c r="AI675" s="212">
        <f>AI673*'Assumptions (Wind)'!AH36/10^3</f>
        <v>2.530069989</v>
      </c>
      <c r="AJ675" s="212">
        <f>AJ673*'Assumptions (Wind)'!AI36/10^3</f>
        <v>2.675231551</v>
      </c>
      <c r="AK675" s="212">
        <f>AK673*'Assumptions (Wind)'!AJ36/10^3</f>
        <v>2.824452272</v>
      </c>
      <c r="AL675" s="212">
        <f>AL673*'Assumptions (Wind)'!AK36/10^3</f>
        <v>2.982041486</v>
      </c>
      <c r="AM675" s="212">
        <f>AM673*'Assumptions (Wind)'!AL36/10^3</f>
        <v>3.156344334</v>
      </c>
      <c r="AN675" s="212">
        <f>AN673*'Assumptions (Wind)'!AM36/10^3</f>
        <v>3.333179062</v>
      </c>
      <c r="AO675" s="212">
        <f>AO673*'Assumptions (Wind)'!AN36/10^3</f>
        <v>3.525304861</v>
      </c>
      <c r="AP675" s="212">
        <f>AP673*'Assumptions (Wind)'!AO36/10^3</f>
        <v>3.723983833</v>
      </c>
      <c r="AQ675" s="212">
        <f>AQ673*'Assumptions (Wind)'!AP36/10^3</f>
        <v>3.922324674</v>
      </c>
      <c r="AR675" s="212">
        <f>AR673*'Assumptions (Wind)'!AQ36/10^3</f>
        <v>4.123772354</v>
      </c>
      <c r="AS675" s="212">
        <f>AS673*'Assumptions (Wind)'!AR36/10^3</f>
        <v>4.329451859</v>
      </c>
      <c r="AT675" s="212">
        <f>AT673*'Assumptions (Wind)'!AS36/10^3</f>
        <v>4.544881452</v>
      </c>
      <c r="AU675" s="212">
        <f>AU673*'Assumptions (Wind)'!AT36/10^3</f>
        <v>4.771424404</v>
      </c>
      <c r="AV675" s="212">
        <f>AV673*'Assumptions (Wind)'!AU36/10^3</f>
        <v>5.005899896</v>
      </c>
      <c r="AW675" s="212">
        <f>AW673*'Assumptions (Wind)'!AV36/10^3</f>
        <v>5.237010604</v>
      </c>
      <c r="AX675" s="212">
        <f>AX673*'Assumptions (Wind)'!AW36/10^3</f>
        <v>5.492746333</v>
      </c>
      <c r="AY675" s="212">
        <f>AY673*'Assumptions (Wind)'!AX36/10^3</f>
        <v>5.836443498</v>
      </c>
      <c r="AZ675" s="212">
        <f>AZ673*'Assumptions (Wind)'!AY36/10^3</f>
        <v>6.141494929</v>
      </c>
      <c r="BA675" s="212">
        <f>BA673*'Assumptions (Wind)'!AZ36/10^3</f>
        <v>6.419403224</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0.05580825284</v>
      </c>
      <c r="K676" s="160">
        <f>K672*'Assumptions (Wind)'!J38*'Assumptions (Wind)'!J39*365/10^9</f>
        <v>0.0586657921</v>
      </c>
      <c r="L676" s="160">
        <f>L672*'Assumptions (Wind)'!K38*'Assumptions (Wind)'!K39*365/10^9</f>
        <v>0.07790198178</v>
      </c>
      <c r="M676" s="160">
        <f>M672*'Assumptions (Wind)'!L38*'Assumptions (Wind)'!L39*365/10^9</f>
        <v>0.05774837311</v>
      </c>
      <c r="N676" s="160">
        <f>N672*'Assumptions (Wind)'!M38*'Assumptions (Wind)'!M39*365/10^9</f>
        <v>0.08272284137</v>
      </c>
      <c r="O676" s="160">
        <f>O672*'Assumptions (Wind)'!N38*'Assumptions (Wind)'!N39*365/10^9</f>
        <v>0.1270249615</v>
      </c>
      <c r="P676" s="160">
        <f>P672*'Assumptions (Wind)'!O38*'Assumptions (Wind)'!O39*365/10^9</f>
        <v>0.109804981</v>
      </c>
      <c r="Q676" s="160">
        <f>Q672*'Assumptions (Wind)'!P38*'Assumptions (Wind)'!P39*365/10^9</f>
        <v>0.1262475155</v>
      </c>
      <c r="R676" s="160">
        <f>R672*'Assumptions (Wind)'!Q38*'Assumptions (Wind)'!Q39*365/10^9</f>
        <v>0.1416382899</v>
      </c>
      <c r="S676" s="160">
        <f>S672*'Assumptions (Wind)'!R38*'Assumptions (Wind)'!R39*365/10^9</f>
        <v>0.1163270364</v>
      </c>
      <c r="T676" s="160">
        <f>T672*'Assumptions (Wind)'!S38*'Assumptions (Wind)'!S39*365/10^9</f>
        <v>0.1283567415</v>
      </c>
      <c r="U676" s="160">
        <f>U672*'Assumptions (Wind)'!T38*'Assumptions (Wind)'!T39*365/10^9</f>
        <v>0.1295944652</v>
      </c>
      <c r="V676" s="160">
        <f>V672*'Assumptions (Wind)'!U38*'Assumptions (Wind)'!U39*365/10^9</f>
        <v>0.1330342927</v>
      </c>
      <c r="W676" s="160">
        <f>W672*'Assumptions (Wind)'!V38*'Assumptions (Wind)'!V39*365/10^9</f>
        <v>0.1348785376</v>
      </c>
      <c r="X676" s="160">
        <f>X672*'Assumptions (Wind)'!W38*'Assumptions (Wind)'!W39*365/10^9</f>
        <v>0.1446794839</v>
      </c>
      <c r="Y676" s="160">
        <f>Y672*'Assumptions (Wind)'!X38*'Assumptions (Wind)'!X39*365/10^9</f>
        <v>0.1548742824</v>
      </c>
      <c r="Z676" s="160">
        <f>Z672*'Assumptions (Wind)'!Y38*'Assumptions (Wind)'!Y39*365/10^9</f>
        <v>0.1664038706</v>
      </c>
      <c r="AA676" s="160">
        <f>AA672*'Assumptions (Wind)'!Z38*'Assumptions (Wind)'!Z39*365/10^9</f>
        <v>0.1787412294</v>
      </c>
      <c r="AB676" s="160">
        <f>AB672*'Assumptions (Wind)'!AA38*'Assumptions (Wind)'!AA39*365/10^9</f>
        <v>0.1932170618</v>
      </c>
      <c r="AC676" s="160">
        <f>AC672*'Assumptions (Wind)'!AB38*'Assumptions (Wind)'!AB39*365/10^9</f>
        <v>0.2059225647</v>
      </c>
      <c r="AD676" s="160">
        <f>AD672*'Assumptions (Wind)'!AC38*'Assumptions (Wind)'!AC39*365/10^9</f>
        <v>0.2197432255</v>
      </c>
      <c r="AE676" s="160">
        <f>AE672*'Assumptions (Wind)'!AD38*'Assumptions (Wind)'!AD39*365/10^9</f>
        <v>0.2335485497</v>
      </c>
      <c r="AF676" s="160">
        <f>AF672*'Assumptions (Wind)'!AE38*'Assumptions (Wind)'!AE39*365/10^9</f>
        <v>0.2479789444</v>
      </c>
      <c r="AG676" s="160">
        <f>AG672*'Assumptions (Wind)'!AF38*'Assumptions (Wind)'!AF39*365/10^9</f>
        <v>0.2628743791</v>
      </c>
      <c r="AH676" s="160">
        <f>AH672*'Assumptions (Wind)'!AG38*'Assumptions (Wind)'!AG39*365/10^9</f>
        <v>0.2786425216</v>
      </c>
      <c r="AI676" s="160">
        <f>AI672*'Assumptions (Wind)'!AH38*'Assumptions (Wind)'!AH39*365/10^9</f>
        <v>0.2937097288</v>
      </c>
      <c r="AJ676" s="160">
        <f>AJ672*'Assumptions (Wind)'!AI38*'Assumptions (Wind)'!AI39*365/10^9</f>
        <v>0.3090167158</v>
      </c>
      <c r="AK676" s="160">
        <f>AK672*'Assumptions (Wind)'!AJ38*'Assumptions (Wind)'!AJ39*365/10^9</f>
        <v>0.3247477794</v>
      </c>
      <c r="AL676" s="160">
        <f>AL672*'Assumptions (Wind)'!AK38*'Assumptions (Wind)'!AK39*365/10^9</f>
        <v>0.3413949841</v>
      </c>
      <c r="AM676" s="160">
        <f>AM672*'Assumptions (Wind)'!AL38*'Assumptions (Wind)'!AL39*365/10^9</f>
        <v>0.3599028589</v>
      </c>
      <c r="AN676" s="160">
        <f>AN672*'Assumptions (Wind)'!AM38*'Assumptions (Wind)'!AM39*365/10^9</f>
        <v>0.3786436333</v>
      </c>
      <c r="AO676" s="160">
        <f>AO672*'Assumptions (Wind)'!AN38*'Assumptions (Wind)'!AN39*365/10^9</f>
        <v>0.3990640807</v>
      </c>
      <c r="AP676" s="160">
        <f>AP672*'Assumptions (Wind)'!AO38*'Assumptions (Wind)'!AO39*365/10^9</f>
        <v>0.4201661806</v>
      </c>
      <c r="AQ676" s="160">
        <f>AQ672*'Assumptions (Wind)'!AP38*'Assumptions (Wind)'!AP39*365/10^9</f>
        <v>0.4411733461</v>
      </c>
      <c r="AR676" s="160">
        <f>AR672*'Assumptions (Wind)'!AQ38*'Assumptions (Wind)'!AQ39*365/10^9</f>
        <v>0.4624774244</v>
      </c>
      <c r="AS676" s="160">
        <f>AS672*'Assumptions (Wind)'!AR38*'Assumptions (Wind)'!AR39*365/10^9</f>
        <v>0.4842058909</v>
      </c>
      <c r="AT676" s="160">
        <f>AT672*'Assumptions (Wind)'!AS38*'Assumptions (Wind)'!AS39*365/10^9</f>
        <v>0.5069747836</v>
      </c>
      <c r="AU676" s="160">
        <f>AU672*'Assumptions (Wind)'!AT38*'Assumptions (Wind)'!AT39*365/10^9</f>
        <v>0.5309316705</v>
      </c>
      <c r="AV676" s="160">
        <f>AV672*'Assumptions (Wind)'!AU38*'Assumptions (Wind)'!AU39*365/10^9</f>
        <v>0.5557186929</v>
      </c>
      <c r="AW676" s="160">
        <f>AW672*'Assumptions (Wind)'!AV38*'Assumptions (Wind)'!AV39*365/10^9</f>
        <v>0.5800825983</v>
      </c>
      <c r="AX676" s="160">
        <f>AX672*'Assumptions (Wind)'!AW38*'Assumptions (Wind)'!AW39*365/10^9</f>
        <v>0.6071233871</v>
      </c>
      <c r="AY676" s="160">
        <f>AY672*'Assumptions (Wind)'!AX38*'Assumptions (Wind)'!AX39*365/10^9</f>
        <v>0.6438145961</v>
      </c>
      <c r="AZ676" s="160">
        <f>AZ672*'Assumptions (Wind)'!AY38*'Assumptions (Wind)'!AY39*365/10^9</f>
        <v>0.6761650551</v>
      </c>
      <c r="BA676" s="160">
        <f>BA672*'Assumptions (Wind)'!AZ38*'Assumptions (Wind)'!AZ39*365/10^9</f>
        <v>0.7054683533</v>
      </c>
    </row>
    <row r="677" ht="15.75" customHeight="1">
      <c r="A677" s="241" t="s">
        <v>46</v>
      </c>
      <c r="B677" s="159" t="s">
        <v>149</v>
      </c>
      <c r="C677" s="171">
        <f t="array" ref="C677:V677">transpose('Assumptions (Wind)'!V114:V133)</f>
        <v>1.5</v>
      </c>
      <c r="D677" s="172">
        <v>66.6</v>
      </c>
      <c r="E677" s="172">
        <v>110.8</v>
      </c>
      <c r="F677" s="172">
        <v>184.4</v>
      </c>
      <c r="G677" s="172">
        <v>81.5</v>
      </c>
      <c r="H677" s="172">
        <v>60.5</v>
      </c>
      <c r="I677" s="172">
        <v>212.0</v>
      </c>
      <c r="J677" s="172">
        <v>63.0</v>
      </c>
      <c r="K677" s="172">
        <v>65.0</v>
      </c>
      <c r="L677" s="172">
        <v>291.5</v>
      </c>
      <c r="M677" s="172">
        <v>139.0</v>
      </c>
      <c r="N677" s="172">
        <v>954.7</v>
      </c>
      <c r="O677" s="172">
        <v>1968.2</v>
      </c>
      <c r="P677" s="172">
        <v>0.0</v>
      </c>
      <c r="Q677" s="172">
        <v>234.4</v>
      </c>
      <c r="R677" s="172">
        <v>286.4</v>
      </c>
      <c r="S677" s="172">
        <v>0.0</v>
      </c>
      <c r="T677" s="172">
        <v>192.8</v>
      </c>
      <c r="U677" s="172">
        <v>201.8</v>
      </c>
      <c r="V677" s="172">
        <v>0.0</v>
      </c>
      <c r="W677" s="152">
        <v>0.0</v>
      </c>
      <c r="X677" s="148">
        <f t="shared" ref="X677:BA677" si="34">if(X672&gt;X671,X672-X671,0)</f>
        <v>1165.567436</v>
      </c>
      <c r="Y677" s="148">
        <f t="shared" si="34"/>
        <v>460.5674365</v>
      </c>
      <c r="Z677" s="148">
        <f t="shared" si="34"/>
        <v>392.5674365</v>
      </c>
      <c r="AA677" s="148">
        <f t="shared" si="34"/>
        <v>392.5674365</v>
      </c>
      <c r="AB677" s="148">
        <f t="shared" si="34"/>
        <v>406.1674365</v>
      </c>
      <c r="AC677" s="148">
        <f t="shared" si="34"/>
        <v>392.5674365</v>
      </c>
      <c r="AD677" s="148">
        <f t="shared" si="34"/>
        <v>501.6674365</v>
      </c>
      <c r="AE677" s="148">
        <f t="shared" si="34"/>
        <v>394.0674365</v>
      </c>
      <c r="AF677" s="148">
        <f t="shared" si="34"/>
        <v>459.1674365</v>
      </c>
      <c r="AG677" s="148">
        <f t="shared" si="34"/>
        <v>503.3674365</v>
      </c>
      <c r="AH677" s="148">
        <f t="shared" si="34"/>
        <v>576.9674365</v>
      </c>
      <c r="AI677" s="148">
        <f t="shared" si="34"/>
        <v>474.0674365</v>
      </c>
      <c r="AJ677" s="148">
        <f t="shared" si="34"/>
        <v>453.0674365</v>
      </c>
      <c r="AK677" s="148">
        <f t="shared" si="34"/>
        <v>604.5674365</v>
      </c>
      <c r="AL677" s="148">
        <f t="shared" si="34"/>
        <v>455.5674365</v>
      </c>
      <c r="AM677" s="148">
        <f t="shared" si="34"/>
        <v>457.5674365</v>
      </c>
      <c r="AN677" s="148">
        <f t="shared" si="34"/>
        <v>684.0674365</v>
      </c>
      <c r="AO677" s="148">
        <f t="shared" si="34"/>
        <v>531.5674365</v>
      </c>
      <c r="AP677" s="148">
        <f t="shared" si="34"/>
        <v>1347.267436</v>
      </c>
      <c r="AQ677" s="148">
        <f t="shared" si="34"/>
        <v>2360.767436</v>
      </c>
      <c r="AR677" s="148">
        <f t="shared" si="34"/>
        <v>392.5674365</v>
      </c>
      <c r="AS677" s="148">
        <f t="shared" si="34"/>
        <v>626.9674365</v>
      </c>
      <c r="AT677" s="148">
        <f t="shared" si="34"/>
        <v>678.9674365</v>
      </c>
      <c r="AU677" s="148">
        <f t="shared" si="34"/>
        <v>392.5674365</v>
      </c>
      <c r="AV677" s="148">
        <f t="shared" si="34"/>
        <v>585.3674365</v>
      </c>
      <c r="AW677" s="148">
        <f t="shared" si="34"/>
        <v>594.3674365</v>
      </c>
      <c r="AX677" s="148">
        <f t="shared" si="34"/>
        <v>392.5674365</v>
      </c>
      <c r="AY677" s="148">
        <f t="shared" si="34"/>
        <v>392.5674365</v>
      </c>
      <c r="AZ677" s="148">
        <f t="shared" si="34"/>
        <v>1558.134873</v>
      </c>
      <c r="BA677" s="148">
        <f t="shared" si="34"/>
        <v>853.134873</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0.1585848807</v>
      </c>
      <c r="D679" s="176">
        <f t="shared" si="35"/>
        <v>0.1521991491</v>
      </c>
      <c r="E679" s="176">
        <f t="shared" si="35"/>
        <v>0.1626827536</v>
      </c>
      <c r="F679" s="176">
        <f t="shared" si="35"/>
        <v>0.08047602784</v>
      </c>
      <c r="G679" s="176">
        <f t="shared" si="35"/>
        <v>0.146143451</v>
      </c>
      <c r="H679" s="176">
        <f t="shared" si="35"/>
        <v>0.1786401957</v>
      </c>
      <c r="I679" s="176">
        <f t="shared" si="35"/>
        <v>0.09568813247</v>
      </c>
      <c r="J679" s="176">
        <f t="shared" si="35"/>
        <v>0.301136646</v>
      </c>
      <c r="K679" s="176">
        <f t="shared" si="35"/>
        <v>0.4144616547</v>
      </c>
      <c r="L679" s="176">
        <f t="shared" si="35"/>
        <v>1.159786422</v>
      </c>
      <c r="M679" s="176">
        <f t="shared" si="35"/>
        <v>3.133088227</v>
      </c>
      <c r="N679" s="176">
        <f t="shared" si="35"/>
        <v>2.063735679</v>
      </c>
      <c r="O679" s="176">
        <f t="shared" si="35"/>
        <v>0.2261851634</v>
      </c>
      <c r="P679" s="176">
        <f t="shared" si="35"/>
        <v>0.4811315811</v>
      </c>
      <c r="Q679" s="176">
        <f t="shared" si="35"/>
        <v>0.2485140891</v>
      </c>
      <c r="R679" s="176">
        <f t="shared" si="35"/>
        <v>0.1538619882</v>
      </c>
      <c r="S679" s="176">
        <f t="shared" si="35"/>
        <v>0.3251612341</v>
      </c>
      <c r="T679" s="176">
        <f t="shared" si="35"/>
        <v>0.1624274476</v>
      </c>
      <c r="U679" s="176">
        <f t="shared" si="35"/>
        <v>0</v>
      </c>
      <c r="V679" s="176">
        <f t="shared" si="35"/>
        <v>1.018972791</v>
      </c>
      <c r="W679" s="176">
        <f t="shared" si="35"/>
        <v>1.418924771</v>
      </c>
      <c r="X679" s="176">
        <f t="shared" si="35"/>
        <v>0.742222322</v>
      </c>
      <c r="Y679" s="176">
        <f t="shared" si="35"/>
        <v>0.6806965064</v>
      </c>
      <c r="Z679" s="176">
        <f t="shared" si="35"/>
        <v>0.6897218351</v>
      </c>
      <c r="AA679" s="176">
        <f t="shared" si="35"/>
        <v>0.6861363071</v>
      </c>
      <c r="AB679" s="176">
        <f t="shared" si="35"/>
        <v>0.7637088131</v>
      </c>
      <c r="AC679" s="176">
        <f t="shared" si="35"/>
        <v>0.7600502728</v>
      </c>
      <c r="AD679" s="176">
        <f t="shared" si="35"/>
        <v>0.7188219563</v>
      </c>
      <c r="AE679" s="176">
        <f t="shared" si="35"/>
        <v>0.8039535364</v>
      </c>
      <c r="AF679" s="176">
        <f t="shared" si="35"/>
        <v>0.8938941569</v>
      </c>
      <c r="AG679" s="176">
        <f t="shared" si="35"/>
        <v>0.8601109199</v>
      </c>
      <c r="AH679" s="176">
        <f t="shared" si="35"/>
        <v>0.7657724551</v>
      </c>
      <c r="AI679" s="176">
        <f t="shared" si="35"/>
        <v>0.8808988889</v>
      </c>
      <c r="AJ679" s="176">
        <f t="shared" si="35"/>
        <v>0.8909997138</v>
      </c>
      <c r="AK679" s="176">
        <f t="shared" si="35"/>
        <v>0.7737170463</v>
      </c>
      <c r="AL679" s="176">
        <f t="shared" si="35"/>
        <v>0.9758952149</v>
      </c>
      <c r="AM679" s="176">
        <f t="shared" si="35"/>
        <v>1.047376175</v>
      </c>
      <c r="AN679" s="176">
        <f t="shared" si="35"/>
        <v>1.632732791</v>
      </c>
      <c r="AO679" s="176">
        <f t="shared" si="35"/>
        <v>3.246996646</v>
      </c>
      <c r="AP679" s="176">
        <f t="shared" si="35"/>
        <v>2.431182832</v>
      </c>
      <c r="AQ679" s="176">
        <f t="shared" si="35"/>
        <v>0.9068907563</v>
      </c>
      <c r="AR679" s="176">
        <f t="shared" si="35"/>
        <v>1.171071975</v>
      </c>
      <c r="AS679" s="176">
        <f t="shared" si="35"/>
        <v>0.9676981765</v>
      </c>
      <c r="AT679" s="176">
        <f t="shared" si="35"/>
        <v>0.8893017052</v>
      </c>
      <c r="AU679" s="176">
        <f t="shared" si="35"/>
        <v>1.081068845</v>
      </c>
      <c r="AV679" s="176">
        <f t="shared" si="35"/>
        <v>0.9103974977</v>
      </c>
      <c r="AW679" s="176">
        <f t="shared" si="35"/>
        <v>0.7296104119</v>
      </c>
      <c r="AX679" s="176">
        <f t="shared" si="35"/>
        <v>1.824201458</v>
      </c>
      <c r="AY679" s="176">
        <f t="shared" si="35"/>
        <v>2.268757139</v>
      </c>
      <c r="AZ679" s="176">
        <f t="shared" si="35"/>
        <v>0.8075021515</v>
      </c>
      <c r="BA679" s="176">
        <f t="shared" si="35"/>
        <v>0</v>
      </c>
    </row>
    <row r="680" ht="15.75" hidden="1" customHeight="1" outlineLevel="1">
      <c r="A680" s="241"/>
      <c r="B680" s="38"/>
      <c r="C680" s="177">
        <f>IF($C$677&gt;0,2*'Assumptions (Wind)'!$V$18*Model!$C$677*'Assumptions (Wind)'!B$2/10^9,0)</f>
        <v>0.001926132154</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0.08552026764</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0.07113848089</v>
      </c>
      <c r="D682" s="177">
        <f>IF($E$677&gt;0,'Assumptions (Wind)'!$V$18*Model!$E$677*'Assumptions (Wind)'!C$2/10^9,0)</f>
        <v>0.05712623888</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0.0950729102</v>
      </c>
      <c r="E683" s="177">
        <f>IF($F$677&gt;0,'Assumptions (Wind)'!$V$18*Model!$F$677*'Assumptions (Wind)'!D$2/10^9,0)</f>
        <v>0.1128194801</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0.04986327348</v>
      </c>
      <c r="F684" s="177">
        <f>IF($G$677&gt;0,'Assumptions (Wind)'!$V$18*Model!$G$677*'Assumptions (Wind)'!E$2/10^9,0)</f>
        <v>0.04618870612</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0.03428732172</v>
      </c>
      <c r="G685" s="177">
        <f>IF($H$677&gt;0,'Assumptions (Wind)'!$V$18*Model!$H$677*'Assumptions (Wind)'!F$2/10^9,0)</f>
        <v>0.03244652765</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0.1136969233</v>
      </c>
      <c r="H686" s="177">
        <f>IF($I$677&gt;0,'Assumptions (Wind)'!$V$18*Model!$I$677*'Assumptions (Wind)'!G$2/10^9,0)</f>
        <v>0.1377153509</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0.04092484484</v>
      </c>
      <c r="I687" s="177">
        <f>IF($J$677&gt;0,'Assumptions (Wind)'!$V$18*Model!$J$677*'Assumptions (Wind)'!H$2/10^9,0)</f>
        <v>0.0470965027</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0.04859162977</v>
      </c>
      <c r="J688" s="177">
        <f>IF($K$677&gt;0,'Assumptions (Wind)'!$V$18*Model!$K$677*'Assumptions (Wind)'!I$2/10^9,0)</f>
        <v>0.05490569984</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0.2462309462</v>
      </c>
      <c r="K689" s="177">
        <f>IF($L$677&gt;0,'Assumptions (Wind)'!$V$18*Model!$L$677*'Assumptions (Wind)'!J$2/10^9,0)</f>
        <v>0.2806401216</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0.1338215331</v>
      </c>
      <c r="L690" s="177">
        <f>IF($M$677&gt;0,'Assumptions (Wind)'!$V$18*Model!$M$677*'Assumptions (Wind)'!K$2/10^9,0)</f>
        <v>0.1473990241</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1.012387398</v>
      </c>
      <c r="M691" s="160">
        <f>IF($N$677&gt;0,'Assumptions (Wind)'!$V$18*Model!$N$677*'Assumptions (Wind)'!L$2/10^9,0)</f>
        <v>1.02335329</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2.109734937</v>
      </c>
      <c r="N692" s="160">
        <f>IF($O$677&gt;0,'Assumptions (Wind)'!$V$18*Model!$O$677*'Assumptions (Wind)'!M$2/10^9,0)</f>
        <v>2.063735679</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v>
      </c>
      <c r="O693" s="177">
        <f>IF($P$677&gt;0,'Assumptions (Wind)'!$V$18*Model!$P$677*'Assumptions (Wind)'!N$2/10^9,0)</f>
        <v>0</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0.2261851634</v>
      </c>
      <c r="P694" s="177">
        <f>IF($Q$677&gt;0,'Assumptions (Wind)'!$V$18*Model!$Q$677*'Assumptions (Wind)'!O$2/10^9,0)</f>
        <v>0.2165461648</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0.2645854163</v>
      </c>
      <c r="Q695" s="178">
        <f>IF($R$677&gt;0,'Assumptions (Wind)'!$V$18*Model!$R$677*'Assumptions (Wind)'!P$2/10^9,0)</f>
        <v>0.2485140891</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v>
      </c>
      <c r="R696" s="160">
        <f>IF($S$677&gt;0,'Assumptions (Wind)'!$V$18*Model!$S$677*'Assumptions (Wind)'!Q$2/10^9,0)</f>
        <v>0</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0.1538619882</v>
      </c>
      <c r="S697" s="160">
        <f>IF($T$677&gt;0,'Assumptions (Wind)'!$V$18*Model!$T$677*'Assumptions (Wind)'!R$2/10^9,0)</f>
        <v>0.1588724935</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0.1662887406</v>
      </c>
      <c r="T698" s="177">
        <f>IF($U$677&gt;0,'Assumptions (Wind)'!$V$18*Model!$U$677*'Assumptions (Wind)'!S$2/10^9,0)</f>
        <v>0.1624274476</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1.018972791</v>
      </c>
      <c r="W701" s="160">
        <f>IF($X$677&gt;0,'Assumptions (Wind)'!$V$18*Model!$X$677*'Assumptions (Wind)'!V$2/10^9,0)</f>
        <v>1.017045102</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0.4018796688</v>
      </c>
      <c r="X702" s="160">
        <f>IF($Y$677&gt;0,'Assumptions (Wind)'!$V$18*Model!$Y$677*'Assumptions (Wind)'!W$2/10^9,0)</f>
        <v>0.4006909611</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0.341531361</v>
      </c>
      <c r="Y703" s="160">
        <f>IF($Z$677&gt;0,'Assumptions (Wind)'!$V$18*Model!$Z$677*'Assumptions (Wind)'!X$2/10^9,0)</f>
        <v>0.3403482532</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0.3403482532</v>
      </c>
      <c r="Z704" s="160">
        <f>IF($AA$677&gt;0,'Assumptions (Wind)'!$V$18*Model!$AA$677*'Assumptions (Wind)'!Y$2/10^9,0)</f>
        <v>0.3389889961</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0.3507328391</v>
      </c>
      <c r="AA705" s="160">
        <f>IF($AB$677&gt;0,'Assumptions (Wind)'!$V$18*Model!$AB$677*'Assumptions (Wind)'!Z$2/10^9,0)</f>
        <v>0.3489095498</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0.3372267573</v>
      </c>
      <c r="AB706" s="160">
        <f>IF($AC$677&gt;0,'Assumptions (Wind)'!$V$18*Model!$AC$677*'Assumptions (Wind)'!AA$2/10^9,0)</f>
        <v>0.3352667403</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0.4284420727</v>
      </c>
      <c r="AC707" s="160">
        <f>IF($AD$677&gt;0,'Assumptions (Wind)'!$V$18*Model!$AD$677*'Assumptions (Wind)'!AB$2/10^9,0)</f>
        <v>0.4256755916</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0.3343746812</v>
      </c>
      <c r="AD708" s="160">
        <f>IF($AE$677&gt;0,'Assumptions (Wind)'!$V$18*Model!$AE$677*'Assumptions (Wind)'!AC$2/10^9,0)</f>
        <v>0.3319886875</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0.3868332688</v>
      </c>
      <c r="AE709" s="160">
        <f>IF($AF$677&gt;0,'Assumptions (Wind)'!$V$18*Model!$AF$677*'Assumptions (Wind)'!AD$2/10^9,0)</f>
        <v>0.3835178285</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0.4204357079</v>
      </c>
      <c r="AF710" s="160">
        <f>IF($AG$677&gt;0,'Assumptions (Wind)'!$V$18*Model!$AG$677*'Assumptions (Wind)'!AE$2/10^9,0)</f>
        <v>0.416497904</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0.4773962529</v>
      </c>
      <c r="AG711" s="160">
        <f>IF($AH$677&gt;0,'Assumptions (Wind)'!$V$18*Model!$AH$677*'Assumptions (Wind)'!AF$2/10^9,0)</f>
        <v>0.4721593977</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0.3879515222</v>
      </c>
      <c r="AH712" s="160">
        <f>IF($AI$677&gt;0,'Assumptions (Wind)'!$V$18*Model!$AI$677*'Assumptions (Wind)'!AG$2/10^9,0)</f>
        <v>0.3915587638</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0.3742136913</v>
      </c>
      <c r="AI713" s="160">
        <f>IF($AJ$677&gt;0,'Assumptions (Wind)'!$V$18*Model!$AJ$677*'Assumptions (Wind)'!AH$2/10^9,0)</f>
        <v>0.3773576416</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0.5035412472</v>
      </c>
      <c r="AJ714" s="160">
        <f>IF($AK$677&gt;0,'Assumptions (Wind)'!$V$18*Model!$AK$677*'Assumptions (Wind)'!AI$2/10^9,0)</f>
        <v>0.5081140397</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0.3828856742</v>
      </c>
      <c r="AK715" s="160">
        <f>IF($AL$677&gt;0,'Assumptions (Wind)'!$V$18*Model!$AL$677*'Assumptions (Wind)'!AJ$2/10^9,0)</f>
        <v>0.3860112036</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0.3877058427</v>
      </c>
      <c r="AL716" s="160">
        <f>IF($AM$677&gt;0,'Assumptions (Wind)'!$V$18*Model!$AM$677*'Assumptions (Wind)'!AK$2/10^9,0)</f>
        <v>0.3911389555</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0.5847562594</v>
      </c>
      <c r="AM717" s="160">
        <f>IF($AN$677&gt;0,'Assumptions (Wind)'!$V$18*Model!$AN$677*'Assumptions (Wind)'!AL$2/10^9,0)</f>
        <v>0.5893841574</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0.4579920179</v>
      </c>
      <c r="AN718" s="160">
        <f>IF($AO$677&gt;0,'Assumptions (Wind)'!$V$18*Model!$AO$677*'Assumptions (Wind)'!AM$2/10^9,0)</f>
        <v>0.4619392564</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1.170793534</v>
      </c>
      <c r="AO719" s="160">
        <f>IF($AP$677&gt;0,'Assumptions (Wind)'!$V$18*Model!$AP$677*'Assumptions (Wind)'!AN$2/10^9,0)</f>
        <v>1.179755045</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2.067241601</v>
      </c>
      <c r="AP720" s="160">
        <f>IF($AQ$677&gt;0,'Assumptions (Wind)'!$V$18*Model!$AQ$677*'Assumptions (Wind)'!AO$2/10^9,0)</f>
        <v>2.084547477</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0.3466353553</v>
      </c>
      <c r="AQ721" s="160">
        <f>IF($AR$677&gt;0,'Assumptions (Wind)'!$V$18*Model!$AR$677*'Assumptions (Wind)'!AP$2/10^9,0)</f>
        <v>0.3491943128</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0.5576964434</v>
      </c>
      <c r="AR722" s="160">
        <f>IF($AS$677&gt;0,'Assumptions (Wind)'!$V$18*Model!$AS$677*'Assumptions (Wind)'!AQ$2/10^9,0)</f>
        <v>0.5622209877</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0.6088509873</v>
      </c>
      <c r="AS723" s="160">
        <f>IF($AT$677&gt;0,'Assumptions (Wind)'!$V$18*Model!$AT$677*'Assumptions (Wind)'!AR$2/10^9,0)</f>
        <v>0.6131723444</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0.3545258321</v>
      </c>
      <c r="AT724" s="181">
        <f>IF($AU$677&gt;0,'Assumptions (Wind)'!$V$18*Model!$AU$677*'Assumptions (Wind)'!AS$2/10^9,0)</f>
        <v>0.3569878734</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0.5323138317</v>
      </c>
      <c r="AU725" s="160">
        <f>IF($AV$677&gt;0,'Assumptions (Wind)'!$V$18*Model!$AV$677*'Assumptions (Wind)'!AT$2/10^9,0)</f>
        <v>0.5364107756</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0.544658069</v>
      </c>
      <c r="AV726" s="160">
        <f>IF($AW$677&gt;0,'Assumptions (Wind)'!$V$18*Model!$AW$677*'Assumptions (Wind)'!AU$2/10^9,0)</f>
        <v>0.548273895</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0.3621236027</v>
      </c>
      <c r="AW727" s="160">
        <f>IF($AX$677&gt;0,'Assumptions (Wind)'!$V$18*Model!$AX$677*'Assumptions (Wind)'!AV$2/10^9,0)</f>
        <v>0.3648052059</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0.3648052059</v>
      </c>
      <c r="AX728" s="160">
        <f>IF($AY$677&gt;0,'Assumptions (Wind)'!$V$18*Model!$AY$677*'Assumptions (Wind)'!AW$2/10^9,0)</f>
        <v>0.3671098797</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1.457091579</v>
      </c>
      <c r="AY729" s="160">
        <f>IF($AZ$677&gt;0,'Assumptions (Wind)'!$V$18*Model!$AZ$677*'Assumptions (Wind)'!AX$2/10^9,0)</f>
        <v>1.46604486</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0.8027122792</v>
      </c>
      <c r="AZ730" s="160">
        <f>IF($BA$677&gt;0,'Assumptions (Wind)'!$V$18*Model!$BA$677*'Assumptions (Wind)'!AY$2/10^9,0)</f>
        <v>0.8075021515</v>
      </c>
    </row>
    <row r="731" ht="15.75" customHeight="1" collapsed="1">
      <c r="A731" s="239" t="s">
        <v>52</v>
      </c>
      <c r="B731" s="150" t="s">
        <v>351</v>
      </c>
      <c r="C731" s="244">
        <f>C679*'Assumptions (Wind)'!$V$8</f>
        <v>0.09515092841</v>
      </c>
      <c r="D731" s="244">
        <f>D679*'Assumptions (Wind)'!$V$8</f>
        <v>0.09131948945</v>
      </c>
      <c r="E731" s="244">
        <f>E679*'Assumptions (Wind)'!$V$8</f>
        <v>0.09760965216</v>
      </c>
      <c r="F731" s="244">
        <f>F679*'Assumptions (Wind)'!$V$8</f>
        <v>0.0482856167</v>
      </c>
      <c r="G731" s="244">
        <f>G679*'Assumptions (Wind)'!$V$8</f>
        <v>0.08768607058</v>
      </c>
      <c r="H731" s="244">
        <f>H679*'Assumptions (Wind)'!$V$8</f>
        <v>0.1071841174</v>
      </c>
      <c r="I731" s="244">
        <f>I679*'Assumptions (Wind)'!$V$8</f>
        <v>0.05741287948</v>
      </c>
      <c r="J731" s="244">
        <f>J679*'Assumptions (Wind)'!$V$8</f>
        <v>0.1806819876</v>
      </c>
      <c r="K731" s="244">
        <f>K679*'Assumptions (Wind)'!$V$8</f>
        <v>0.2486769928</v>
      </c>
      <c r="L731" s="244">
        <f>L679*'Assumptions (Wind)'!$V$8</f>
        <v>0.6958718533</v>
      </c>
      <c r="M731" s="244">
        <f>M679*'Assumptions (Wind)'!$V$8</f>
        <v>1.879852936</v>
      </c>
      <c r="N731" s="244">
        <f>N679*'Assumptions (Wind)'!$V$8</f>
        <v>1.238241407</v>
      </c>
      <c r="O731" s="244">
        <f>O679*'Assumptions (Wind)'!$V$8</f>
        <v>0.135711098</v>
      </c>
      <c r="P731" s="244">
        <f>P679*'Assumptions (Wind)'!$V$8</f>
        <v>0.2886789487</v>
      </c>
      <c r="Q731" s="244">
        <f>Q679*'Assumptions (Wind)'!$V$8</f>
        <v>0.1491084535</v>
      </c>
      <c r="R731" s="244">
        <f>R679*'Assumptions (Wind)'!$V$8</f>
        <v>0.0923171929</v>
      </c>
      <c r="S731" s="244">
        <f>S679*'Assumptions (Wind)'!$V$8</f>
        <v>0.1950967404</v>
      </c>
      <c r="T731" s="244">
        <f>T679*'Assumptions (Wind)'!$V$8</f>
        <v>0.09745646856</v>
      </c>
      <c r="U731" s="244">
        <f>U679*'Assumptions (Wind)'!$V$8</f>
        <v>0</v>
      </c>
      <c r="V731" s="244">
        <f>V679*'Assumptions (Wind)'!$V$8</f>
        <v>0.6113836748</v>
      </c>
      <c r="W731" s="244">
        <f>W679*'Assumptions (Wind)'!$V$8</f>
        <v>0.8513548624</v>
      </c>
      <c r="X731" s="244">
        <f>X679*'Assumptions (Wind)'!$V$8</f>
        <v>0.4453333932</v>
      </c>
      <c r="Y731" s="244">
        <f>Y679*'Assumptions (Wind)'!$V$8</f>
        <v>0.4084179038</v>
      </c>
      <c r="Z731" s="244">
        <f>Z679*'Assumptions (Wind)'!$V$8</f>
        <v>0.4138331011</v>
      </c>
      <c r="AA731" s="244">
        <f>AA679*'Assumptions (Wind)'!$V$8</f>
        <v>0.4116817842</v>
      </c>
      <c r="AB731" s="244">
        <f>AB679*'Assumptions (Wind)'!$V$8</f>
        <v>0.4582252878</v>
      </c>
      <c r="AC731" s="244">
        <f>AC679*'Assumptions (Wind)'!$V$8</f>
        <v>0.4560301637</v>
      </c>
      <c r="AD731" s="244">
        <f>AD679*'Assumptions (Wind)'!$V$8</f>
        <v>0.4312931738</v>
      </c>
      <c r="AE731" s="244">
        <f>AE679*'Assumptions (Wind)'!$V$8</f>
        <v>0.4823721218</v>
      </c>
      <c r="AF731" s="244">
        <f>AF679*'Assumptions (Wind)'!$V$8</f>
        <v>0.5363364941</v>
      </c>
      <c r="AG731" s="244">
        <f>AG679*'Assumptions (Wind)'!$V$8</f>
        <v>0.5160665519</v>
      </c>
      <c r="AH731" s="244">
        <f>AH679*'Assumptions (Wind)'!$V$8</f>
        <v>0.4594634731</v>
      </c>
      <c r="AI731" s="244">
        <f>AI679*'Assumptions (Wind)'!$V$8</f>
        <v>0.5285393333</v>
      </c>
      <c r="AJ731" s="244">
        <f>AJ679*'Assumptions (Wind)'!$V$8</f>
        <v>0.5345998283</v>
      </c>
      <c r="AK731" s="244">
        <f>AK679*'Assumptions (Wind)'!$V$8</f>
        <v>0.4642302278</v>
      </c>
      <c r="AL731" s="244">
        <f>AL679*'Assumptions (Wind)'!$V$8</f>
        <v>0.5855371289</v>
      </c>
      <c r="AM731" s="244">
        <f>AM679*'Assumptions (Wind)'!$V$8</f>
        <v>0.6284257052</v>
      </c>
      <c r="AN731" s="244">
        <f>AN679*'Assumptions (Wind)'!$V$8</f>
        <v>0.9796396745</v>
      </c>
      <c r="AO731" s="244">
        <f>AO679*'Assumptions (Wind)'!$V$8</f>
        <v>1.948197988</v>
      </c>
      <c r="AP731" s="244">
        <f>AP679*'Assumptions (Wind)'!$V$8</f>
        <v>1.458709699</v>
      </c>
      <c r="AQ731" s="244">
        <f>AQ679*'Assumptions (Wind)'!$V$8</f>
        <v>0.5441344538</v>
      </c>
      <c r="AR731" s="244">
        <f>AR679*'Assumptions (Wind)'!$V$8</f>
        <v>0.702643185</v>
      </c>
      <c r="AS731" s="244">
        <f>AS679*'Assumptions (Wind)'!$V$8</f>
        <v>0.5806189059</v>
      </c>
      <c r="AT731" s="244">
        <f>AT679*'Assumptions (Wind)'!$V$8</f>
        <v>0.5335810231</v>
      </c>
      <c r="AU731" s="244">
        <f>AU679*'Assumptions (Wind)'!$V$8</f>
        <v>0.6486413068</v>
      </c>
      <c r="AV731" s="244">
        <f>AV679*'Assumptions (Wind)'!$V$8</f>
        <v>0.5462384986</v>
      </c>
      <c r="AW731" s="244">
        <f>AW679*'Assumptions (Wind)'!$V$8</f>
        <v>0.4377662471</v>
      </c>
      <c r="AX731" s="244">
        <f>AX679*'Assumptions (Wind)'!$V$8</f>
        <v>1.094520875</v>
      </c>
      <c r="AY731" s="244">
        <f>AY679*'Assumptions (Wind)'!$V$8</f>
        <v>1.361254283</v>
      </c>
      <c r="AZ731" s="244">
        <f>AZ679*'Assumptions (Wind)'!$V$8</f>
        <v>0.4845012909</v>
      </c>
      <c r="BA731" s="244">
        <f>BA679*'Assumptions (Wind)'!$V$8</f>
        <v>0</v>
      </c>
    </row>
    <row r="732" ht="15.75" customHeight="1">
      <c r="A732" s="239" t="s">
        <v>54</v>
      </c>
      <c r="B732" s="150" t="s">
        <v>351</v>
      </c>
      <c r="C732" s="244">
        <f>C679*'Assumptions (Wind)'!$V$9</f>
        <v>0.06343395228</v>
      </c>
      <c r="D732" s="244">
        <f>D679*'Assumptions (Wind)'!$V$9</f>
        <v>0.06087965963</v>
      </c>
      <c r="E732" s="244">
        <f>E679*'Assumptions (Wind)'!$V$9</f>
        <v>0.06507310144</v>
      </c>
      <c r="F732" s="244">
        <f>F679*'Assumptions (Wind)'!$V$9</f>
        <v>0.03219041113</v>
      </c>
      <c r="G732" s="244">
        <f>G679*'Assumptions (Wind)'!$V$9</f>
        <v>0.05845738039</v>
      </c>
      <c r="H732" s="244">
        <f>H679*'Assumptions (Wind)'!$V$9</f>
        <v>0.07145607829</v>
      </c>
      <c r="I732" s="244">
        <f>I679*'Assumptions (Wind)'!$V$9</f>
        <v>0.03827525299</v>
      </c>
      <c r="J732" s="244">
        <f>J679*'Assumptions (Wind)'!$V$9</f>
        <v>0.1204546584</v>
      </c>
      <c r="K732" s="244">
        <f>K679*'Assumptions (Wind)'!$V$9</f>
        <v>0.1657846619</v>
      </c>
      <c r="L732" s="244">
        <f>L679*'Assumptions (Wind)'!$V$9</f>
        <v>0.4639145688</v>
      </c>
      <c r="M732" s="244">
        <f>M679*'Assumptions (Wind)'!$V$9</f>
        <v>1.253235291</v>
      </c>
      <c r="N732" s="244">
        <f>N679*'Assumptions (Wind)'!$V$9</f>
        <v>0.8254942714</v>
      </c>
      <c r="O732" s="244">
        <f>O679*'Assumptions (Wind)'!$V$9</f>
        <v>0.09047406534</v>
      </c>
      <c r="P732" s="244">
        <f>P679*'Assumptions (Wind)'!$V$9</f>
        <v>0.1924526324</v>
      </c>
      <c r="Q732" s="244">
        <f>Q679*'Assumptions (Wind)'!$V$9</f>
        <v>0.09940563563</v>
      </c>
      <c r="R732" s="244">
        <f>R679*'Assumptions (Wind)'!$V$9</f>
        <v>0.06154479527</v>
      </c>
      <c r="S732" s="244">
        <f>S679*'Assumptions (Wind)'!$V$9</f>
        <v>0.1300644936</v>
      </c>
      <c r="T732" s="244">
        <f>T679*'Assumptions (Wind)'!$V$9</f>
        <v>0.06497097904</v>
      </c>
      <c r="U732" s="244">
        <f>U679*'Assumptions (Wind)'!$V$9</f>
        <v>0</v>
      </c>
      <c r="V732" s="244">
        <f>V679*'Assumptions (Wind)'!$V$9</f>
        <v>0.4075891165</v>
      </c>
      <c r="W732" s="244">
        <f>W679*'Assumptions (Wind)'!$V$9</f>
        <v>0.5675699083</v>
      </c>
      <c r="X732" s="244">
        <f>X679*'Assumptions (Wind)'!$V$9</f>
        <v>0.2968889288</v>
      </c>
      <c r="Y732" s="244">
        <f>Y679*'Assumptions (Wind)'!$V$9</f>
        <v>0.2722786025</v>
      </c>
      <c r="Z732" s="244">
        <f>Z679*'Assumptions (Wind)'!$V$9</f>
        <v>0.2758887341</v>
      </c>
      <c r="AA732" s="244">
        <f>AA679*'Assumptions (Wind)'!$V$9</f>
        <v>0.2744545228</v>
      </c>
      <c r="AB732" s="244">
        <f>AB679*'Assumptions (Wind)'!$V$9</f>
        <v>0.3054835252</v>
      </c>
      <c r="AC732" s="244">
        <f>AC679*'Assumptions (Wind)'!$V$9</f>
        <v>0.3040201091</v>
      </c>
      <c r="AD732" s="244">
        <f>AD679*'Assumptions (Wind)'!$V$9</f>
        <v>0.2875287825</v>
      </c>
      <c r="AE732" s="244">
        <f>AE679*'Assumptions (Wind)'!$V$9</f>
        <v>0.3215814146</v>
      </c>
      <c r="AF732" s="244">
        <f>AF679*'Assumptions (Wind)'!$V$9</f>
        <v>0.3575576628</v>
      </c>
      <c r="AG732" s="244">
        <f>AG679*'Assumptions (Wind)'!$V$9</f>
        <v>0.344044368</v>
      </c>
      <c r="AH732" s="244">
        <f>AH679*'Assumptions (Wind)'!$V$9</f>
        <v>0.306308982</v>
      </c>
      <c r="AI732" s="244">
        <f>AI679*'Assumptions (Wind)'!$V$9</f>
        <v>0.3523595555</v>
      </c>
      <c r="AJ732" s="244">
        <f>AJ679*'Assumptions (Wind)'!$V$9</f>
        <v>0.3563998855</v>
      </c>
      <c r="AK732" s="244">
        <f>AK679*'Assumptions (Wind)'!$V$9</f>
        <v>0.3094868185</v>
      </c>
      <c r="AL732" s="244">
        <f>AL679*'Assumptions (Wind)'!$V$9</f>
        <v>0.3903580859</v>
      </c>
      <c r="AM732" s="244">
        <f>AM679*'Assumptions (Wind)'!$V$9</f>
        <v>0.4189504701</v>
      </c>
      <c r="AN732" s="244">
        <f>AN679*'Assumptions (Wind)'!$V$9</f>
        <v>0.6530931164</v>
      </c>
      <c r="AO732" s="244">
        <f>AO679*'Assumptions (Wind)'!$V$9</f>
        <v>1.298798658</v>
      </c>
      <c r="AP732" s="244">
        <f>AP679*'Assumptions (Wind)'!$V$9</f>
        <v>0.9724731328</v>
      </c>
      <c r="AQ732" s="244">
        <f>AQ679*'Assumptions (Wind)'!$V$9</f>
        <v>0.3627563025</v>
      </c>
      <c r="AR732" s="244">
        <f>AR679*'Assumptions (Wind)'!$V$9</f>
        <v>0.46842879</v>
      </c>
      <c r="AS732" s="244">
        <f>AS679*'Assumptions (Wind)'!$V$9</f>
        <v>0.3870792706</v>
      </c>
      <c r="AT732" s="244">
        <f>AT679*'Assumptions (Wind)'!$V$9</f>
        <v>0.3557206821</v>
      </c>
      <c r="AU732" s="244">
        <f>AU679*'Assumptions (Wind)'!$V$9</f>
        <v>0.4324275379</v>
      </c>
      <c r="AV732" s="244">
        <f>AV679*'Assumptions (Wind)'!$V$9</f>
        <v>0.3641589991</v>
      </c>
      <c r="AW732" s="244">
        <f>AW679*'Assumptions (Wind)'!$V$9</f>
        <v>0.2918441647</v>
      </c>
      <c r="AX732" s="244">
        <f>AX679*'Assumptions (Wind)'!$V$9</f>
        <v>0.7296805833</v>
      </c>
      <c r="AY732" s="244">
        <f>AY679*'Assumptions (Wind)'!$V$9</f>
        <v>0.9075028556</v>
      </c>
      <c r="AZ732" s="244">
        <f>AZ679*'Assumptions (Wind)'!$V$9</f>
        <v>0.3230008606</v>
      </c>
      <c r="BA732" s="244">
        <f>BA679*'Assumptions (Wind)'!$V$9</f>
        <v>0</v>
      </c>
    </row>
    <row r="733" ht="15.75" customHeight="1">
      <c r="A733" s="239" t="s">
        <v>359</v>
      </c>
      <c r="B733" s="150" t="s">
        <v>351</v>
      </c>
      <c r="C733" s="177">
        <f t="array" ref="C733">SUM(IF(ISERROR(C734:C784),"",C734:C784))</f>
        <v>-0.00007977595066</v>
      </c>
      <c r="D733" s="177">
        <f t="array" ref="D733">SUM(IF(ISERROR(D734:D784),"",D734:D784))</f>
        <v>-0.003628210236</v>
      </c>
      <c r="E733" s="177">
        <f t="array" ref="E733">SUM(IF(ISERROR(E734:E784),"",E734:E784))</f>
        <v>-0.009230895869</v>
      </c>
      <c r="F733" s="177">
        <f t="array" ref="F733">SUM(IF(ISERROR(F734:F784),"",F734:F784))</f>
        <v>-0.01857979078</v>
      </c>
      <c r="G733" s="177">
        <f t="array" ref="G733">SUM(IF(ISERROR(G734:G784),"",G734:G784))</f>
        <v>-0.02404442547</v>
      </c>
      <c r="H733" s="177">
        <f t="array" ref="H733">SUM(IF(ISERROR(H734:H784),"",H734:H784))</f>
        <v>-0.02873194161</v>
      </c>
      <c r="I733" s="177">
        <f t="array" ref="I733">SUM(IF(ISERROR(I734:I784),"",I734:I784))</f>
        <v>-0.04144341338</v>
      </c>
      <c r="J733" s="177">
        <f t="array" ref="J733">SUM(IF(ISERROR(J734:J784),"",J734:J784))</f>
        <v>-0.04840452762</v>
      </c>
      <c r="K733" s="177">
        <f t="array" ref="K733">SUM(IF(ISERROR(K734:K784),"",K734:K784))</f>
        <v>-0.05656351048</v>
      </c>
      <c r="L733" s="177">
        <f t="array" ref="L733">SUM(IF(ISERROR(L734:L784),"",L734:L784))</f>
        <v>-0.08275090307</v>
      </c>
      <c r="M733" s="177">
        <f t="array" ref="M733">SUM(IF(ISERROR(M734:M784),"",M734:M784))</f>
        <v>-0.1010184821</v>
      </c>
      <c r="N733" s="177">
        <f t="array" ref="N733">SUM(IF(ISERROR(N734:N784),"",N734:N784))</f>
        <v>-0.1857686189</v>
      </c>
      <c r="O733" s="177">
        <f t="array" ref="O733">SUM(IF(ISERROR(O734:O784),"",O734:O784))</f>
        <v>-0.3620164986</v>
      </c>
      <c r="P733" s="177">
        <f t="array" ref="P733">SUM(IF(ISERROR(P734:P784),"",P734:P784))</f>
        <v>-0.3723885605</v>
      </c>
      <c r="Q733" s="177">
        <f t="array" ref="Q733">SUM(IF(ISERROR(Q734:Q784),"",Q734:Q784))</f>
        <v>-0.4119278093</v>
      </c>
      <c r="R733" s="177">
        <f t="array" ref="R733">SUM(IF(ISERROR(R734:R784),"",R734:R784))</f>
        <v>-0.460166245</v>
      </c>
      <c r="S733" s="177">
        <f t="array" ref="S733">SUM(IF(ISERROR(S734:S784),"",S734:S784))</f>
        <v>-0.474498839</v>
      </c>
      <c r="T733" s="177">
        <f t="array" ref="T733">SUM(IF(ISERROR(T734:T784),"",T734:T784))</f>
        <v>-0.5175408211</v>
      </c>
      <c r="U733" s="177">
        <f t="array" ref="U733">SUM(IF(ISERROR(U734:U784),"",U734:U784))</f>
        <v>-0.5633042606</v>
      </c>
      <c r="V733" s="177">
        <f t="array" ref="V733">SUM(IF(ISERROR(V734:V784),"",V734:V784))</f>
        <v>-0.5612570059</v>
      </c>
      <c r="W733" s="177">
        <f t="array" ref="W733">SUM(IF(ISERROR(W734:W784),"",W734:W784))</f>
        <v>-0.5810114729</v>
      </c>
      <c r="X733" s="177">
        <f t="array" ref="X733">SUM(IF(ISERROR(X734:X784),"",X734:X784))</f>
        <v>-0.5297084785</v>
      </c>
      <c r="Y733" s="177">
        <f t="array" ref="Y733">SUM(IF(ISERROR(Y734:Y784),"",Y734:Y784))</f>
        <v>-0.2321436657</v>
      </c>
      <c r="Z733" s="177">
        <f t="array" ref="Z733">SUM(IF(ISERROR(Z734:Z784),"",Z734:Z784))</f>
        <v>-0.2789570397</v>
      </c>
      <c r="AA733" s="177">
        <f t="array" ref="AA733">SUM(IF(ISERROR(AA734:AA784),"",AA734:AA784))</f>
        <v>-0.2898221705</v>
      </c>
      <c r="AB733" s="177">
        <f t="array" ref="AB733">SUM(IF(ISERROR(AB734:AB784),"",AB734:AB784))</f>
        <v>-0.2961053438</v>
      </c>
      <c r="AC733" s="177">
        <f t="array" ref="AC733">SUM(IF(ISERROR(AC734:AC784),"",AC734:AC784))</f>
        <v>-0.3476469007</v>
      </c>
      <c r="AD733" s="177">
        <f t="array" ref="AD733">SUM(IF(ISERROR(AD734:AD784),"",AD734:AD784))</f>
        <v>-0.3828702402</v>
      </c>
      <c r="AE733" s="177">
        <f t="array" ref="AE733">SUM(IF(ISERROR(AE734:AE784),"",AE734:AE784))</f>
        <v>-0.4117060498</v>
      </c>
      <c r="AF733" s="177">
        <f t="array" ref="AF733">SUM(IF(ISERROR(AF734:AF784),"",AF734:AF784))</f>
        <v>-0.4765486992</v>
      </c>
      <c r="AG733" s="177">
        <f t="array" ref="AG733">SUM(IF(ISERROR(AG734:AG784),"",AG734:AG784))</f>
        <v>-0.5493364547</v>
      </c>
      <c r="AH733" s="177">
        <f t="array" ref="AH733">SUM(IF(ISERROR(AH734:AH784),"",AH734:AH784))</f>
        <v>-0.4507281218</v>
      </c>
      <c r="AI733" s="177">
        <f t="array" ref="AI733">SUM(IF(ISERROR(AI734:AI784),"",AI734:AI784))</f>
        <v>-0.4473078751</v>
      </c>
      <c r="AJ733" s="177">
        <f t="array" ref="AJ733">SUM(IF(ISERROR(AJ734:AJ784),"",AJ734:AJ784))</f>
        <v>-0.4532487539</v>
      </c>
      <c r="AK733" s="177">
        <f t="array" ref="AK733">SUM(IF(ISERROR(AK734:AK784),"",AK734:AK784))</f>
        <v>-0.4706643128</v>
      </c>
      <c r="AL733" s="177">
        <f t="array" ref="AL733">SUM(IF(ISERROR(AL734:AL784),"",AL734:AL784))</f>
        <v>-0.4776029843</v>
      </c>
      <c r="AM733" s="177">
        <f t="array" ref="AM733">SUM(IF(ISERROR(AM734:AM784),"",AM734:AM784))</f>
        <v>-0.4879363607</v>
      </c>
      <c r="AN733" s="177">
        <f t="array" ref="AN733">SUM(IF(ISERROR(AN734:AN784),"",AN734:AN784))</f>
        <v>-0.4992282258</v>
      </c>
      <c r="AO733" s="177">
        <f t="array" ref="AO733">SUM(IF(ISERROR(AO734:AO784),"",AO734:AO784))</f>
        <v>-0.5176832399</v>
      </c>
      <c r="AP733" s="177">
        <f t="array" ref="AP733">SUM(IF(ISERROR(AP734:AP784),"",AP734:AP784))</f>
        <v>-0.587569181</v>
      </c>
      <c r="AQ733" s="177">
        <f t="array" ref="AQ733">SUM(IF(ISERROR(AQ734:AQ784),"",AQ734:AQ784))</f>
        <v>-0.7316955688</v>
      </c>
      <c r="AR733" s="177">
        <f t="array" ref="AR733">SUM(IF(ISERROR(AR734:AR784),"",AR734:AR784))</f>
        <v>-0.7341437982</v>
      </c>
      <c r="AS733" s="177">
        <f t="array" ref="AS733">SUM(IF(ISERROR(AS734:AS784),"",AS734:AS784))</f>
        <v>-0.7695576871</v>
      </c>
      <c r="AT733" s="177">
        <f t="array" ref="AT733">SUM(IF(ISERROR(AT734:AT784),"",AT734:AT784))</f>
        <v>-0.8145319146</v>
      </c>
      <c r="AU733" s="177">
        <f t="array" ref="AU733">SUM(IF(ISERROR(AU734:AU784),"",AU734:AU784))</f>
        <v>-0.8187038421</v>
      </c>
      <c r="AV733" s="177">
        <f t="array" ref="AV733">SUM(IF(ISERROR(AV734:AV784),"",AV734:AV784))</f>
        <v>-0.8597112722</v>
      </c>
      <c r="AW733" s="177">
        <f t="array" ref="AW733">SUM(IF(ISERROR(AW734:AW784),"",AW734:AW784))</f>
        <v>-0.9041123896</v>
      </c>
      <c r="AX733" s="177">
        <f t="array" ref="AX733">SUM(IF(ISERROR(AX734:AX784),"",AX734:AX784))</f>
        <v>-0.9015601675</v>
      </c>
      <c r="AY733" s="177">
        <f t="array" ref="AY733">SUM(IF(ISERROR(AY734:AY784),"",AY734:AY784))</f>
        <v>-0.9217410829</v>
      </c>
      <c r="AZ733" s="177">
        <f t="array" ref="AZ733">SUM(IF(ISERROR(AZ734:AZ784),"",AZ734:AZ784))</f>
        <v>-0.9063693061</v>
      </c>
      <c r="BA733" s="177">
        <f t="array" ref="BA733">SUM(IF(ISERROR(BA734:BA784),"",BA734:BA784))</f>
        <v>-0.6743268158</v>
      </c>
      <c r="BB733" s="177">
        <f t="array" ref="BB733">SUM(IF(ISERROR(BB734:BB784),"",BB734:BB784))</f>
        <v>-0.6660534772</v>
      </c>
      <c r="BC733" s="177">
        <f t="array" ref="BC733">SUM(IF(ISERROR(BC734:BC784),"",BC734:BC784))</f>
        <v>-0.6191973221</v>
      </c>
      <c r="BD733" s="177">
        <f t="array" ref="BD733">SUM(IF(ISERROR(BD734:BD784),"",BD734:BD784))</f>
        <v>-0.5594626005</v>
      </c>
      <c r="BE733" s="177">
        <f t="array" ref="BE733">SUM(IF(ISERROR(BE734:BE784),"",BE734:BE784))</f>
        <v>-0.5405976943</v>
      </c>
      <c r="BF733" s="177">
        <f t="array" ref="BF733">SUM(IF(ISERROR(BF734:BF784),"",BF734:BF784))</f>
        <v>-0.4882826208</v>
      </c>
      <c r="BG733" s="177">
        <f t="array" ref="BG733">SUM(IF(ISERROR(BG734:BG784),"",BG734:BG784))</f>
        <v>-0.4296177754</v>
      </c>
      <c r="BH733" s="177">
        <f t="array" ref="BH733">SUM(IF(ISERROR(BH734:BH784),"",BH734:BH784))</f>
        <v>-0.3989869002</v>
      </c>
      <c r="BI733" s="177">
        <f t="array" ref="BI733">SUM(IF(ISERROR(BI734:BI784),"",BI734:BI784))</f>
        <v>-0.3654596936</v>
      </c>
      <c r="BJ733" s="177">
        <f t="array" ref="BJ733">SUM(IF(ISERROR(BJ734:BJ784),"",BJ734:BJ784))</f>
        <v>-0.1333163518</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-0.00007977595066</v>
      </c>
      <c r="D734" s="177">
        <f>IF(and($C$677&gt;0,Model!X$1&lt;='Assumptions (Wind)'!$V$13),PPMT('Assumptions (Wind)'!$V$10,Model!X$1,'Assumptions (Wind)'!$V$13,'Assumptions (Wind)'!$V$8*Model!$C$677*'Assumptions (Wind)'!$B$2/10^9),0)</f>
        <v>-0.00008615802671</v>
      </c>
      <c r="E734" s="177">
        <f>IF(and($C$677&gt;0,Model!Y$1&lt;='Assumptions (Wind)'!$V$13),PPMT('Assumptions (Wind)'!$V$10,Model!Y$1,'Assumptions (Wind)'!$V$13,'Assumptions (Wind)'!$V$8*Model!$C$677*'Assumptions (Wind)'!$B$2/10^9),0)</f>
        <v>-0.00009305066885</v>
      </c>
      <c r="F734" s="177">
        <f>IF(and($C$677&gt;0,Model!Z$1&lt;='Assumptions (Wind)'!$V$13),PPMT('Assumptions (Wind)'!$V$10,Model!Z$1,'Assumptions (Wind)'!$V$13,'Assumptions (Wind)'!$V$8*Model!$C$677*'Assumptions (Wind)'!$B$2/10^9),0)</f>
        <v>-0.0001004947224</v>
      </c>
      <c r="G734" s="177">
        <f>IF(and($C$677&gt;0,Model!AA$1&lt;='Assumptions (Wind)'!$V$13),PPMT('Assumptions (Wind)'!$V$10,Model!AA$1,'Assumptions (Wind)'!$V$13,'Assumptions (Wind)'!$V$8*Model!$C$677*'Assumptions (Wind)'!$B$2/10^9),0)</f>
        <v>-0.0001085343001</v>
      </c>
      <c r="H734" s="177">
        <f>IF(and($C$677&gt;0,Model!AB$1&lt;='Assumptions (Wind)'!$V$13),PPMT('Assumptions (Wind)'!$V$10,Model!AB$1,'Assumptions (Wind)'!$V$13,'Assumptions (Wind)'!$V$8*Model!$C$677*'Assumptions (Wind)'!$B$2/10^9),0)</f>
        <v>-0.0001172170442</v>
      </c>
      <c r="I734" s="177">
        <f>IF(and($C$677&gt;0,Model!AC$1&lt;='Assumptions (Wind)'!$V$13),PPMT('Assumptions (Wind)'!$V$10,Model!AC$1,'Assumptions (Wind)'!$V$13,'Assumptions (Wind)'!$V$8*Model!$C$677*'Assumptions (Wind)'!$B$2/10^9),0)</f>
        <v>-0.0001265944077</v>
      </c>
      <c r="J734" s="177">
        <f>IF(and($C$677&gt;0,Model!AD$1&lt;='Assumptions (Wind)'!$V$13),PPMT('Assumptions (Wind)'!$V$10,Model!AD$1,'Assumptions (Wind)'!$V$13,'Assumptions (Wind)'!$V$8*Model!$C$677*'Assumptions (Wind)'!$B$2/10^9),0)</f>
        <v>-0.0001367219603</v>
      </c>
      <c r="K734" s="177">
        <f>IF(and($C$677&gt;0,Model!AE$1&lt;='Assumptions (Wind)'!$V$13),PPMT('Assumptions (Wind)'!$V$10,Model!AE$1,'Assumptions (Wind)'!$V$13,'Assumptions (Wind)'!$V$8*Model!$C$677*'Assumptions (Wind)'!$B$2/10^9),0)</f>
        <v>-0.0001476597171</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-0.003542052209</v>
      </c>
      <c r="E735" s="177">
        <f>IF(and($D$677&gt;0,Model!X$1&lt;='Assumptions (Wind)'!$V$13),PPMT('Assumptions (Wind)'!$V$10,Model!X$1,'Assumptions (Wind)'!$V$13,'Assumptions (Wind)'!$V$8*Model!$D$677*'Assumptions (Wind)'!$B$2/10^9),0)</f>
        <v>-0.003825416386</v>
      </c>
      <c r="F735" s="177">
        <f>IF(and($D$677&gt;0,Model!Y$1&lt;='Assumptions (Wind)'!$V$13),PPMT('Assumptions (Wind)'!$V$10,Model!Y$1,'Assumptions (Wind)'!$V$13,'Assumptions (Wind)'!$V$8*Model!$D$677*'Assumptions (Wind)'!$B$2/10^9),0)</f>
        <v>-0.004131449697</v>
      </c>
      <c r="G735" s="177">
        <f>IF(and($D$677&gt;0,Model!Z$1&lt;='Assumptions (Wind)'!$V$13),PPMT('Assumptions (Wind)'!$V$10,Model!Z$1,'Assumptions (Wind)'!$V$13,'Assumptions (Wind)'!$V$8*Model!$D$677*'Assumptions (Wind)'!$B$2/10^9),0)</f>
        <v>-0.004461965672</v>
      </c>
      <c r="H735" s="177">
        <f>IF(and($D$677&gt;0,Model!AA$1&lt;='Assumptions (Wind)'!$V$13),PPMT('Assumptions (Wind)'!$V$10,Model!AA$1,'Assumptions (Wind)'!$V$13,'Assumptions (Wind)'!$V$8*Model!$D$677*'Assumptions (Wind)'!$B$2/10^9),0)</f>
        <v>-0.004818922926</v>
      </c>
      <c r="I735" s="177">
        <f>IF(and($D$677&gt;0,Model!AB$1&lt;='Assumptions (Wind)'!$V$13),PPMT('Assumptions (Wind)'!$V$10,Model!AB$1,'Assumptions (Wind)'!$V$13,'Assumptions (Wind)'!$V$8*Model!$D$677*'Assumptions (Wind)'!$B$2/10^9),0)</f>
        <v>-0.00520443676</v>
      </c>
      <c r="J735" s="177">
        <f>IF(and($D$677&gt;0,Model!AC$1&lt;='Assumptions (Wind)'!$V$13),PPMT('Assumptions (Wind)'!$V$10,Model!AC$1,'Assumptions (Wind)'!$V$13,'Assumptions (Wind)'!$V$8*Model!$D$677*'Assumptions (Wind)'!$B$2/10^9),0)</f>
        <v>-0.005620791701</v>
      </c>
      <c r="K735" s="177">
        <f>IF(and($D$677&gt;0,Model!AD$1&lt;='Assumptions (Wind)'!$V$13),PPMT('Assumptions (Wind)'!$V$10,Model!AD$1,'Assumptions (Wind)'!$V$13,'Assumptions (Wind)'!$V$8*Model!$D$677*'Assumptions (Wind)'!$B$2/10^9),0)</f>
        <v>-0.006070455037</v>
      </c>
      <c r="L735" s="177">
        <f>IF(and($D$677&gt;0,Model!AE$1&lt;='Assumptions (Wind)'!$V$13),PPMT('Assumptions (Wind)'!$V$10,Model!AE$1,'Assumptions (Wind)'!$V$13,'Assumptions (Wind)'!$V$8*Model!$D$677*'Assumptions (Wind)'!$B$2/10^9),0)</f>
        <v>-0.00655609144</v>
      </c>
      <c r="M735" s="177">
        <f>IF(and($D$677&gt;0,Model!AF$1&lt;='Assumptions (Wind)'!$V$13),PPMT('Assumptions (Wind)'!$V$10,Model!AF$1,'Assumptions (Wind)'!$V$13,'Assumptions (Wind)'!$V$8*Model!$D$677*'Assumptions (Wind)'!$B$2/10^9),0)</f>
        <v>-0.007080578756</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-0.005312428814</v>
      </c>
      <c r="F736" s="160">
        <f>IF(and($E$677&gt;0,Model!X$1&lt;='Assumptions (Wind)'!$V$13),PPMT('Assumptions (Wind)'!$V$10,Model!X$1,'Assumptions (Wind)'!$V$13,'Assumptions (Wind)'!$V$8*Model!$E$677*AVERAGE('Assumptions (Wind)'!$B$2:$C$2)/10^9),0)</f>
        <v>-0.00573742312</v>
      </c>
      <c r="G736" s="160">
        <f>IF(and($E$677&gt;0,Model!Y$1&lt;='Assumptions (Wind)'!$V$13),PPMT('Assumptions (Wind)'!$V$10,Model!Y$1,'Assumptions (Wind)'!$V$13,'Assumptions (Wind)'!$V$8*Model!$E$677*AVERAGE('Assumptions (Wind)'!$B$2:$C$2)/10^9),0)</f>
        <v>-0.006196416969</v>
      </c>
      <c r="H736" s="160">
        <f>IF(and($E$677&gt;0,Model!Z$1&lt;='Assumptions (Wind)'!$V$13),PPMT('Assumptions (Wind)'!$V$10,Model!Z$1,'Assumptions (Wind)'!$V$13,'Assumptions (Wind)'!$V$8*Model!$E$677*AVERAGE('Assumptions (Wind)'!$B$2:$C$2)/10^9),0)</f>
        <v>-0.006692130327</v>
      </c>
      <c r="I736" s="160">
        <f>IF(and($E$677&gt;0,Model!AA$1&lt;='Assumptions (Wind)'!$V$13),PPMT('Assumptions (Wind)'!$V$10,Model!AA$1,'Assumptions (Wind)'!$V$13,'Assumptions (Wind)'!$V$8*Model!$E$677*AVERAGE('Assumptions (Wind)'!$B$2:$C$2)/10^9),0)</f>
        <v>-0.007227500753</v>
      </c>
      <c r="J736" s="160">
        <f>IF(and($E$677&gt;0,Model!AB$1&lt;='Assumptions (Wind)'!$V$13),PPMT('Assumptions (Wind)'!$V$10,Model!AB$1,'Assumptions (Wind)'!$V$13,'Assumptions (Wind)'!$V$8*Model!$E$677*AVERAGE('Assumptions (Wind)'!$B$2:$C$2)/10^9),0)</f>
        <v>-0.007805700813</v>
      </c>
      <c r="K736" s="160">
        <f>IF(and($E$677&gt;0,Model!AC$1&lt;='Assumptions (Wind)'!$V$13),PPMT('Assumptions (Wind)'!$V$10,Model!AC$1,'Assumptions (Wind)'!$V$13,'Assumptions (Wind)'!$V$8*Model!$E$677*AVERAGE('Assumptions (Wind)'!$B$2:$C$2)/10^9),0)</f>
        <v>-0.008430156878</v>
      </c>
      <c r="L736" s="160">
        <f>IF(and($E$677&gt;0,Model!AD$1&lt;='Assumptions (Wind)'!$V$13),PPMT('Assumptions (Wind)'!$V$10,Model!AD$1,'Assumptions (Wind)'!$V$13,'Assumptions (Wind)'!$V$8*Model!$E$677*AVERAGE('Assumptions (Wind)'!$B$2:$C$2)/10^9),0)</f>
        <v>-0.009104569428</v>
      </c>
      <c r="M736" s="160">
        <f>IF(and($E$677&gt;0,Model!AE$1&lt;='Assumptions (Wind)'!$V$13),PPMT('Assumptions (Wind)'!$V$10,Model!AE$1,'Assumptions (Wind)'!$V$13,'Assumptions (Wind)'!$V$8*Model!$E$677*AVERAGE('Assumptions (Wind)'!$B$2:$C$2)/10^9),0)</f>
        <v>-0.009832934982</v>
      </c>
      <c r="N736" s="160">
        <f>IF(and($E$677&gt;0,Model!AF$1&lt;='Assumptions (Wind)'!$V$13),PPMT('Assumptions (Wind)'!$V$10,Model!AF$1,'Assumptions (Wind)'!$V$13,'Assumptions (Wind)'!$V$8*Model!$E$677*AVERAGE('Assumptions (Wind)'!$B$2:$C$2)/10^9),0)</f>
        <v>-0.01061956978</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-0.008610423244</v>
      </c>
      <c r="G737" s="160">
        <f>IF(and($F$677&gt;0,Model!X$1&lt;='Assumptions (Wind)'!$V$13),PPMT('Assumptions (Wind)'!$V$10,Model!X$1,'Assumptions (Wind)'!$V$13,'Assumptions (Wind)'!$V$8*Model!$F$677*AVERAGE('Assumptions (Wind)'!$C$2:$D$2)/10^9),0)</f>
        <v>-0.009299257104</v>
      </c>
      <c r="H737" s="160">
        <f>IF(and($F$677&gt;0,Model!Y$1&lt;='Assumptions (Wind)'!$V$13),PPMT('Assumptions (Wind)'!$V$10,Model!Y$1,'Assumptions (Wind)'!$V$13,'Assumptions (Wind)'!$V$8*Model!$F$677*AVERAGE('Assumptions (Wind)'!$C$2:$D$2)/10^9),0)</f>
        <v>-0.01004319767</v>
      </c>
      <c r="I737" s="160">
        <f>IF(and($F$677&gt;0,Model!Z$1&lt;='Assumptions (Wind)'!$V$13),PPMT('Assumptions (Wind)'!$V$10,Model!Z$1,'Assumptions (Wind)'!$V$13,'Assumptions (Wind)'!$V$8*Model!$F$677*AVERAGE('Assumptions (Wind)'!$C$2:$D$2)/10^9),0)</f>
        <v>-0.01084665349</v>
      </c>
      <c r="J737" s="160">
        <f>IF(and($F$677&gt;0,Model!AA$1&lt;='Assumptions (Wind)'!$V$13),PPMT('Assumptions (Wind)'!$V$10,Model!AA$1,'Assumptions (Wind)'!$V$13,'Assumptions (Wind)'!$V$8*Model!$F$677*AVERAGE('Assumptions (Wind)'!$C$2:$D$2)/10^9),0)</f>
        <v>-0.01171438577</v>
      </c>
      <c r="K737" s="160">
        <f>IF(and($F$677&gt;0,Model!AB$1&lt;='Assumptions (Wind)'!$V$13),PPMT('Assumptions (Wind)'!$V$10,Model!AB$1,'Assumptions (Wind)'!$V$13,'Assumptions (Wind)'!$V$8*Model!$F$677*AVERAGE('Assumptions (Wind)'!$C$2:$D$2)/10^9),0)</f>
        <v>-0.01265153663</v>
      </c>
      <c r="L737" s="160">
        <f>IF(and($F$677&gt;0,Model!AC$1&lt;='Assumptions (Wind)'!$V$13),PPMT('Assumptions (Wind)'!$V$10,Model!AC$1,'Assumptions (Wind)'!$V$13,'Assumptions (Wind)'!$V$8*Model!$F$677*AVERAGE('Assumptions (Wind)'!$C$2:$D$2)/10^9),0)</f>
        <v>-0.01366365956</v>
      </c>
      <c r="M737" s="160">
        <f>IF(and($F$677&gt;0,Model!AD$1&lt;='Assumptions (Wind)'!$V$13),PPMT('Assumptions (Wind)'!$V$10,Model!AD$1,'Assumptions (Wind)'!$V$13,'Assumptions (Wind)'!$V$8*Model!$F$677*AVERAGE('Assumptions (Wind)'!$C$2:$D$2)/10^9),0)</f>
        <v>-0.01475675232</v>
      </c>
      <c r="N737" s="160">
        <f>IF(and($F$677&gt;0,Model!AE$1&lt;='Assumptions (Wind)'!$V$13),PPMT('Assumptions (Wind)'!$V$10,Model!AE$1,'Assumptions (Wind)'!$V$13,'Assumptions (Wind)'!$V$8*Model!$F$677*AVERAGE('Assumptions (Wind)'!$C$2:$D$2)/10^9),0)</f>
        <v>-0.01593729251</v>
      </c>
      <c r="O737" s="160">
        <f>IF(and($F$677&gt;0,Model!AF$1&lt;='Assumptions (Wind)'!$V$13),PPMT('Assumptions (Wind)'!$V$10,Model!AF$1,'Assumptions (Wind)'!$V$13,'Assumptions (Wind)'!$V$8*Model!$F$677*AVERAGE('Assumptions (Wind)'!$C$2:$D$2)/10^9),0)</f>
        <v>-0.01721227591</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-0.003978251424</v>
      </c>
      <c r="H738" s="160">
        <f>IF(and($G$677&gt;0,Model!X$1&lt;='Assumptions (Wind)'!$V$13),PPMT('Assumptions (Wind)'!$V$10,Model!X$1,'Assumptions (Wind)'!$V$13,'Assumptions (Wind)'!$V$8*Model!$G$677*AVERAGE('Assumptions (Wind)'!$D$2:$E$2)/10^9),0)</f>
        <v>-0.004296511538</v>
      </c>
      <c r="I738" s="160">
        <f>IF(and($G$677&gt;0,Model!Y$1&lt;='Assumptions (Wind)'!$V$13),PPMT('Assumptions (Wind)'!$V$10,Model!Y$1,'Assumptions (Wind)'!$V$13,'Assumptions (Wind)'!$V$8*Model!$G$677*AVERAGE('Assumptions (Wind)'!$D$2:$E$2)/10^9),0)</f>
        <v>-0.004640232461</v>
      </c>
      <c r="J738" s="160">
        <f>IF(and($G$677&gt;0,Model!Z$1&lt;='Assumptions (Wind)'!$V$13),PPMT('Assumptions (Wind)'!$V$10,Model!Z$1,'Assumptions (Wind)'!$V$13,'Assumptions (Wind)'!$V$8*Model!$G$677*AVERAGE('Assumptions (Wind)'!$D$2:$E$2)/10^9),0)</f>
        <v>-0.005011451058</v>
      </c>
      <c r="K738" s="160">
        <f>IF(and($G$677&gt;0,Model!AA$1&lt;='Assumptions (Wind)'!$V$13),PPMT('Assumptions (Wind)'!$V$10,Model!AA$1,'Assumptions (Wind)'!$V$13,'Assumptions (Wind)'!$V$8*Model!$G$677*AVERAGE('Assumptions (Wind)'!$D$2:$E$2)/10^9),0)</f>
        <v>-0.005412367142</v>
      </c>
      <c r="L738" s="160">
        <f>IF(and($G$677&gt;0,Model!AB$1&lt;='Assumptions (Wind)'!$V$13),PPMT('Assumptions (Wind)'!$V$10,Model!AB$1,'Assumptions (Wind)'!$V$13,'Assumptions (Wind)'!$V$8*Model!$G$677*AVERAGE('Assumptions (Wind)'!$D$2:$E$2)/10^9),0)</f>
        <v>-0.005845356514</v>
      </c>
      <c r="M738" s="160">
        <f>IF(and($G$677&gt;0,Model!AC$1&lt;='Assumptions (Wind)'!$V$13),PPMT('Assumptions (Wind)'!$V$10,Model!AC$1,'Assumptions (Wind)'!$V$13,'Assumptions (Wind)'!$V$8*Model!$G$677*AVERAGE('Assumptions (Wind)'!$D$2:$E$2)/10^9),0)</f>
        <v>-0.006312985035</v>
      </c>
      <c r="N738" s="160">
        <f>IF(and($G$677&gt;0,Model!AD$1&lt;='Assumptions (Wind)'!$V$13),PPMT('Assumptions (Wind)'!$V$10,Model!AD$1,'Assumptions (Wind)'!$V$13,'Assumptions (Wind)'!$V$8*Model!$G$677*AVERAGE('Assumptions (Wind)'!$D$2:$E$2)/10^9),0)</f>
        <v>-0.006818023838</v>
      </c>
      <c r="O738" s="160">
        <f>IF(and($G$677&gt;0,Model!AE$1&lt;='Assumptions (Wind)'!$V$13),PPMT('Assumptions (Wind)'!$V$10,Model!AE$1,'Assumptions (Wind)'!$V$13,'Assumptions (Wind)'!$V$8*Model!$G$677*AVERAGE('Assumptions (Wind)'!$D$2:$E$2)/10^9),0)</f>
        <v>-0.007363465745</v>
      </c>
      <c r="P738" s="160">
        <f>IF(and($G$677&gt;0,Model!AF$1&lt;='Assumptions (Wind)'!$V$13),PPMT('Assumptions (Wind)'!$V$10,Model!AF$1,'Assumptions (Wind)'!$V$13,'Assumptions (Wind)'!$V$8*Model!$G$677*AVERAGE('Assumptions (Wind)'!$D$2:$E$2)/10^9),0)</f>
        <v>-0.007952543004</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-0.0027639621</v>
      </c>
      <c r="I739" s="160">
        <f>IF(and($H$677&gt;0,Model!X$1&lt;='Assumptions (Wind)'!$V$13),PPMT('Assumptions (Wind)'!$V$10,Model!X$1,'Assumptions (Wind)'!$V$13,'Assumptions (Wind)'!$V$8*Model!$H$677*AVERAGE('Assumptions (Wind)'!$E$2:$F$2)/10^9),0)</f>
        <v>-0.002985079068</v>
      </c>
      <c r="J739" s="160">
        <f>IF(and($H$677&gt;0,Model!Y$1&lt;='Assumptions (Wind)'!$V$13),PPMT('Assumptions (Wind)'!$V$10,Model!Y$1,'Assumptions (Wind)'!$V$13,'Assumptions (Wind)'!$V$8*Model!$H$677*AVERAGE('Assumptions (Wind)'!$E$2:$F$2)/10^9),0)</f>
        <v>-0.003223885394</v>
      </c>
      <c r="K739" s="160">
        <f>IF(and($H$677&gt;0,Model!Z$1&lt;='Assumptions (Wind)'!$V$13),PPMT('Assumptions (Wind)'!$V$10,Model!Z$1,'Assumptions (Wind)'!$V$13,'Assumptions (Wind)'!$V$8*Model!$H$677*AVERAGE('Assumptions (Wind)'!$E$2:$F$2)/10^9),0)</f>
        <v>-0.003481796225</v>
      </c>
      <c r="L739" s="160">
        <f>IF(and($H$677&gt;0,Model!AA$1&lt;='Assumptions (Wind)'!$V$13),PPMT('Assumptions (Wind)'!$V$10,Model!AA$1,'Assumptions (Wind)'!$V$13,'Assumptions (Wind)'!$V$8*Model!$H$677*AVERAGE('Assumptions (Wind)'!$E$2:$F$2)/10^9),0)</f>
        <v>-0.003760339923</v>
      </c>
      <c r="M739" s="160">
        <f>IF(and($H$677&gt;0,Model!AB$1&lt;='Assumptions (Wind)'!$V$13),PPMT('Assumptions (Wind)'!$V$10,Model!AB$1,'Assumptions (Wind)'!$V$13,'Assumptions (Wind)'!$V$8*Model!$H$677*AVERAGE('Assumptions (Wind)'!$E$2:$F$2)/10^9),0)</f>
        <v>-0.004061167117</v>
      </c>
      <c r="N739" s="160">
        <f>IF(and($H$677&gt;0,Model!AC$1&lt;='Assumptions (Wind)'!$V$13),PPMT('Assumptions (Wind)'!$V$10,Model!AC$1,'Assumptions (Wind)'!$V$13,'Assumptions (Wind)'!$V$8*Model!$H$677*AVERAGE('Assumptions (Wind)'!$E$2:$F$2)/10^9),0)</f>
        <v>-0.004386060486</v>
      </c>
      <c r="O739" s="160">
        <f>IF(and($H$677&gt;0,Model!AD$1&lt;='Assumptions (Wind)'!$V$13),PPMT('Assumptions (Wind)'!$V$10,Model!AD$1,'Assumptions (Wind)'!$V$13,'Assumptions (Wind)'!$V$8*Model!$H$677*AVERAGE('Assumptions (Wind)'!$E$2:$F$2)/10^9),0)</f>
        <v>-0.004736945325</v>
      </c>
      <c r="P739" s="160">
        <f>IF(and($H$677&gt;0,Model!AE$1&lt;='Assumptions (Wind)'!$V$13),PPMT('Assumptions (Wind)'!$V$10,Model!AE$1,'Assumptions (Wind)'!$V$13,'Assumptions (Wind)'!$V$8*Model!$H$677*AVERAGE('Assumptions (Wind)'!$E$2:$F$2)/10^9),0)</f>
        <v>-0.005115900951</v>
      </c>
      <c r="Q739" s="160">
        <f>IF(and($H$677&gt;0,Model!AF$1&lt;='Assumptions (Wind)'!$V$13),PPMT('Assumptions (Wind)'!$V$10,Model!AF$1,'Assumptions (Wind)'!$V$13,'Assumptions (Wind)'!$V$8*Model!$H$677*AVERAGE('Assumptions (Wind)'!$E$2:$F$2)/10^9),0)</f>
        <v>-0.005525173028</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-0.01041291644</v>
      </c>
      <c r="J740" s="160">
        <f>IF(and($I$677&gt;0,Model!X$1&lt;='Assumptions (Wind)'!$V$13),PPMT('Assumptions (Wind)'!$V$10,Model!X$1,'Assumptions (Wind)'!$V$13,'Assumptions (Wind)'!$V$8*Model!$I$677*AVERAGE('Assumptions (Wind)'!$F$2:$G$2)/10^9),0)</f>
        <v>-0.01124594976</v>
      </c>
      <c r="K740" s="160">
        <f>IF(and($I$677&gt;0,Model!Y$1&lt;='Assumptions (Wind)'!$V$13),PPMT('Assumptions (Wind)'!$V$10,Model!Y$1,'Assumptions (Wind)'!$V$13,'Assumptions (Wind)'!$V$8*Model!$I$677*AVERAGE('Assumptions (Wind)'!$F$2:$G$2)/10^9),0)</f>
        <v>-0.01214562574</v>
      </c>
      <c r="L740" s="160">
        <f>IF(and($I$677&gt;0,Model!Z$1&lt;='Assumptions (Wind)'!$V$13),PPMT('Assumptions (Wind)'!$V$10,Model!Z$1,'Assumptions (Wind)'!$V$13,'Assumptions (Wind)'!$V$8*Model!$I$677*AVERAGE('Assumptions (Wind)'!$F$2:$G$2)/10^9),0)</f>
        <v>-0.0131172758</v>
      </c>
      <c r="M740" s="160">
        <f>IF(and($I$677&gt;0,Model!AA$1&lt;='Assumptions (Wind)'!$V$13),PPMT('Assumptions (Wind)'!$V$10,Model!AA$1,'Assumptions (Wind)'!$V$13,'Assumptions (Wind)'!$V$8*Model!$I$677*AVERAGE('Assumptions (Wind)'!$F$2:$G$2)/10^9),0)</f>
        <v>-0.01416665786</v>
      </c>
      <c r="N740" s="160">
        <f>IF(and($I$677&gt;0,Model!AB$1&lt;='Assumptions (Wind)'!$V$13),PPMT('Assumptions (Wind)'!$V$10,Model!AB$1,'Assumptions (Wind)'!$V$13,'Assumptions (Wind)'!$V$8*Model!$I$677*AVERAGE('Assumptions (Wind)'!$F$2:$G$2)/10^9),0)</f>
        <v>-0.01529999049</v>
      </c>
      <c r="O740" s="160">
        <f>IF(and($I$677&gt;0,Model!AC$1&lt;='Assumptions (Wind)'!$V$13),PPMT('Assumptions (Wind)'!$V$10,Model!AC$1,'Assumptions (Wind)'!$V$13,'Assumptions (Wind)'!$V$8*Model!$I$677*AVERAGE('Assumptions (Wind)'!$F$2:$G$2)/10^9),0)</f>
        <v>-0.01652398973</v>
      </c>
      <c r="P740" s="160">
        <f>IF(and($I$677&gt;0,Model!AD$1&lt;='Assumptions (Wind)'!$V$13),PPMT('Assumptions (Wind)'!$V$10,Model!AD$1,'Assumptions (Wind)'!$V$13,'Assumptions (Wind)'!$V$8*Model!$I$677*AVERAGE('Assumptions (Wind)'!$F$2:$G$2)/10^9),0)</f>
        <v>-0.01784590891</v>
      </c>
      <c r="Q740" s="160">
        <f>IF(and($I$677&gt;0,Model!AE$1&lt;='Assumptions (Wind)'!$V$13),PPMT('Assumptions (Wind)'!$V$10,Model!AE$1,'Assumptions (Wind)'!$V$13,'Assumptions (Wind)'!$V$8*Model!$I$677*AVERAGE('Assumptions (Wind)'!$F$2:$G$2)/10^9),0)</f>
        <v>-0.01927358162</v>
      </c>
      <c r="R740" s="160">
        <f>IF(and($I$677&gt;0,Model!AF$1&lt;='Assumptions (Wind)'!$V$13),PPMT('Assumptions (Wind)'!$V$10,Model!AF$1,'Assumptions (Wind)'!$V$13,'Assumptions (Wind)'!$V$8*Model!$I$677*AVERAGE('Assumptions (Wind)'!$F$2:$G$2)/10^9),0)</f>
        <v>-0.02081546815</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-0.003645641169</v>
      </c>
      <c r="K741" s="160">
        <f>IF(and($J$677&gt;0,Model!X$1&lt;='Assumptions (Wind)'!$V$13),PPMT('Assumptions (Wind)'!$V$10,Model!X$1,'Assumptions (Wind)'!$V$13,'Assumptions (Wind)'!$V$8*Model!$J$677*AVERAGE('Assumptions (Wind)'!$G$2:$H$2)/10^9),0)</f>
        <v>-0.003937292462</v>
      </c>
      <c r="L741" s="160">
        <f>IF(and($J$677&gt;0,Model!Y$1&lt;='Assumptions (Wind)'!$V$13),PPMT('Assumptions (Wind)'!$V$10,Model!Y$1,'Assumptions (Wind)'!$V$13,'Assumptions (Wind)'!$V$8*Model!$J$677*AVERAGE('Assumptions (Wind)'!$G$2:$H$2)/10^9),0)</f>
        <v>-0.004252275859</v>
      </c>
      <c r="M741" s="160">
        <f>IF(and($J$677&gt;0,Model!Z$1&lt;='Assumptions (Wind)'!$V$13),PPMT('Assumptions (Wind)'!$V$10,Model!Z$1,'Assumptions (Wind)'!$V$13,'Assumptions (Wind)'!$V$8*Model!$J$677*AVERAGE('Assumptions (Wind)'!$G$2:$H$2)/10^9),0)</f>
        <v>-0.004592457928</v>
      </c>
      <c r="N741" s="160">
        <f>IF(and($J$677&gt;0,Model!AA$1&lt;='Assumptions (Wind)'!$V$13),PPMT('Assumptions (Wind)'!$V$10,Model!AA$1,'Assumptions (Wind)'!$V$13,'Assumptions (Wind)'!$V$8*Model!$J$677*AVERAGE('Assumptions (Wind)'!$G$2:$H$2)/10^9),0)</f>
        <v>-0.004959854562</v>
      </c>
      <c r="O741" s="160">
        <f>IF(and($J$677&gt;0,Model!AB$1&lt;='Assumptions (Wind)'!$V$13),PPMT('Assumptions (Wind)'!$V$10,Model!AB$1,'Assumptions (Wind)'!$V$13,'Assumptions (Wind)'!$V$8*Model!$J$677*AVERAGE('Assumptions (Wind)'!$G$2:$H$2)/10^9),0)</f>
        <v>-0.005356642927</v>
      </c>
      <c r="P741" s="160">
        <f>IF(and($J$677&gt;0,Model!AC$1&lt;='Assumptions (Wind)'!$V$13),PPMT('Assumptions (Wind)'!$V$10,Model!AC$1,'Assumptions (Wind)'!$V$13,'Assumptions (Wind)'!$V$8*Model!$J$677*AVERAGE('Assumptions (Wind)'!$G$2:$H$2)/10^9),0)</f>
        <v>-0.005785174362</v>
      </c>
      <c r="Q741" s="160">
        <f>IF(and($J$677&gt;0,Model!AD$1&lt;='Assumptions (Wind)'!$V$13),PPMT('Assumptions (Wind)'!$V$10,Model!AD$1,'Assumptions (Wind)'!$V$13,'Assumptions (Wind)'!$V$8*Model!$J$677*AVERAGE('Assumptions (Wind)'!$G$2:$H$2)/10^9),0)</f>
        <v>-0.006247988311</v>
      </c>
      <c r="R741" s="160">
        <f>IF(and($J$677&gt;0,Model!AE$1&lt;='Assumptions (Wind)'!$V$13),PPMT('Assumptions (Wind)'!$V$10,Model!AE$1,'Assumptions (Wind)'!$V$13,'Assumptions (Wind)'!$V$8*Model!$J$677*AVERAGE('Assumptions (Wind)'!$G$2:$H$2)/10^9),0)</f>
        <v>-0.006747827375</v>
      </c>
      <c r="S741" s="160">
        <f>IF(and($J$677&gt;0,Model!AF$1&lt;='Assumptions (Wind)'!$V$13),PPMT('Assumptions (Wind)'!$V$10,Model!AF$1,'Assumptions (Wind)'!$V$13,'Assumptions (Wind)'!$V$8*Model!$J$677*AVERAGE('Assumptions (Wind)'!$G$2:$H$2)/10^9),0)</f>
        <v>-0.007287653565</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-0.004286620646</v>
      </c>
      <c r="L742" s="160">
        <f>IF(and($K$677&gt;0,Model!X$1&lt;='Assumptions (Wind)'!$V$13),PPMT('Assumptions (Wind)'!$V$10,Model!X$1,'Assumptions (Wind)'!$V$13,'Assumptions (Wind)'!$V$8*Model!$K$677*AVERAGE('Assumptions (Wind)'!$H$2:$I$2)/10^9),0)</f>
        <v>-0.004629550298</v>
      </c>
      <c r="M742" s="160">
        <f>IF(and($K$677&gt;0,Model!Y$1&lt;='Assumptions (Wind)'!$V$13),PPMT('Assumptions (Wind)'!$V$10,Model!Y$1,'Assumptions (Wind)'!$V$13,'Assumptions (Wind)'!$V$8*Model!$K$677*AVERAGE('Assumptions (Wind)'!$H$2:$I$2)/10^9),0)</f>
        <v>-0.004999914322</v>
      </c>
      <c r="N742" s="160">
        <f>IF(and($K$677&gt;0,Model!Z$1&lt;='Assumptions (Wind)'!$V$13),PPMT('Assumptions (Wind)'!$V$10,Model!Z$1,'Assumptions (Wind)'!$V$13,'Assumptions (Wind)'!$V$8*Model!$K$677*AVERAGE('Assumptions (Wind)'!$H$2:$I$2)/10^9),0)</f>
        <v>-0.005399907468</v>
      </c>
      <c r="O742" s="160">
        <f>IF(and($K$677&gt;0,Model!AA$1&lt;='Assumptions (Wind)'!$V$13),PPMT('Assumptions (Wind)'!$V$10,Model!AA$1,'Assumptions (Wind)'!$V$13,'Assumptions (Wind)'!$V$8*Model!$K$677*AVERAGE('Assumptions (Wind)'!$H$2:$I$2)/10^9),0)</f>
        <v>-0.005831900065</v>
      </c>
      <c r="P742" s="160">
        <f>IF(and($K$677&gt;0,Model!AB$1&lt;='Assumptions (Wind)'!$V$13),PPMT('Assumptions (Wind)'!$V$10,Model!AB$1,'Assumptions (Wind)'!$V$13,'Assumptions (Wind)'!$V$8*Model!$K$677*AVERAGE('Assumptions (Wind)'!$H$2:$I$2)/10^9),0)</f>
        <v>-0.00629845207</v>
      </c>
      <c r="Q742" s="160">
        <f>IF(and($K$677&gt;0,Model!AC$1&lt;='Assumptions (Wind)'!$V$13),PPMT('Assumptions (Wind)'!$V$10,Model!AC$1,'Assumptions (Wind)'!$V$13,'Assumptions (Wind)'!$V$8*Model!$K$677*AVERAGE('Assumptions (Wind)'!$H$2:$I$2)/10^9),0)</f>
        <v>-0.006802328236</v>
      </c>
      <c r="R742" s="160">
        <f>IF(and($K$677&gt;0,Model!AD$1&lt;='Assumptions (Wind)'!$V$13),PPMT('Assumptions (Wind)'!$V$10,Model!AD$1,'Assumptions (Wind)'!$V$13,'Assumptions (Wind)'!$V$8*Model!$K$677*AVERAGE('Assumptions (Wind)'!$H$2:$I$2)/10^9),0)</f>
        <v>-0.007346514495</v>
      </c>
      <c r="S742" s="160">
        <f>IF(and($K$677&gt;0,Model!AE$1&lt;='Assumptions (Wind)'!$V$13),PPMT('Assumptions (Wind)'!$V$10,Model!AE$1,'Assumptions (Wind)'!$V$13,'Assumptions (Wind)'!$V$8*Model!$K$677*AVERAGE('Assumptions (Wind)'!$H$2:$I$2)/10^9),0)</f>
        <v>-0.007934235655</v>
      </c>
      <c r="T742" s="160">
        <f>IF(and($K$677&gt;0,Model!AF$1&lt;='Assumptions (Wind)'!$V$13),PPMT('Assumptions (Wind)'!$V$10,Model!AF$1,'Assumptions (Wind)'!$V$13,'Assumptions (Wind)'!$V$8*Model!$K$677*AVERAGE('Assumptions (Wind)'!$H$2:$I$2)/10^9),0)</f>
        <v>-0.008568974507</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-0.02182178425</v>
      </c>
      <c r="M743" s="160">
        <f>IF(and($L$677&gt;0,Model!X$1&lt;='Assumptions (Wind)'!$V$13),PPMT('Assumptions (Wind)'!$V$10,Model!X$1,'Assumptions (Wind)'!$V$13,'Assumptions (Wind)'!$V$8*Model!$L$677*AVERAGE('Assumptions (Wind)'!$I$2:$J$2)/10^9),0)</f>
        <v>-0.02356752699</v>
      </c>
      <c r="N743" s="160">
        <f>IF(and($L$677&gt;0,Model!Y$1&lt;='Assumptions (Wind)'!$V$13),PPMT('Assumptions (Wind)'!$V$10,Model!Y$1,'Assumptions (Wind)'!$V$13,'Assumptions (Wind)'!$V$8*Model!$L$677*AVERAGE('Assumptions (Wind)'!$I$2:$J$2)/10^9),0)</f>
        <v>-0.02545292915</v>
      </c>
      <c r="O743" s="160">
        <f>IF(and($L$677&gt;0,Model!Z$1&lt;='Assumptions (Wind)'!$V$13),PPMT('Assumptions (Wind)'!$V$10,Model!Z$1,'Assumptions (Wind)'!$V$13,'Assumptions (Wind)'!$V$8*Model!$L$677*AVERAGE('Assumptions (Wind)'!$I$2:$J$2)/10^9),0)</f>
        <v>-0.02748916348</v>
      </c>
      <c r="P743" s="160">
        <f>IF(and($L$677&gt;0,Model!AA$1&lt;='Assumptions (Wind)'!$V$13),PPMT('Assumptions (Wind)'!$V$10,Model!AA$1,'Assumptions (Wind)'!$V$13,'Assumptions (Wind)'!$V$8*Model!$L$677*AVERAGE('Assumptions (Wind)'!$I$2:$J$2)/10^9),0)</f>
        <v>-0.02968829656</v>
      </c>
      <c r="Q743" s="160">
        <f>IF(and($L$677&gt;0,Model!AB$1&lt;='Assumptions (Wind)'!$V$13),PPMT('Assumptions (Wind)'!$V$10,Model!AB$1,'Assumptions (Wind)'!$V$13,'Assumptions (Wind)'!$V$8*Model!$L$677*AVERAGE('Assumptions (Wind)'!$I$2:$J$2)/10^9),0)</f>
        <v>-0.03206336029</v>
      </c>
      <c r="R743" s="160">
        <f>IF(and($L$677&gt;0,Model!AC$1&lt;='Assumptions (Wind)'!$V$13),PPMT('Assumptions (Wind)'!$V$10,Model!AC$1,'Assumptions (Wind)'!$V$13,'Assumptions (Wind)'!$V$8*Model!$L$677*AVERAGE('Assumptions (Wind)'!$I$2:$J$2)/10^9),0)</f>
        <v>-0.03462842911</v>
      </c>
      <c r="S743" s="160">
        <f>IF(and($L$677&gt;0,Model!AD$1&lt;='Assumptions (Wind)'!$V$13),PPMT('Assumptions (Wind)'!$V$10,Model!AD$1,'Assumptions (Wind)'!$V$13,'Assumptions (Wind)'!$V$8*Model!$L$677*AVERAGE('Assumptions (Wind)'!$I$2:$J$2)/10^9),0)</f>
        <v>-0.03739870344</v>
      </c>
      <c r="T743" s="160">
        <f>IF(and($L$677&gt;0,Model!AE$1&lt;='Assumptions (Wind)'!$V$13),PPMT('Assumptions (Wind)'!$V$10,Model!AE$1,'Assumptions (Wind)'!$V$13,'Assumptions (Wind)'!$V$8*Model!$L$677*AVERAGE('Assumptions (Wind)'!$I$2:$J$2)/10^9),0)</f>
        <v>-0.04039059971</v>
      </c>
      <c r="U743" s="160">
        <f>IF(and($L$677&gt;0,Model!AF$1&lt;='Assumptions (Wind)'!$V$13),PPMT('Assumptions (Wind)'!$V$10,Model!AF$1,'Assumptions (Wind)'!$V$13,'Assumptions (Wind)'!$V$8*Model!$L$677*AVERAGE('Assumptions (Wind)'!$I$2:$J$2)/10^9),0)</f>
        <v>-0.04362184769</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-0.01164750677</v>
      </c>
      <c r="N744" s="160">
        <f>IF(and($M$677&gt;0,Model!X$1&lt;='Assumptions (Wind)'!$V$13),PPMT('Assumptions (Wind)'!$V$10,Model!X$1,'Assumptions (Wind)'!$V$13,'Assumptions (Wind)'!$V$8*Model!$M$677*AVERAGE('Assumptions (Wind)'!$J$2:$K$2)/10^9),0)</f>
        <v>-0.01257930731</v>
      </c>
      <c r="O744" s="160">
        <f>IF(and($M$677&gt;0,Model!Y$1&lt;='Assumptions (Wind)'!$V$13),PPMT('Assumptions (Wind)'!$V$10,Model!Y$1,'Assumptions (Wind)'!$V$13,'Assumptions (Wind)'!$V$8*Model!$M$677*AVERAGE('Assumptions (Wind)'!$J$2:$K$2)/10^9),0)</f>
        <v>-0.01358565189</v>
      </c>
      <c r="P744" s="160">
        <f>IF(and($M$677&gt;0,Model!Z$1&lt;='Assumptions (Wind)'!$V$13),PPMT('Assumptions (Wind)'!$V$10,Model!Z$1,'Assumptions (Wind)'!$V$13,'Assumptions (Wind)'!$V$8*Model!$M$677*AVERAGE('Assumptions (Wind)'!$J$2:$K$2)/10^9),0)</f>
        <v>-0.01467250404</v>
      </c>
      <c r="Q744" s="160">
        <f>IF(and($M$677&gt;0,Model!AA$1&lt;='Assumptions (Wind)'!$V$13),PPMT('Assumptions (Wind)'!$V$10,Model!AA$1,'Assumptions (Wind)'!$V$13,'Assumptions (Wind)'!$V$8*Model!$M$677*AVERAGE('Assumptions (Wind)'!$J$2:$K$2)/10^9),0)</f>
        <v>-0.01584630437</v>
      </c>
      <c r="R744" s="160">
        <f>IF(and($M$677&gt;0,Model!AB$1&lt;='Assumptions (Wind)'!$V$13),PPMT('Assumptions (Wind)'!$V$10,Model!AB$1,'Assumptions (Wind)'!$V$13,'Assumptions (Wind)'!$V$8*Model!$M$677*AVERAGE('Assumptions (Wind)'!$J$2:$K$2)/10^9),0)</f>
        <v>-0.01711400872</v>
      </c>
      <c r="S744" s="160">
        <f>IF(and($M$677&gt;0,Model!AC$1&lt;='Assumptions (Wind)'!$V$13),PPMT('Assumptions (Wind)'!$V$10,Model!AC$1,'Assumptions (Wind)'!$V$13,'Assumptions (Wind)'!$V$8*Model!$M$677*AVERAGE('Assumptions (Wind)'!$J$2:$K$2)/10^9),0)</f>
        <v>-0.01848312941</v>
      </c>
      <c r="T744" s="160">
        <f>IF(and($M$677&gt;0,Model!AD$1&lt;='Assumptions (Wind)'!$V$13),PPMT('Assumptions (Wind)'!$V$10,Model!AD$1,'Assumptions (Wind)'!$V$13,'Assumptions (Wind)'!$V$8*Model!$M$677*AVERAGE('Assumptions (Wind)'!$J$2:$K$2)/10^9),0)</f>
        <v>-0.01996177977</v>
      </c>
      <c r="U744" s="160">
        <f>IF(and($M$677&gt;0,Model!AE$1&lt;='Assumptions (Wind)'!$V$13),PPMT('Assumptions (Wind)'!$V$10,Model!AE$1,'Assumptions (Wind)'!$V$13,'Assumptions (Wind)'!$V$8*Model!$M$677*AVERAGE('Assumptions (Wind)'!$J$2:$K$2)/10^9),0)</f>
        <v>-0.02155872215</v>
      </c>
      <c r="V744" s="160">
        <f>IF(and($M$677&gt;0,Model!AF$1&lt;='Assumptions (Wind)'!$V$13),PPMT('Assumptions (Wind)'!$V$10,Model!AF$1,'Assumptions (Wind)'!$V$13,'Assumptions (Wind)'!$V$8*Model!$M$677*AVERAGE('Assumptions (Wind)'!$J$2:$K$2)/10^9),0)</f>
        <v>-0.02328341992</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-0.08431568327</v>
      </c>
      <c r="O745" s="177">
        <f>IF(and($N$677&gt;0,Model!X$1&lt;='Assumptions (Wind)'!$V$13),PPMT('Assumptions (Wind)'!$V$10,Model!X$1,'Assumptions (Wind)'!$V$13,'Assumptions (Wind)'!$V$8*Model!$N$677*AVERAGE('Assumptions (Wind)'!$K$2:$L$2)/10^9),0)</f>
        <v>-0.09106093793</v>
      </c>
      <c r="P745" s="177">
        <f>IF(and($N$677&gt;0,Model!Y$1&lt;='Assumptions (Wind)'!$V$13),PPMT('Assumptions (Wind)'!$V$10,Model!Y$1,'Assumptions (Wind)'!$V$13,'Assumptions (Wind)'!$V$8*Model!$N$677*AVERAGE('Assumptions (Wind)'!$K$2:$L$2)/10^9),0)</f>
        <v>-0.09834581296</v>
      </c>
      <c r="Q745" s="177">
        <f>IF(and($N$677&gt;0,Model!Z$1&lt;='Assumptions (Wind)'!$V$13),PPMT('Assumptions (Wind)'!$V$10,Model!Z$1,'Assumptions (Wind)'!$V$13,'Assumptions (Wind)'!$V$8*Model!$N$677*AVERAGE('Assumptions (Wind)'!$K$2:$L$2)/10^9),0)</f>
        <v>-0.106213478</v>
      </c>
      <c r="R745" s="177">
        <f>IF(and($N$677&gt;0,Model!AA$1&lt;='Assumptions (Wind)'!$V$13),PPMT('Assumptions (Wind)'!$V$10,Model!AA$1,'Assumptions (Wind)'!$V$13,'Assumptions (Wind)'!$V$8*Model!$N$677*AVERAGE('Assumptions (Wind)'!$K$2:$L$2)/10^9),0)</f>
        <v>-0.1147105562</v>
      </c>
      <c r="S745" s="177">
        <f>IF(and($N$677&gt;0,Model!AB$1&lt;='Assumptions (Wind)'!$V$13),PPMT('Assumptions (Wind)'!$V$10,Model!AB$1,'Assumptions (Wind)'!$V$13,'Assumptions (Wind)'!$V$8*Model!$N$677*AVERAGE('Assumptions (Wind)'!$K$2:$L$2)/10^9),0)</f>
        <v>-0.1238874007</v>
      </c>
      <c r="T745" s="177">
        <f>IF(and($N$677&gt;0,Model!AC$1&lt;='Assumptions (Wind)'!$V$13),PPMT('Assumptions (Wind)'!$V$10,Model!AC$1,'Assumptions (Wind)'!$V$13,'Assumptions (Wind)'!$V$8*Model!$N$677*AVERAGE('Assumptions (Wind)'!$K$2:$L$2)/10^9),0)</f>
        <v>-0.1337983928</v>
      </c>
      <c r="U745" s="177">
        <f>IF(and($N$677&gt;0,Model!AD$1&lt;='Assumptions (Wind)'!$V$13),PPMT('Assumptions (Wind)'!$V$10,Model!AD$1,'Assumptions (Wind)'!$V$13,'Assumptions (Wind)'!$V$8*Model!$N$677*AVERAGE('Assumptions (Wind)'!$K$2:$L$2)/10^9),0)</f>
        <v>-0.1445022642</v>
      </c>
      <c r="V745" s="177">
        <f>IF(and($N$677&gt;0,Model!AE$1&lt;='Assumptions (Wind)'!$V$13),PPMT('Assumptions (Wind)'!$V$10,Model!AE$1,'Assumptions (Wind)'!$V$13,'Assumptions (Wind)'!$V$8*Model!$N$677*AVERAGE('Assumptions (Wind)'!$K$2:$L$2)/10^9),0)</f>
        <v>-0.1560624454</v>
      </c>
      <c r="W745" s="177">
        <f>IF(and($N$677&gt;0,Model!AF$1&lt;='Assumptions (Wind)'!$V$13),PPMT('Assumptions (Wind)'!$V$10,Model!AF$1,'Assumptions (Wind)'!$V$13,'Assumptions (Wind)'!$V$8*Model!$N$677*AVERAGE('Assumptions (Wind)'!$K$2:$L$2)/10^9),0)</f>
        <v>-0.168547441</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-0.1728555256</v>
      </c>
      <c r="P746" s="160">
        <f>IF(and($O$677&gt;0,Model!X$1&lt;='Assumptions (Wind)'!$V$13),PPMT('Assumptions (Wind)'!$V$10,Model!X$1,'Assumptions (Wind)'!$V$13,'Assumptions (Wind)'!$V$8*Model!$O$677*AVERAGE('Assumptions (Wind)'!$L$2:$M$2)/10^9),0)</f>
        <v>-0.1866839677</v>
      </c>
      <c r="Q746" s="160">
        <f>IF(and($O$677&gt;0,Model!Y$1&lt;='Assumptions (Wind)'!$V$13),PPMT('Assumptions (Wind)'!$V$10,Model!Y$1,'Assumptions (Wind)'!$V$13,'Assumptions (Wind)'!$V$8*Model!$O$677*AVERAGE('Assumptions (Wind)'!$L$2:$M$2)/10^9),0)</f>
        <v>-0.2016186851</v>
      </c>
      <c r="R746" s="160">
        <f>IF(and($O$677&gt;0,Model!Z$1&lt;='Assumptions (Wind)'!$V$13),PPMT('Assumptions (Wind)'!$V$10,Model!Z$1,'Assumptions (Wind)'!$V$13,'Assumptions (Wind)'!$V$8*Model!$O$677*AVERAGE('Assumptions (Wind)'!$L$2:$M$2)/10^9),0)</f>
        <v>-0.2177481799</v>
      </c>
      <c r="S746" s="160">
        <f>IF(and($O$677&gt;0,Model!AA$1&lt;='Assumptions (Wind)'!$V$13),PPMT('Assumptions (Wind)'!$V$10,Model!AA$1,'Assumptions (Wind)'!$V$13,'Assumptions (Wind)'!$V$8*Model!$O$677*AVERAGE('Assumptions (Wind)'!$L$2:$M$2)/10^9),0)</f>
        <v>-0.2351680343</v>
      </c>
      <c r="T746" s="160">
        <f>IF(and($O$677&gt;0,Model!AB$1&lt;='Assumptions (Wind)'!$V$13),PPMT('Assumptions (Wind)'!$V$10,Model!AB$1,'Assumptions (Wind)'!$V$13,'Assumptions (Wind)'!$V$8*Model!$O$677*AVERAGE('Assumptions (Wind)'!$L$2:$M$2)/10^9),0)</f>
        <v>-0.253981477</v>
      </c>
      <c r="U746" s="160">
        <f>IF(and($O$677&gt;0,Model!AC$1&lt;='Assumptions (Wind)'!$V$13),PPMT('Assumptions (Wind)'!$V$10,Model!AC$1,'Assumptions (Wind)'!$V$13,'Assumptions (Wind)'!$V$8*Model!$O$677*AVERAGE('Assumptions (Wind)'!$L$2:$M$2)/10^9),0)</f>
        <v>-0.2742999952</v>
      </c>
      <c r="V746" s="160">
        <f>IF(and($O$677&gt;0,Model!AD$1&lt;='Assumptions (Wind)'!$V$13),PPMT('Assumptions (Wind)'!$V$10,Model!AD$1,'Assumptions (Wind)'!$V$13,'Assumptions (Wind)'!$V$8*Model!$O$677*AVERAGE('Assumptions (Wind)'!$L$2:$M$2)/10^9),0)</f>
        <v>-0.2962439948</v>
      </c>
      <c r="W746" s="160">
        <f>IF(and($O$677&gt;0,Model!AE$1&lt;='Assumptions (Wind)'!$V$13),PPMT('Assumptions (Wind)'!$V$10,Model!AE$1,'Assumptions (Wind)'!$V$13,'Assumptions (Wind)'!$V$8*Model!$O$677*AVERAGE('Assumptions (Wind)'!$L$2:$M$2)/10^9),0)</f>
        <v>-0.3199435144</v>
      </c>
      <c r="X746" s="160">
        <f>IF(and($O$677&gt;0,Model!AF$1&lt;='Assumptions (Wind)'!$V$13),PPMT('Assumptions (Wind)'!$V$10,Model!AF$1,'Assumptions (Wind)'!$V$13,'Assumptions (Wind)'!$V$8*Model!$O$677*AVERAGE('Assumptions (Wind)'!$L$2:$M$2)/10^9),0)</f>
        <v>-0.3455389955</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v>
      </c>
      <c r="Q747" s="177">
        <f>IF(and($P$677&gt;0,Model!X$1&lt;='Assumptions (Wind)'!$V$13),PPMT('Assumptions (Wind)'!$V$10,Model!X$1,'Assumptions (Wind)'!$V$13,'Assumptions (Wind)'!$V$8*Model!$P$677*AVERAGE('Assumptions (Wind)'!$M$2:$N$2)/10^9),0)</f>
        <v>0</v>
      </c>
      <c r="R747" s="177">
        <f>IF(and($P$677&gt;0,Model!Y$1&lt;='Assumptions (Wind)'!$V$13),PPMT('Assumptions (Wind)'!$V$10,Model!Y$1,'Assumptions (Wind)'!$V$13,'Assumptions (Wind)'!$V$8*Model!$P$677*AVERAGE('Assumptions (Wind)'!$M$2:$N$2)/10^9),0)</f>
        <v>0</v>
      </c>
      <c r="S747" s="177">
        <f>IF(and($P$677&gt;0,Model!Z$1&lt;='Assumptions (Wind)'!$V$13),PPMT('Assumptions (Wind)'!$V$10,Model!Z$1,'Assumptions (Wind)'!$V$13,'Assumptions (Wind)'!$V$8*Model!$P$677*AVERAGE('Assumptions (Wind)'!$M$2:$N$2)/10^9),0)</f>
        <v>0</v>
      </c>
      <c r="T747" s="177">
        <f>IF(and($P$677&gt;0,Model!AA$1&lt;='Assumptions (Wind)'!$V$13),PPMT('Assumptions (Wind)'!$V$10,Model!AA$1,'Assumptions (Wind)'!$V$13,'Assumptions (Wind)'!$V$8*Model!$P$677*AVERAGE('Assumptions (Wind)'!$M$2:$N$2)/10^9),0)</f>
        <v>0</v>
      </c>
      <c r="U747" s="177">
        <f>IF(and($P$677&gt;0,Model!AB$1&lt;='Assumptions (Wind)'!$V$13),PPMT('Assumptions (Wind)'!$V$10,Model!AB$1,'Assumptions (Wind)'!$V$13,'Assumptions (Wind)'!$V$8*Model!$P$677*AVERAGE('Assumptions (Wind)'!$M$2:$N$2)/10^9),0)</f>
        <v>0</v>
      </c>
      <c r="V747" s="177">
        <f>IF(and($P$677&gt;0,Model!AC$1&lt;='Assumptions (Wind)'!$V$13),PPMT('Assumptions (Wind)'!$V$10,Model!AC$1,'Assumptions (Wind)'!$V$13,'Assumptions (Wind)'!$V$8*Model!$P$677*AVERAGE('Assumptions (Wind)'!$M$2:$N$2)/10^9),0)</f>
        <v>0</v>
      </c>
      <c r="W747" s="177">
        <f>IF(and($P$677&gt;0,Model!AD$1&lt;='Assumptions (Wind)'!$V$13),PPMT('Assumptions (Wind)'!$V$10,Model!AD$1,'Assumptions (Wind)'!$V$13,'Assumptions (Wind)'!$V$8*Model!$P$677*AVERAGE('Assumptions (Wind)'!$M$2:$N$2)/10^9),0)</f>
        <v>0</v>
      </c>
      <c r="X747" s="177">
        <f>IF(and($P$677&gt;0,Model!AE$1&lt;='Assumptions (Wind)'!$V$13),PPMT('Assumptions (Wind)'!$V$10,Model!AE$1,'Assumptions (Wind)'!$V$13,'Assumptions (Wind)'!$V$8*Model!$P$677*AVERAGE('Assumptions (Wind)'!$M$2:$N$2)/10^9),0)</f>
        <v>0</v>
      </c>
      <c r="Y747" s="177">
        <f>IF(and($P$677&gt;0,Model!AF$1&lt;='Assumptions (Wind)'!$V$13),PPMT('Assumptions (Wind)'!$V$10,Model!AF$1,'Assumptions (Wind)'!$V$13,'Assumptions (Wind)'!$V$8*Model!$P$677*AVERAGE('Assumptions (Wind)'!$M$2:$N$2)/10^9),0)</f>
        <v>0</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-0.01833691033</v>
      </c>
      <c r="R748" s="160">
        <f>IF(and($Q$677&gt;0,Model!X$1&lt;='Assumptions (Wind)'!$V$13),PPMT('Assumptions (Wind)'!$V$10,Model!X$1,'Assumptions (Wind)'!$V$13,'Assumptions (Wind)'!$V$8*Model!$Q$677*AVERAGE('Assumptions (Wind)'!$N$2:$O$2)/10^9),0)</f>
        <v>-0.01980386315</v>
      </c>
      <c r="S748" s="160">
        <f>IF(and($Q$677&gt;0,Model!Y$1&lt;='Assumptions (Wind)'!$V$13),PPMT('Assumptions (Wind)'!$V$10,Model!Y$1,'Assumptions (Wind)'!$V$13,'Assumptions (Wind)'!$V$8*Model!$Q$677*AVERAGE('Assumptions (Wind)'!$N$2:$O$2)/10^9),0)</f>
        <v>-0.0213881722</v>
      </c>
      <c r="T748" s="160">
        <f>IF(and($Q$677&gt;0,Model!Z$1&lt;='Assumptions (Wind)'!$V$13),PPMT('Assumptions (Wind)'!$V$10,Model!Z$1,'Assumptions (Wind)'!$V$13,'Assumptions (Wind)'!$V$8*Model!$Q$677*AVERAGE('Assumptions (Wind)'!$N$2:$O$2)/10^9),0)</f>
        <v>-0.02309922598</v>
      </c>
      <c r="U748" s="160">
        <f>IF(and($Q$677&gt;0,Model!AA$1&lt;='Assumptions (Wind)'!$V$13),PPMT('Assumptions (Wind)'!$V$10,Model!AA$1,'Assumptions (Wind)'!$V$13,'Assumptions (Wind)'!$V$8*Model!$Q$677*AVERAGE('Assumptions (Wind)'!$N$2:$O$2)/10^9),0)</f>
        <v>-0.02494716406</v>
      </c>
      <c r="V748" s="160">
        <f>IF(and($Q$677&gt;0,Model!AB$1&lt;='Assumptions (Wind)'!$V$13),PPMT('Assumptions (Wind)'!$V$10,Model!AB$1,'Assumptions (Wind)'!$V$13,'Assumptions (Wind)'!$V$8*Model!$Q$677*AVERAGE('Assumptions (Wind)'!$N$2:$O$2)/10^9),0)</f>
        <v>-0.02694293718</v>
      </c>
      <c r="W748" s="160">
        <f>IF(and($Q$677&gt;0,Model!AC$1&lt;='Assumptions (Wind)'!$V$13),PPMT('Assumptions (Wind)'!$V$10,Model!AC$1,'Assumptions (Wind)'!$V$13,'Assumptions (Wind)'!$V$8*Model!$Q$677*AVERAGE('Assumptions (Wind)'!$N$2:$O$2)/10^9),0)</f>
        <v>-0.02909837216</v>
      </c>
      <c r="X748" s="160">
        <f>IF(and($Q$677&gt;0,Model!AD$1&lt;='Assumptions (Wind)'!$V$13),PPMT('Assumptions (Wind)'!$V$10,Model!AD$1,'Assumptions (Wind)'!$V$13,'Assumptions (Wind)'!$V$8*Model!$Q$677*AVERAGE('Assumptions (Wind)'!$N$2:$O$2)/10^9),0)</f>
        <v>-0.03142624193</v>
      </c>
      <c r="Y748" s="160">
        <f>IF(and($Q$677&gt;0,Model!AE$1&lt;='Assumptions (Wind)'!$V$13),PPMT('Assumptions (Wind)'!$V$10,Model!AE$1,'Assumptions (Wind)'!$V$13,'Assumptions (Wind)'!$V$8*Model!$Q$677*AVERAGE('Assumptions (Wind)'!$N$2:$O$2)/10^9),0)</f>
        <v>-0.03394034129</v>
      </c>
      <c r="Z748" s="160">
        <f>IF(and($Q$677&gt;0,Model!AF$1&lt;='Assumptions (Wind)'!$V$13),PPMT('Assumptions (Wind)'!$V$10,Model!AF$1,'Assumptions (Wind)'!$V$13,'Assumptions (Wind)'!$V$8*Model!$Q$677*AVERAGE('Assumptions (Wind)'!$N$2:$O$2)/10^9),0)</f>
        <v>-0.03665556859</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-0.02125139791</v>
      </c>
      <c r="S749" s="177">
        <f>IF(and($R$677&gt;0,Model!X$1&lt;='Assumptions (Wind)'!$V$13),PPMT('Assumptions (Wind)'!$V$10,Model!X$1,'Assumptions (Wind)'!$V$13,'Assumptions (Wind)'!$V$8*Model!$R$677*AVERAGE('Assumptions (Wind)'!$O$2:$P$2)/10^9),0)</f>
        <v>-0.02295150974</v>
      </c>
      <c r="T749" s="177">
        <f>IF(and($R$677&gt;0,Model!Y$1&lt;='Assumptions (Wind)'!$V$13),PPMT('Assumptions (Wind)'!$V$10,Model!Y$1,'Assumptions (Wind)'!$V$13,'Assumptions (Wind)'!$V$8*Model!$R$677*AVERAGE('Assumptions (Wind)'!$O$2:$P$2)/10^9),0)</f>
        <v>-0.02478763052</v>
      </c>
      <c r="U749" s="177">
        <f>IF(and($R$677&gt;0,Model!Z$1&lt;='Assumptions (Wind)'!$V$13),PPMT('Assumptions (Wind)'!$V$10,Model!Z$1,'Assumptions (Wind)'!$V$13,'Assumptions (Wind)'!$V$8*Model!$R$677*AVERAGE('Assumptions (Wind)'!$O$2:$P$2)/10^9),0)</f>
        <v>-0.02677064096</v>
      </c>
      <c r="V749" s="177">
        <f>IF(and($R$677&gt;0,Model!AA$1&lt;='Assumptions (Wind)'!$V$13),PPMT('Assumptions (Wind)'!$V$10,Model!AA$1,'Assumptions (Wind)'!$V$13,'Assumptions (Wind)'!$V$8*Model!$R$677*AVERAGE('Assumptions (Wind)'!$O$2:$P$2)/10^9),0)</f>
        <v>-0.02891229224</v>
      </c>
      <c r="W749" s="177">
        <f>IF(and($R$677&gt;0,Model!AB$1&lt;='Assumptions (Wind)'!$V$13),PPMT('Assumptions (Wind)'!$V$10,Model!AB$1,'Assumptions (Wind)'!$V$13,'Assumptions (Wind)'!$V$8*Model!$R$677*AVERAGE('Assumptions (Wind)'!$O$2:$P$2)/10^9),0)</f>
        <v>-0.03122527561</v>
      </c>
      <c r="X749" s="177">
        <f>IF(and($R$677&gt;0,Model!AC$1&lt;='Assumptions (Wind)'!$V$13),PPMT('Assumptions (Wind)'!$V$10,Model!AC$1,'Assumptions (Wind)'!$V$13,'Assumptions (Wind)'!$V$8*Model!$R$677*AVERAGE('Assumptions (Wind)'!$O$2:$P$2)/10^9),0)</f>
        <v>-0.03372329766</v>
      </c>
      <c r="Y749" s="177">
        <f>IF(and($R$677&gt;0,Model!AD$1&lt;='Assumptions (Wind)'!$V$13),PPMT('Assumptions (Wind)'!$V$10,Model!AD$1,'Assumptions (Wind)'!$V$13,'Assumptions (Wind)'!$V$8*Model!$R$677*AVERAGE('Assumptions (Wind)'!$O$2:$P$2)/10^9),0)</f>
        <v>-0.03642116148</v>
      </c>
      <c r="Z749" s="177">
        <f>IF(and($R$677&gt;0,Model!AE$1&lt;='Assumptions (Wind)'!$V$13),PPMT('Assumptions (Wind)'!$V$10,Model!AE$1,'Assumptions (Wind)'!$V$13,'Assumptions (Wind)'!$V$8*Model!$R$677*AVERAGE('Assumptions (Wind)'!$O$2:$P$2)/10^9),0)</f>
        <v>-0.0393348544</v>
      </c>
      <c r="AA749" s="177">
        <f>IF(and($R$677&gt;0,Model!AF$1&lt;='Assumptions (Wind)'!$V$13),PPMT('Assumptions (Wind)'!$V$10,Model!AF$1,'Assumptions (Wind)'!$V$13,'Assumptions (Wind)'!$V$8*Model!$R$677*AVERAGE('Assumptions (Wind)'!$O$2:$P$2)/10^9),0)</f>
        <v>-0.04248164275</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v>
      </c>
      <c r="T750" s="160">
        <f>IF(and($S$677&gt;0,Model!X$1&lt;='Assumptions (Wind)'!$V$13),PPMT('Assumptions (Wind)'!$V$10,Model!X$1,'Assumptions (Wind)'!$V$13,'Assumptions (Wind)'!$V$8*Model!$S$677*AVERAGE('Assumptions (Wind)'!$P$2:$Q$2)/10^9),0)</f>
        <v>0</v>
      </c>
      <c r="U750" s="160">
        <f>IF(and($S$677&gt;0,Model!Y$1&lt;='Assumptions (Wind)'!$V$13),PPMT('Assumptions (Wind)'!$V$10,Model!Y$1,'Assumptions (Wind)'!$V$13,'Assumptions (Wind)'!$V$8*Model!$S$677*AVERAGE('Assumptions (Wind)'!$P$2:$Q$2)/10^9),0)</f>
        <v>0</v>
      </c>
      <c r="V750" s="160">
        <f>IF(and($S$677&gt;0,Model!Z$1&lt;='Assumptions (Wind)'!$V$13),PPMT('Assumptions (Wind)'!$V$10,Model!Z$1,'Assumptions (Wind)'!$V$13,'Assumptions (Wind)'!$V$8*Model!$S$677*AVERAGE('Assumptions (Wind)'!$P$2:$Q$2)/10^9),0)</f>
        <v>0</v>
      </c>
      <c r="W750" s="160">
        <f>IF(and($S$677&gt;0,Model!AA$1&lt;='Assumptions (Wind)'!$V$13),PPMT('Assumptions (Wind)'!$V$10,Model!AA$1,'Assumptions (Wind)'!$V$13,'Assumptions (Wind)'!$V$8*Model!$S$677*AVERAGE('Assumptions (Wind)'!$P$2:$Q$2)/10^9),0)</f>
        <v>0</v>
      </c>
      <c r="X750" s="160">
        <f>IF(and($S$677&gt;0,Model!AB$1&lt;='Assumptions (Wind)'!$V$13),PPMT('Assumptions (Wind)'!$V$10,Model!AB$1,'Assumptions (Wind)'!$V$13,'Assumptions (Wind)'!$V$8*Model!$S$677*AVERAGE('Assumptions (Wind)'!$P$2:$Q$2)/10^9),0)</f>
        <v>0</v>
      </c>
      <c r="Y750" s="160">
        <f>IF(and($S$677&gt;0,Model!AC$1&lt;='Assumptions (Wind)'!$V$13),PPMT('Assumptions (Wind)'!$V$10,Model!AC$1,'Assumptions (Wind)'!$V$13,'Assumptions (Wind)'!$V$8*Model!$S$677*AVERAGE('Assumptions (Wind)'!$P$2:$Q$2)/10^9),0)</f>
        <v>0</v>
      </c>
      <c r="Z750" s="160">
        <f>IF(and($S$677&gt;0,Model!AD$1&lt;='Assumptions (Wind)'!$V$13),PPMT('Assumptions (Wind)'!$V$10,Model!AD$1,'Assumptions (Wind)'!$V$13,'Assumptions (Wind)'!$V$8*Model!$S$677*AVERAGE('Assumptions (Wind)'!$P$2:$Q$2)/10^9),0)</f>
        <v>0</v>
      </c>
      <c r="AA750" s="160">
        <f>IF(and($S$677&gt;0,Model!AE$1&lt;='Assumptions (Wind)'!$V$13),PPMT('Assumptions (Wind)'!$V$10,Model!AE$1,'Assumptions (Wind)'!$V$13,'Assumptions (Wind)'!$V$8*Model!$S$677*AVERAGE('Assumptions (Wind)'!$P$2:$Q$2)/10^9),0)</f>
        <v>0</v>
      </c>
      <c r="AB750" s="160">
        <f>IF(and($S$677&gt;0,Model!AF$1&lt;='Assumptions (Wind)'!$V$13),PPMT('Assumptions (Wind)'!$V$10,Model!AF$1,'Assumptions (Wind)'!$V$13,'Assumptions (Wind)'!$V$8*Model!$S$677*AVERAGE('Assumptions (Wind)'!$P$2:$Q$2)/10^9),0)</f>
        <v>0</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-0.01295274082</v>
      </c>
      <c r="U751" s="160">
        <f>IF(and($T$677&gt;0,Model!X$1&lt;='Assumptions (Wind)'!$V$13),PPMT('Assumptions (Wind)'!$V$10,Model!X$1,'Assumptions (Wind)'!$V$13,'Assumptions (Wind)'!$V$8*Model!$T$677*AVERAGE('Assumptions (Wind)'!$Q$2:$R$2)/10^9),0)</f>
        <v>-0.01398896008</v>
      </c>
      <c r="V751" s="160">
        <f>IF(and($T$677&gt;0,Model!Y$1&lt;='Assumptions (Wind)'!$V$13),PPMT('Assumptions (Wind)'!$V$10,Model!Y$1,'Assumptions (Wind)'!$V$13,'Assumptions (Wind)'!$V$8*Model!$T$677*AVERAGE('Assumptions (Wind)'!$Q$2:$R$2)/10^9),0)</f>
        <v>-0.01510807689</v>
      </c>
      <c r="W751" s="160">
        <f>IF(and($T$677&gt;0,Model!Z$1&lt;='Assumptions (Wind)'!$V$13),PPMT('Assumptions (Wind)'!$V$10,Model!Z$1,'Assumptions (Wind)'!$V$13,'Assumptions (Wind)'!$V$8*Model!$T$677*AVERAGE('Assumptions (Wind)'!$Q$2:$R$2)/10^9),0)</f>
        <v>-0.01631672304</v>
      </c>
      <c r="X751" s="160">
        <f>IF(and($T$677&gt;0,Model!AA$1&lt;='Assumptions (Wind)'!$V$13),PPMT('Assumptions (Wind)'!$V$10,Model!AA$1,'Assumptions (Wind)'!$V$13,'Assumptions (Wind)'!$V$8*Model!$T$677*AVERAGE('Assumptions (Wind)'!$Q$2:$R$2)/10^9),0)</f>
        <v>-0.01762206089</v>
      </c>
      <c r="Y751" s="160">
        <f>IF(and($T$677&gt;0,Model!AB$1&lt;='Assumptions (Wind)'!$V$13),PPMT('Assumptions (Wind)'!$V$10,Model!AB$1,'Assumptions (Wind)'!$V$13,'Assumptions (Wind)'!$V$8*Model!$T$677*AVERAGE('Assumptions (Wind)'!$Q$2:$R$2)/10^9),0)</f>
        <v>-0.01903182576</v>
      </c>
      <c r="Z751" s="160">
        <f>IF(and($T$677&gt;0,Model!AC$1&lt;='Assumptions (Wind)'!$V$13),PPMT('Assumptions (Wind)'!$V$10,Model!AC$1,'Assumptions (Wind)'!$V$13,'Assumptions (Wind)'!$V$8*Model!$T$677*AVERAGE('Assumptions (Wind)'!$Q$2:$R$2)/10^9),0)</f>
        <v>-0.02055437182</v>
      </c>
      <c r="AA751" s="160">
        <f>IF(and($T$677&gt;0,Model!AD$1&lt;='Assumptions (Wind)'!$V$13),PPMT('Assumptions (Wind)'!$V$10,Model!AD$1,'Assumptions (Wind)'!$V$13,'Assumptions (Wind)'!$V$8*Model!$T$677*AVERAGE('Assumptions (Wind)'!$Q$2:$R$2)/10^9),0)</f>
        <v>-0.02219872156</v>
      </c>
      <c r="AB751" s="160">
        <f>IF(and($T$677&gt;0,Model!AE$1&lt;='Assumptions (Wind)'!$V$13),PPMT('Assumptions (Wind)'!$V$10,Model!AE$1,'Assumptions (Wind)'!$V$13,'Assumptions (Wind)'!$V$8*Model!$T$677*AVERAGE('Assumptions (Wind)'!$Q$2:$R$2)/10^9),0)</f>
        <v>-0.02397461929</v>
      </c>
      <c r="AC751" s="160">
        <f>IF(and($T$677&gt;0,Model!AF$1&lt;='Assumptions (Wind)'!$V$13),PPMT('Assumptions (Wind)'!$V$10,Model!AF$1,'Assumptions (Wind)'!$V$13,'Assumptions (Wind)'!$V$8*Model!$T$677*AVERAGE('Assumptions (Wind)'!$Q$2:$R$2)/10^9),0)</f>
        <v>-0.02589258883</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-0.01361466624</v>
      </c>
      <c r="V752" s="160">
        <f>IF(and($U$677&gt;0,Model!X$1&lt;='Assumptions (Wind)'!$V$13),PPMT('Assumptions (Wind)'!$V$10,Model!X$1,'Assumptions (Wind)'!$V$13,'Assumptions (Wind)'!$V$8*Model!$U$677*AVERAGE('Assumptions (Wind)'!$R$2:$S$2)/10^9),0)</f>
        <v>-0.01470383954</v>
      </c>
      <c r="W752" s="160">
        <f>IF(and($U$677&gt;0,Model!Y$1&lt;='Assumptions (Wind)'!$V$13),PPMT('Assumptions (Wind)'!$V$10,Model!Y$1,'Assumptions (Wind)'!$V$13,'Assumptions (Wind)'!$V$8*Model!$U$677*AVERAGE('Assumptions (Wind)'!$R$2:$S$2)/10^9),0)</f>
        <v>-0.0158801467</v>
      </c>
      <c r="X752" s="160">
        <f>IF(and($U$677&gt;0,Model!Z$1&lt;='Assumptions (Wind)'!$V$13),PPMT('Assumptions (Wind)'!$V$10,Model!Z$1,'Assumptions (Wind)'!$V$13,'Assumptions (Wind)'!$V$8*Model!$U$677*AVERAGE('Assumptions (Wind)'!$R$2:$S$2)/10^9),0)</f>
        <v>-0.01715055844</v>
      </c>
      <c r="Y752" s="160">
        <f>IF(and($U$677&gt;0,Model!AA$1&lt;='Assumptions (Wind)'!$V$13),PPMT('Assumptions (Wind)'!$V$10,Model!AA$1,'Assumptions (Wind)'!$V$13,'Assumptions (Wind)'!$V$8*Model!$U$677*AVERAGE('Assumptions (Wind)'!$R$2:$S$2)/10^9),0)</f>
        <v>-0.01852260311</v>
      </c>
      <c r="Z752" s="160">
        <f>IF(and($U$677&gt;0,Model!AB$1&lt;='Assumptions (Wind)'!$V$13),PPMT('Assumptions (Wind)'!$V$10,Model!AB$1,'Assumptions (Wind)'!$V$13,'Assumptions (Wind)'!$V$8*Model!$U$677*AVERAGE('Assumptions (Wind)'!$R$2:$S$2)/10^9),0)</f>
        <v>-0.02000441136</v>
      </c>
      <c r="AA752" s="160">
        <f>IF(and($U$677&gt;0,Model!AC$1&lt;='Assumptions (Wind)'!$V$13),PPMT('Assumptions (Wind)'!$V$10,Model!AC$1,'Assumptions (Wind)'!$V$13,'Assumptions (Wind)'!$V$8*Model!$U$677*AVERAGE('Assumptions (Wind)'!$R$2:$S$2)/10^9),0)</f>
        <v>-0.02160476427</v>
      </c>
      <c r="AB752" s="160">
        <f>IF(and($U$677&gt;0,Model!AD$1&lt;='Assumptions (Wind)'!$V$13),PPMT('Assumptions (Wind)'!$V$10,Model!AD$1,'Assumptions (Wind)'!$V$13,'Assumptions (Wind)'!$V$8*Model!$U$677*AVERAGE('Assumptions (Wind)'!$R$2:$S$2)/10^9),0)</f>
        <v>-0.02333314541</v>
      </c>
      <c r="AC752" s="160">
        <f>IF(and($U$677&gt;0,Model!AE$1&lt;='Assumptions (Wind)'!$V$13),PPMT('Assumptions (Wind)'!$V$10,Model!AE$1,'Assumptions (Wind)'!$V$13,'Assumptions (Wind)'!$V$8*Model!$U$677*AVERAGE('Assumptions (Wind)'!$R$2:$S$2)/10^9),0)</f>
        <v>-0.02519979704</v>
      </c>
      <c r="AD752" s="160">
        <f>IF(and($U$677&gt;0,Model!AF$1&lt;='Assumptions (Wind)'!$V$13),PPMT('Assumptions (Wind)'!$V$10,Model!AF$1,'Assumptions (Wind)'!$V$13,'Assumptions (Wind)'!$V$8*Model!$U$677*AVERAGE('Assumptions (Wind)'!$R$2:$S$2)/10^9),0)</f>
        <v>-0.02721578081</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-0.08424732404</v>
      </c>
      <c r="Y755" s="160">
        <f>IF(and($X$677&gt;0,Model!X$1&lt;='Assumptions (Wind)'!$V$13),PPMT('Assumptions (Wind)'!$V$10,Model!X1,'Assumptions (Wind)'!$V$13,'Assumptions (Wind)'!$V$8*Model!$X$677*'Assumptions (Wind)'!$V$2/10^9),0)</f>
        <v>-0.09098710996</v>
      </c>
      <c r="Z755" s="160">
        <f>IF(and($X$677&gt;0,Model!Y$1&lt;='Assumptions (Wind)'!$V$13),PPMT('Assumptions (Wind)'!$V$10,Model!Y1,'Assumptions (Wind)'!$V$13,'Assumptions (Wind)'!$V$8*Model!$X$677*'Assumptions (Wind)'!$V$2/10^9),0)</f>
        <v>-0.09826607876</v>
      </c>
      <c r="AA755" s="160">
        <f>IF(and($X$677&gt;0,Model!Z$1&lt;='Assumptions (Wind)'!$V$13),PPMT('Assumptions (Wind)'!$V$10,Model!Z1,'Assumptions (Wind)'!$V$13,'Assumptions (Wind)'!$V$8*Model!$X$677*'Assumptions (Wind)'!$V$2/10^9),0)</f>
        <v>-0.1061273651</v>
      </c>
      <c r="AB755" s="160">
        <f>IF(and($X$677&gt;0,Model!AA$1&lt;='Assumptions (Wind)'!$V$13),PPMT('Assumptions (Wind)'!$V$10,Model!AA1,'Assumptions (Wind)'!$V$13,'Assumptions (Wind)'!$V$8*Model!$X$677*'Assumptions (Wind)'!$V$2/10^9),0)</f>
        <v>-0.1146175543</v>
      </c>
      <c r="AC755" s="160">
        <f>IF(and($X$677&gt;0,Model!AB$1&lt;='Assumptions (Wind)'!$V$13),PPMT('Assumptions (Wind)'!$V$10,Model!AB1,'Assumptions (Wind)'!$V$13,'Assumptions (Wind)'!$V$8*Model!$X$677*'Assumptions (Wind)'!$V$2/10^9),0)</f>
        <v>-0.1237869586</v>
      </c>
      <c r="AD755" s="160">
        <f>IF(and($X$677&gt;0,Model!AC$1&lt;='Assumptions (Wind)'!$V$13),PPMT('Assumptions (Wind)'!$V$10,Model!AC1,'Assumptions (Wind)'!$V$13,'Assumptions (Wind)'!$V$8*Model!$X$677*'Assumptions (Wind)'!$V$2/10^9),0)</f>
        <v>-0.1336899153</v>
      </c>
      <c r="AE755" s="160">
        <f>IF(and($X$677&gt;0,Model!AD$1&lt;='Assumptions (Wind)'!$V$13),PPMT('Assumptions (Wind)'!$V$10,Model!AD1,'Assumptions (Wind)'!$V$13,'Assumptions (Wind)'!$V$8*Model!$X$677*'Assumptions (Wind)'!$V$2/10^9),0)</f>
        <v>-0.1443851085</v>
      </c>
      <c r="AF755" s="160">
        <f>IF(and($X$677&gt;0,Model!AE$1&lt;='Assumptions (Wind)'!$V$13),PPMT('Assumptions (Wind)'!$V$10,Model!AE1,'Assumptions (Wind)'!$V$13,'Assumptions (Wind)'!$V$8*Model!$X$677*'Assumptions (Wind)'!$V$2/10^9),0)</f>
        <v>-0.1559359172</v>
      </c>
      <c r="AG755" s="160">
        <f>IF(and($X$677&gt;0,Model!AF$1&lt;='Assumptions (Wind)'!$V$13),PPMT('Assumptions (Wind)'!$V$10,Model!AF1,'Assumptions (Wind)'!$V$13,'Assumptions (Wind)'!$V$8*Model!$X$677*'Assumptions (Wind)'!$V$2/10^9),0)</f>
        <v>-0.1684107906</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-0.03324062413</v>
      </c>
      <c r="Z756" s="160">
        <f>IF(and($Y$677&gt;0,Model!X$1&lt;='Assumptions (Wind)'!$V$13),PPMT('Assumptions (Wind)'!$V$10,Model!X1,'Assumptions (Wind)'!$V$13,'Assumptions (Wind)'!$V$8*Model!$Y$677*AVERAGE('Assumptions (Wind)'!$V$2:$W$2)/10^9),0)</f>
        <v>-0.03589987407</v>
      </c>
      <c r="AA756" s="160">
        <f>IF(and($Y$677&gt;0,Model!Y$1&lt;='Assumptions (Wind)'!$V$13),PPMT('Assumptions (Wind)'!$V$10,Model!Y1,'Assumptions (Wind)'!$V$13,'Assumptions (Wind)'!$V$8*Model!$Y$677*AVERAGE('Assumptions (Wind)'!$V$2:$W$2)/10^9),0)</f>
        <v>-0.03877186399</v>
      </c>
      <c r="AB756" s="160">
        <f>IF(and($Y$677&gt;0,Model!Z$1&lt;='Assumptions (Wind)'!$V$13),PPMT('Assumptions (Wind)'!$V$10,Model!Z1,'Assumptions (Wind)'!$V$13,'Assumptions (Wind)'!$V$8*Model!$Y$677*AVERAGE('Assumptions (Wind)'!$V$2:$W$2)/10^9),0)</f>
        <v>-0.04187361311</v>
      </c>
      <c r="AC756" s="160">
        <f>IF(and($Y$677&gt;0,Model!AA$1&lt;='Assumptions (Wind)'!$V$13),PPMT('Assumptions (Wind)'!$V$10,Model!AA1,'Assumptions (Wind)'!$V$13,'Assumptions (Wind)'!$V$8*Model!$Y$677*AVERAGE('Assumptions (Wind)'!$V$2:$W$2)/10^9),0)</f>
        <v>-0.04522350216</v>
      </c>
      <c r="AD756" s="160">
        <f>IF(and($Y$677&gt;0,Model!AB$1&lt;='Assumptions (Wind)'!$V$13),PPMT('Assumptions (Wind)'!$V$10,Model!AB1,'Assumptions (Wind)'!$V$13,'Assumptions (Wind)'!$V$8*Model!$Y$677*AVERAGE('Assumptions (Wind)'!$V$2:$W$2)/10^9),0)</f>
        <v>-0.04884138233</v>
      </c>
      <c r="AE756" s="160">
        <f>IF(and($Y$677&gt;0,Model!AC$1&lt;='Assumptions (Wind)'!$V$13),PPMT('Assumptions (Wind)'!$V$10,Model!AC1,'Assumptions (Wind)'!$V$13,'Assumptions (Wind)'!$V$8*Model!$Y$677*AVERAGE('Assumptions (Wind)'!$V$2:$W$2)/10^9),0)</f>
        <v>-0.05274869292</v>
      </c>
      <c r="AF756" s="160">
        <f>IF(and($Y$677&gt;0,Model!AD$1&lt;='Assumptions (Wind)'!$V$13),PPMT('Assumptions (Wind)'!$V$10,Model!AD1,'Assumptions (Wind)'!$V$13,'Assumptions (Wind)'!$V$8*Model!$Y$677*AVERAGE('Assumptions (Wind)'!$V$2:$W$2)/10^9),0)</f>
        <v>-0.05696858835</v>
      </c>
      <c r="AG756" s="160">
        <f>IF(and($Y$677&gt;0,Model!AE$1&lt;='Assumptions (Wind)'!$V$13),PPMT('Assumptions (Wind)'!$V$10,Model!AE1,'Assumptions (Wind)'!$V$13,'Assumptions (Wind)'!$V$8*Model!$Y$677*AVERAGE('Assumptions (Wind)'!$V$2:$W$2)/10^9),0)</f>
        <v>-0.06152607542</v>
      </c>
      <c r="AH756" s="160">
        <f>IF(and($Y$677&gt;0,Model!AF$1&lt;='Assumptions (Wind)'!$V$13),PPMT('Assumptions (Wind)'!$V$10,Model!AF1,'Assumptions (Wind)'!$V$13,'Assumptions (Wind)'!$V$8*Model!$Y$677*AVERAGE('Assumptions (Wind)'!$V$2:$W$2)/10^9),0)</f>
        <v>-0.06644816145</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-0.02824188067</v>
      </c>
      <c r="AA757" s="160">
        <f>IF(and($Z$677&gt;0,Model!X$1&lt;='Assumptions (Wind)'!$V$13),PPMT('Assumptions (Wind)'!$V$10,Model!X1,'Assumptions (Wind)'!$V$13,'Assumptions (Wind)'!$V$8*Model!$Z$677*AVERAGE('Assumptions (Wind)'!$W$2:$X$2)/10^9),0)</f>
        <v>-0.03050123112</v>
      </c>
      <c r="AB757" s="160">
        <f>IF(and($Z$677&gt;0,Model!Y$1&lt;='Assumptions (Wind)'!$V$13),PPMT('Assumptions (Wind)'!$V$10,Model!Y1,'Assumptions (Wind)'!$V$13,'Assumptions (Wind)'!$V$8*Model!$Z$677*AVERAGE('Assumptions (Wind)'!$W$2:$X$2)/10^9),0)</f>
        <v>-0.03294132961</v>
      </c>
      <c r="AC757" s="160">
        <f>IF(and($Z$677&gt;0,Model!Z$1&lt;='Assumptions (Wind)'!$V$13),PPMT('Assumptions (Wind)'!$V$10,Model!Z1,'Assumptions (Wind)'!$V$13,'Assumptions (Wind)'!$V$8*Model!$Z$677*AVERAGE('Assumptions (Wind)'!$W$2:$X$2)/10^9),0)</f>
        <v>-0.03557663598</v>
      </c>
      <c r="AD757" s="160">
        <f>IF(and($Z$677&gt;0,Model!AA$1&lt;='Assumptions (Wind)'!$V$13),PPMT('Assumptions (Wind)'!$V$10,Model!AA1,'Assumptions (Wind)'!$V$13,'Assumptions (Wind)'!$V$8*Model!$Z$677*AVERAGE('Assumptions (Wind)'!$W$2:$X$2)/10^9),0)</f>
        <v>-0.03842276686</v>
      </c>
      <c r="AE757" s="160">
        <f>IF(and($Z$677&gt;0,Model!AB$1&lt;='Assumptions (Wind)'!$V$13),PPMT('Assumptions (Wind)'!$V$10,Model!AB1,'Assumptions (Wind)'!$V$13,'Assumptions (Wind)'!$V$8*Model!$Z$677*AVERAGE('Assumptions (Wind)'!$W$2:$X$2)/10^9),0)</f>
        <v>-0.04149658821</v>
      </c>
      <c r="AF757" s="160">
        <f>IF(and($Z$677&gt;0,Model!AC$1&lt;='Assumptions (Wind)'!$V$13),PPMT('Assumptions (Wind)'!$V$10,Model!AC1,'Assumptions (Wind)'!$V$13,'Assumptions (Wind)'!$V$8*Model!$Z$677*AVERAGE('Assumptions (Wind)'!$W$2:$X$2)/10^9),0)</f>
        <v>-0.04481631527</v>
      </c>
      <c r="AG757" s="160">
        <f>IF(and($Z$677&gt;0,Model!AD$1&lt;='Assumptions (Wind)'!$V$13),PPMT('Assumptions (Wind)'!$V$10,Model!AD1,'Assumptions (Wind)'!$V$13,'Assumptions (Wind)'!$V$8*Model!$Z$677*AVERAGE('Assumptions (Wind)'!$W$2:$X$2)/10^9),0)</f>
        <v>-0.04840162049</v>
      </c>
      <c r="AH757" s="160">
        <f>IF(and($Z$677&gt;0,Model!AE$1&lt;='Assumptions (Wind)'!$V$13),PPMT('Assumptions (Wind)'!$V$10,Model!AE1,'Assumptions (Wind)'!$V$13,'Assumptions (Wind)'!$V$8*Model!$Z$677*AVERAGE('Assumptions (Wind)'!$W$2:$X$2)/10^9),0)</f>
        <v>-0.05227375013</v>
      </c>
      <c r="AI757" s="160">
        <f>IF(and($Z$677&gt;0,Model!AF$1&lt;='Assumptions (Wind)'!$V$13),PPMT('Assumptions (Wind)'!$V$10,Model!AF1,'Assumptions (Wind)'!$V$13,'Assumptions (Wind)'!$V$8*Model!$Z$677*AVERAGE('Assumptions (Wind)'!$W$2:$X$2)/10^9),0)</f>
        <v>-0.05645565014</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-0.02813658178</v>
      </c>
      <c r="AB758" s="160">
        <f>IF(and($AA$677&gt;0,Model!X$1&lt;='Assumptions (Wind)'!$V$13),PPMT('Assumptions (Wind)'!$V$10,Model!X1,'Assumptions (Wind)'!$V$13,'Assumptions (Wind)'!$V$8*Model!$AA$677*AVERAGE('Assumptions (Wind)'!$X$2:$Y$2)/10^9),0)</f>
        <v>-0.03038750832</v>
      </c>
      <c r="AC758" s="160">
        <f>IF(and($AA$677&gt;0,Model!Y$1&lt;='Assumptions (Wind)'!$V$13),PPMT('Assumptions (Wind)'!$V$10,Model!Y1,'Assumptions (Wind)'!$V$13,'Assumptions (Wind)'!$V$8*Model!$AA$677*AVERAGE('Assumptions (Wind)'!$X$2:$Y$2)/10^9),0)</f>
        <v>-0.03281850899</v>
      </c>
      <c r="AD758" s="160">
        <f>IF(and($AA$677&gt;0,Model!Z$1&lt;='Assumptions (Wind)'!$V$13),PPMT('Assumptions (Wind)'!$V$10,Model!Z1,'Assumptions (Wind)'!$V$13,'Assumptions (Wind)'!$V$8*Model!$AA$677*AVERAGE('Assumptions (Wind)'!$X$2:$Y$2)/10^9),0)</f>
        <v>-0.03544398971</v>
      </c>
      <c r="AE758" s="160">
        <f>IF(and($AA$677&gt;0,Model!AA$1&lt;='Assumptions (Wind)'!$V$13),PPMT('Assumptions (Wind)'!$V$10,Model!AA1,'Assumptions (Wind)'!$V$13,'Assumptions (Wind)'!$V$8*Model!$AA$677*AVERAGE('Assumptions (Wind)'!$X$2:$Y$2)/10^9),0)</f>
        <v>-0.03827950888</v>
      </c>
      <c r="AF758" s="160">
        <f>IF(and($AA$677&gt;0,Model!AB$1&lt;='Assumptions (Wind)'!$V$13),PPMT('Assumptions (Wind)'!$V$10,Model!AB1,'Assumptions (Wind)'!$V$13,'Assumptions (Wind)'!$V$8*Model!$AA$677*AVERAGE('Assumptions (Wind)'!$X$2:$Y$2)/10^9),0)</f>
        <v>-0.0413418696</v>
      </c>
      <c r="AG758" s="160">
        <f>IF(and($AA$677&gt;0,Model!AC$1&lt;='Assumptions (Wind)'!$V$13),PPMT('Assumptions (Wind)'!$V$10,Model!AC1,'Assumptions (Wind)'!$V$13,'Assumptions (Wind)'!$V$8*Model!$AA$677*AVERAGE('Assumptions (Wind)'!$X$2:$Y$2)/10^9),0)</f>
        <v>-0.04464921916</v>
      </c>
      <c r="AH758" s="160">
        <f>IF(and($AA$677&gt;0,Model!AD$1&lt;='Assumptions (Wind)'!$V$13),PPMT('Assumptions (Wind)'!$V$10,Model!AD1,'Assumptions (Wind)'!$V$13,'Assumptions (Wind)'!$V$8*Model!$AA$677*AVERAGE('Assumptions (Wind)'!$X$2:$Y$2)/10^9),0)</f>
        <v>-0.0482211567</v>
      </c>
      <c r="AI758" s="160">
        <f>IF(and($AA$677&gt;0,Model!AE$1&lt;='Assumptions (Wind)'!$V$13),PPMT('Assumptions (Wind)'!$V$10,Model!AE1,'Assumptions (Wind)'!$V$13,'Assumptions (Wind)'!$V$8*Model!$AA$677*AVERAGE('Assumptions (Wind)'!$X$2:$Y$2)/10^9),0)</f>
        <v>-0.05207884923</v>
      </c>
      <c r="AJ758" s="160">
        <f>IF(and($AA$677&gt;0,Model!AF$1&lt;='Assumptions (Wind)'!$V$13),PPMT('Assumptions (Wind)'!$V$10,Model!AF1,'Assumptions (Wind)'!$V$13,'Assumptions (Wind)'!$V$8*Model!$AA$677*AVERAGE('Assumptions (Wind)'!$X$2:$Y$2)/10^9),0)</f>
        <v>-0.05624515717</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-0.02897757382</v>
      </c>
      <c r="AC759" s="160">
        <f>IF(and($AB$677&gt;0,Model!X$1&lt;='Assumptions (Wind)'!$V$13),PPMT('Assumptions (Wind)'!$V$10,Model!X1,'Assumptions (Wind)'!$V$13,'Assumptions (Wind)'!$V$8*Model!$AB$677*AVERAGE('Assumptions (Wind)'!$Y$2:$Z$2)/10^9),0)</f>
        <v>-0.03129577973</v>
      </c>
      <c r="AD759" s="160">
        <f>IF(and($AB$677&gt;0,Model!Y$1&lt;='Assumptions (Wind)'!$V$13),PPMT('Assumptions (Wind)'!$V$10,Model!Y1,'Assumptions (Wind)'!$V$13,'Assumptions (Wind)'!$V$8*Model!$AB$677*AVERAGE('Assumptions (Wind)'!$Y$2:$Z$2)/10^9),0)</f>
        <v>-0.03379944211</v>
      </c>
      <c r="AE759" s="160">
        <f>IF(and($AB$677&gt;0,Model!Z$1&lt;='Assumptions (Wind)'!$V$13),PPMT('Assumptions (Wind)'!$V$10,Model!Z1,'Assumptions (Wind)'!$V$13,'Assumptions (Wind)'!$V$8*Model!$AB$677*AVERAGE('Assumptions (Wind)'!$Y$2:$Z$2)/10^9),0)</f>
        <v>-0.03650339748</v>
      </c>
      <c r="AF759" s="160">
        <f>IF(and($AB$677&gt;0,Model!AA$1&lt;='Assumptions (Wind)'!$V$13),PPMT('Assumptions (Wind)'!$V$10,Model!AA1,'Assumptions (Wind)'!$V$13,'Assumptions (Wind)'!$V$8*Model!$AB$677*AVERAGE('Assumptions (Wind)'!$Y$2:$Z$2)/10^9),0)</f>
        <v>-0.03942366928</v>
      </c>
      <c r="AG759" s="160">
        <f>IF(and($AB$677&gt;0,Model!AB$1&lt;='Assumptions (Wind)'!$V$13),PPMT('Assumptions (Wind)'!$V$10,Model!AB1,'Assumptions (Wind)'!$V$13,'Assumptions (Wind)'!$V$8*Model!$AB$677*AVERAGE('Assumptions (Wind)'!$Y$2:$Z$2)/10^9),0)</f>
        <v>-0.04257756282</v>
      </c>
      <c r="AH759" s="160">
        <f>IF(and($AB$677&gt;0,Model!AC$1&lt;='Assumptions (Wind)'!$V$13),PPMT('Assumptions (Wind)'!$V$10,Model!AC1,'Assumptions (Wind)'!$V$13,'Assumptions (Wind)'!$V$8*Model!$AB$677*AVERAGE('Assumptions (Wind)'!$Y$2:$Z$2)/10^9),0)</f>
        <v>-0.04598376784</v>
      </c>
      <c r="AI759" s="160">
        <f>IF(and($AB$677&gt;0,Model!AD$1&lt;='Assumptions (Wind)'!$V$13),PPMT('Assumptions (Wind)'!$V$10,Model!AD1,'Assumptions (Wind)'!$V$13,'Assumptions (Wind)'!$V$8*Model!$AB$677*AVERAGE('Assumptions (Wind)'!$Y$2:$Z$2)/10^9),0)</f>
        <v>-0.04966246927</v>
      </c>
      <c r="AJ759" s="160">
        <f>IF(and($AB$677&gt;0,Model!AE$1&lt;='Assumptions (Wind)'!$V$13),PPMT('Assumptions (Wind)'!$V$10,Model!AE1,'Assumptions (Wind)'!$V$13,'Assumptions (Wind)'!$V$8*Model!$AB$677*AVERAGE('Assumptions (Wind)'!$Y$2:$Z$2)/10^9),0)</f>
        <v>-0.05363546681</v>
      </c>
      <c r="AK759" s="160">
        <f>IF(and($AB$677&gt;0,Model!AF$1&lt;='Assumptions (Wind)'!$V$13),PPMT('Assumptions (Wind)'!$V$10,Model!AF1,'Assumptions (Wind)'!$V$13,'Assumptions (Wind)'!$V$8*Model!$AB$677*AVERAGE('Assumptions (Wind)'!$Y$2:$Z$2)/10^9),0)</f>
        <v>-0.05792630416</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-0.02785312938</v>
      </c>
      <c r="AD760" s="160">
        <f>IF(and($AC$677&gt;0,Model!X$1&lt;='Assumptions (Wind)'!$V$13),PPMT('Assumptions (Wind)'!$V$10,Model!X1,'Assumptions (Wind)'!$V$13,'Assumptions (Wind)'!$V$8*Model!$AC$677*AVERAGE('Assumptions (Wind)'!$Z$2:$AA$2)/10^9),0)</f>
        <v>-0.03008137973</v>
      </c>
      <c r="AE760" s="160">
        <f>IF(and($AC$677&gt;0,Model!Y$1&lt;='Assumptions (Wind)'!$V$13),PPMT('Assumptions (Wind)'!$V$10,Model!Y1,'Assumptions (Wind)'!$V$13,'Assumptions (Wind)'!$V$8*Model!$AC$677*AVERAGE('Assumptions (Wind)'!$Z$2:$AA$2)/10^9),0)</f>
        <v>-0.0324878901</v>
      </c>
      <c r="AF760" s="160">
        <f>IF(and($AC$677&gt;0,Model!Z$1&lt;='Assumptions (Wind)'!$V$13),PPMT('Assumptions (Wind)'!$V$10,Model!Z1,'Assumptions (Wind)'!$V$13,'Assumptions (Wind)'!$V$8*Model!$AC$677*AVERAGE('Assumptions (Wind)'!$Z$2:$AA$2)/10^9),0)</f>
        <v>-0.03508692131</v>
      </c>
      <c r="AG760" s="160">
        <f>IF(and($AC$677&gt;0,Model!AA$1&lt;='Assumptions (Wind)'!$V$13),PPMT('Assumptions (Wind)'!$V$10,Model!AA1,'Assumptions (Wind)'!$V$13,'Assumptions (Wind)'!$V$8*Model!$AC$677*AVERAGE('Assumptions (Wind)'!$Z$2:$AA$2)/10^9),0)</f>
        <v>-0.03789387502</v>
      </c>
      <c r="AH760" s="160">
        <f>IF(and($AC$677&gt;0,Model!AB$1&lt;='Assumptions (Wind)'!$V$13),PPMT('Assumptions (Wind)'!$V$10,Model!AB1,'Assumptions (Wind)'!$V$13,'Assumptions (Wind)'!$V$8*Model!$AC$677*AVERAGE('Assumptions (Wind)'!$Z$2:$AA$2)/10^9),0)</f>
        <v>-0.04092538502</v>
      </c>
      <c r="AI760" s="160">
        <f>IF(and($AC$677&gt;0,Model!AC$1&lt;='Assumptions (Wind)'!$V$13),PPMT('Assumptions (Wind)'!$V$10,Model!AC1,'Assumptions (Wind)'!$V$13,'Assumptions (Wind)'!$V$8*Model!$AC$677*AVERAGE('Assumptions (Wind)'!$Z$2:$AA$2)/10^9),0)</f>
        <v>-0.04419941582</v>
      </c>
      <c r="AJ760" s="160">
        <f>IF(and($AC$677&gt;0,Model!AD$1&lt;='Assumptions (Wind)'!$V$13),PPMT('Assumptions (Wind)'!$V$10,Model!AD1,'Assumptions (Wind)'!$V$13,'Assumptions (Wind)'!$V$8*Model!$AC$677*AVERAGE('Assumptions (Wind)'!$Z$2:$AA$2)/10^9),0)</f>
        <v>-0.04773536909</v>
      </c>
      <c r="AK760" s="160">
        <f>IF(and($AC$677&gt;0,Model!AE$1&lt;='Assumptions (Wind)'!$V$13),PPMT('Assumptions (Wind)'!$V$10,Model!AE1,'Assumptions (Wind)'!$V$13,'Assumptions (Wind)'!$V$8*Model!$AC$677*AVERAGE('Assumptions (Wind)'!$Z$2:$AA$2)/10^9),0)</f>
        <v>-0.05155419861</v>
      </c>
      <c r="AL760" s="160">
        <f>IF(and($AC$677&gt;0,Model!AF$1&lt;='Assumptions (Wind)'!$V$13),PPMT('Assumptions (Wind)'!$V$10,Model!AF1,'Assumptions (Wind)'!$V$13,'Assumptions (Wind)'!$V$8*Model!$AC$677*AVERAGE('Assumptions (Wind)'!$Z$2:$AA$2)/10^9),0)</f>
        <v>-0.0556785345</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-0.03537558339</v>
      </c>
      <c r="AE761" s="160">
        <f>IF(and($AD$677&gt;0,Model!X$1&lt;='Assumptions (Wind)'!$V$13),PPMT('Assumptions (Wind)'!$V$10,Model!X1,'Assumptions (Wind)'!$V$13,'Assumptions (Wind)'!$V$8*Model!$AD$677*AVERAGE('Assumptions (Wind)'!$AA$2:$AB$2)/10^9),0)</f>
        <v>-0.03820563006</v>
      </c>
      <c r="AF761" s="160">
        <f>IF(and($AD$677&gt;0,Model!Y$1&lt;='Assumptions (Wind)'!$V$13),PPMT('Assumptions (Wind)'!$V$10,Model!Y1,'Assumptions (Wind)'!$V$13,'Assumptions (Wind)'!$V$8*Model!$AD$677*AVERAGE('Assumptions (Wind)'!$AA$2:$AB$2)/10^9),0)</f>
        <v>-0.04126208047</v>
      </c>
      <c r="AG761" s="160">
        <f>IF(and($AD$677&gt;0,Model!Z$1&lt;='Assumptions (Wind)'!$V$13),PPMT('Assumptions (Wind)'!$V$10,Model!Z1,'Assumptions (Wind)'!$V$13,'Assumptions (Wind)'!$V$8*Model!$AD$677*AVERAGE('Assumptions (Wind)'!$AA$2:$AB$2)/10^9),0)</f>
        <v>-0.04456304691</v>
      </c>
      <c r="AH761" s="160">
        <f>IF(and($AD$677&gt;0,Model!AA$1&lt;='Assumptions (Wind)'!$V$13),PPMT('Assumptions (Wind)'!$V$10,Model!AA1,'Assumptions (Wind)'!$V$13,'Assumptions (Wind)'!$V$8*Model!$AD$677*AVERAGE('Assumptions (Wind)'!$AA$2:$AB$2)/10^9),0)</f>
        <v>-0.04812809066</v>
      </c>
      <c r="AI761" s="160">
        <f>IF(and($AD$677&gt;0,Model!AB$1&lt;='Assumptions (Wind)'!$V$13),PPMT('Assumptions (Wind)'!$V$10,Model!AB1,'Assumptions (Wind)'!$V$13,'Assumptions (Wind)'!$V$8*Model!$AD$677*AVERAGE('Assumptions (Wind)'!$AA$2:$AB$2)/10^9),0)</f>
        <v>-0.05197833791</v>
      </c>
      <c r="AJ761" s="160">
        <f>IF(and($AD$677&gt;0,Model!AC$1&lt;='Assumptions (Wind)'!$V$13),PPMT('Assumptions (Wind)'!$V$10,Model!AC1,'Assumptions (Wind)'!$V$13,'Assumptions (Wind)'!$V$8*Model!$AD$677*AVERAGE('Assumptions (Wind)'!$AA$2:$AB$2)/10^9),0)</f>
        <v>-0.05613660494</v>
      </c>
      <c r="AK761" s="160">
        <f>IF(and($AD$677&gt;0,Model!AD$1&lt;='Assumptions (Wind)'!$V$13),PPMT('Assumptions (Wind)'!$V$10,Model!AD1,'Assumptions (Wind)'!$V$13,'Assumptions (Wind)'!$V$8*Model!$AD$677*AVERAGE('Assumptions (Wind)'!$AA$2:$AB$2)/10^9),0)</f>
        <v>-0.06062753334</v>
      </c>
      <c r="AL761" s="160">
        <f>IF(and($AD$677&gt;0,Model!AE$1&lt;='Assumptions (Wind)'!$V$13),PPMT('Assumptions (Wind)'!$V$10,Model!AE1,'Assumptions (Wind)'!$V$13,'Assumptions (Wind)'!$V$8*Model!$AD$677*AVERAGE('Assumptions (Wind)'!$AA$2:$AB$2)/10^9),0)</f>
        <v>-0.06547773601</v>
      </c>
      <c r="AM761" s="160">
        <f>IF(and($AD$677&gt;0,Model!AF$1&lt;='Assumptions (Wind)'!$V$13),PPMT('Assumptions (Wind)'!$V$10,Model!AF1,'Assumptions (Wind)'!$V$13,'Assumptions (Wind)'!$V$8*Model!$AD$677*AVERAGE('Assumptions (Wind)'!$AA$2:$AB$2)/10^9),0)</f>
        <v>-0.07071595489</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-0.02759923358</v>
      </c>
      <c r="AF762" s="160">
        <f>IF(and($AE$677&gt;0,Model!X$1&lt;='Assumptions (Wind)'!$V$13),PPMT('Assumptions (Wind)'!$V$10,Model!X1,'Assumptions (Wind)'!$V$13,'Assumptions (Wind)'!$V$8*Model!$AE$677*AVERAGE('Assumptions (Wind)'!$AB$2:$AC$2)/10^9),0)</f>
        <v>-0.02980717226</v>
      </c>
      <c r="AG762" s="160">
        <f>IF(and($AE$677&gt;0,Model!Y$1&lt;='Assumptions (Wind)'!$V$13),PPMT('Assumptions (Wind)'!$V$10,Model!Y1,'Assumptions (Wind)'!$V$13,'Assumptions (Wind)'!$V$8*Model!$AE$677*AVERAGE('Assumptions (Wind)'!$AB$2:$AC$2)/10^9),0)</f>
        <v>-0.03219174604</v>
      </c>
      <c r="AH762" s="160">
        <f>IF(and($AE$677&gt;0,Model!Z$1&lt;='Assumptions (Wind)'!$V$13),PPMT('Assumptions (Wind)'!$V$10,Model!Z1,'Assumptions (Wind)'!$V$13,'Assumptions (Wind)'!$V$8*Model!$AE$677*AVERAGE('Assumptions (Wind)'!$AB$2:$AC$2)/10^9),0)</f>
        <v>-0.03476708573</v>
      </c>
      <c r="AI762" s="160">
        <f>IF(and($AE$677&gt;0,Model!AA$1&lt;='Assumptions (Wind)'!$V$13),PPMT('Assumptions (Wind)'!$V$10,Model!AA1,'Assumptions (Wind)'!$V$13,'Assumptions (Wind)'!$V$8*Model!$AE$677*AVERAGE('Assumptions (Wind)'!$AB$2:$AC$2)/10^9),0)</f>
        <v>-0.03754845259</v>
      </c>
      <c r="AJ762" s="160">
        <f>IF(and($AE$677&gt;0,Model!AB$1&lt;='Assumptions (Wind)'!$V$13),PPMT('Assumptions (Wind)'!$V$10,Model!AB1,'Assumptions (Wind)'!$V$13,'Assumptions (Wind)'!$V$8*Model!$AE$677*AVERAGE('Assumptions (Wind)'!$AB$2:$AC$2)/10^9),0)</f>
        <v>-0.04055232879</v>
      </c>
      <c r="AK762" s="160">
        <f>IF(and($AE$677&gt;0,Model!AC$1&lt;='Assumptions (Wind)'!$V$13),PPMT('Assumptions (Wind)'!$V$10,Model!AC1,'Assumptions (Wind)'!$V$13,'Assumptions (Wind)'!$V$8*Model!$AE$677*AVERAGE('Assumptions (Wind)'!$AB$2:$AC$2)/10^9),0)</f>
        <v>-0.0437965151</v>
      </c>
      <c r="AL762" s="160">
        <f>IF(and($AE$677&gt;0,Model!AD$1&lt;='Assumptions (Wind)'!$V$13),PPMT('Assumptions (Wind)'!$V$10,Model!AD1,'Assumptions (Wind)'!$V$13,'Assumptions (Wind)'!$V$8*Model!$AE$677*AVERAGE('Assumptions (Wind)'!$AB$2:$AC$2)/10^9),0)</f>
        <v>-0.0473002363</v>
      </c>
      <c r="AM762" s="160">
        <f>IF(and($AE$677&gt;0,Model!AE$1&lt;='Assumptions (Wind)'!$V$13),PPMT('Assumptions (Wind)'!$V$10,Model!AE1,'Assumptions (Wind)'!$V$13,'Assumptions (Wind)'!$V$8*Model!$AE$677*AVERAGE('Assumptions (Wind)'!$AB$2:$AC$2)/10^9),0)</f>
        <v>-0.05108425521</v>
      </c>
      <c r="AN762" s="160">
        <f>IF(and($AE$677&gt;0,Model!AF$1&lt;='Assumptions (Wind)'!$V$13),PPMT('Assumptions (Wind)'!$V$10,Model!AF1,'Assumptions (Wind)'!$V$13,'Assumptions (Wind)'!$V$8*Model!$AE$677*AVERAGE('Assumptions (Wind)'!$AB$2:$AC$2)/10^9),0)</f>
        <v>-0.05517099563</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-0.03190616542</v>
      </c>
      <c r="AG763" s="160">
        <f>IF(and($AF$677&gt;0,Model!X$1&lt;='Assumptions (Wind)'!$V$13),PPMT('Assumptions (Wind)'!$V$10,Model!X1,'Assumptions (Wind)'!$V$13,'Assumptions (Wind)'!$V$8*Model!$AF$677*AVERAGE('Assumptions (Wind)'!$AC$2:$AD$2)/10^9),0)</f>
        <v>-0.03445865865</v>
      </c>
      <c r="AH763" s="160">
        <f>IF(and($AF$677&gt;0,Model!Y$1&lt;='Assumptions (Wind)'!$V$13),PPMT('Assumptions (Wind)'!$V$10,Model!Y1,'Assumptions (Wind)'!$V$13,'Assumptions (Wind)'!$V$8*Model!$AF$677*AVERAGE('Assumptions (Wind)'!$AC$2:$AD$2)/10^9),0)</f>
        <v>-0.03721535134</v>
      </c>
      <c r="AI763" s="160">
        <f>IF(and($AF$677&gt;0,Model!Z$1&lt;='Assumptions (Wind)'!$V$13),PPMT('Assumptions (Wind)'!$V$10,Model!Z1,'Assumptions (Wind)'!$V$13,'Assumptions (Wind)'!$V$8*Model!$AF$677*AVERAGE('Assumptions (Wind)'!$AC$2:$AD$2)/10^9),0)</f>
        <v>-0.04019257945</v>
      </c>
      <c r="AJ763" s="160">
        <f>IF(and($AF$677&gt;0,Model!AA$1&lt;='Assumptions (Wind)'!$V$13),PPMT('Assumptions (Wind)'!$V$10,Model!AA1,'Assumptions (Wind)'!$V$13,'Assumptions (Wind)'!$V$8*Model!$AF$677*AVERAGE('Assumptions (Wind)'!$AC$2:$AD$2)/10^9),0)</f>
        <v>-0.04340798581</v>
      </c>
      <c r="AK763" s="160">
        <f>IF(and($AF$677&gt;0,Model!AB$1&lt;='Assumptions (Wind)'!$V$13),PPMT('Assumptions (Wind)'!$V$10,Model!AB1,'Assumptions (Wind)'!$V$13,'Assumptions (Wind)'!$V$8*Model!$AF$677*AVERAGE('Assumptions (Wind)'!$AC$2:$AD$2)/10^9),0)</f>
        <v>-0.04688062467</v>
      </c>
      <c r="AL763" s="160">
        <f>IF(and($AF$677&gt;0,Model!AC$1&lt;='Assumptions (Wind)'!$V$13),PPMT('Assumptions (Wind)'!$V$10,Model!AC1,'Assumptions (Wind)'!$V$13,'Assumptions (Wind)'!$V$8*Model!$AF$677*AVERAGE('Assumptions (Wind)'!$AC$2:$AD$2)/10^9),0)</f>
        <v>-0.05063107465</v>
      </c>
      <c r="AM763" s="160">
        <f>IF(and($AF$677&gt;0,Model!AD$1&lt;='Assumptions (Wind)'!$V$13),PPMT('Assumptions (Wind)'!$V$10,Model!AD1,'Assumptions (Wind)'!$V$13,'Assumptions (Wind)'!$V$8*Model!$AF$677*AVERAGE('Assumptions (Wind)'!$AC$2:$AD$2)/10^9),0)</f>
        <v>-0.05468156062</v>
      </c>
      <c r="AN763" s="160">
        <f>IF(and($AF$677&gt;0,Model!AE$1&lt;='Assumptions (Wind)'!$V$13),PPMT('Assumptions (Wind)'!$V$10,Model!AE1,'Assumptions (Wind)'!$V$13,'Assumptions (Wind)'!$V$8*Model!$AF$677*AVERAGE('Assumptions (Wind)'!$AC$2:$AD$2)/10^9),0)</f>
        <v>-0.05905608547</v>
      </c>
      <c r="AO763" s="160">
        <f>IF(and($AF$677&gt;0,Model!AF$1&lt;='Assumptions (Wind)'!$V$13),PPMT('Assumptions (Wind)'!$V$10,Model!AF1,'Assumptions (Wind)'!$V$13,'Assumptions (Wind)'!$V$8*Model!$AF$677*AVERAGE('Assumptions (Wind)'!$AC$2:$AD$2)/10^9),0)</f>
        <v>-0.06378057231</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-0.03466385958</v>
      </c>
      <c r="AH764" s="160">
        <f>IF(and($AG$677&gt;0,Model!X$1&lt;='Assumptions (Wind)'!$V$13),PPMT('Assumptions (Wind)'!$V$10,Model!X1,'Assumptions (Wind)'!$V$13,'Assumptions (Wind)'!$V$8*Model!$AG$677*AVERAGE('Assumptions (Wind)'!$AD$2:$AE$2)/10^9),0)</f>
        <v>-0.03743696835</v>
      </c>
      <c r="AI764" s="160">
        <f>IF(and($AG$677&gt;0,Model!Y$1&lt;='Assumptions (Wind)'!$V$13),PPMT('Assumptions (Wind)'!$V$10,Model!Y1,'Assumptions (Wind)'!$V$13,'Assumptions (Wind)'!$V$8*Model!$AG$677*AVERAGE('Assumptions (Wind)'!$AD$2:$AE$2)/10^9),0)</f>
        <v>-0.04043192582</v>
      </c>
      <c r="AJ764" s="160">
        <f>IF(and($AG$677&gt;0,Model!Z$1&lt;='Assumptions (Wind)'!$V$13),PPMT('Assumptions (Wind)'!$V$10,Model!Z1,'Assumptions (Wind)'!$V$13,'Assumptions (Wind)'!$V$8*Model!$AG$677*AVERAGE('Assumptions (Wind)'!$AD$2:$AE$2)/10^9),0)</f>
        <v>-0.04366647988</v>
      </c>
      <c r="AK764" s="160">
        <f>IF(and($AG$677&gt;0,Model!AA$1&lt;='Assumptions (Wind)'!$V$13),PPMT('Assumptions (Wind)'!$V$10,Model!AA1,'Assumptions (Wind)'!$V$13,'Assumptions (Wind)'!$V$8*Model!$AG$677*AVERAGE('Assumptions (Wind)'!$AD$2:$AE$2)/10^9),0)</f>
        <v>-0.04715979827</v>
      </c>
      <c r="AL764" s="160">
        <f>IF(and($AG$677&gt;0,Model!AB$1&lt;='Assumptions (Wind)'!$V$13),PPMT('Assumptions (Wind)'!$V$10,Model!AB1,'Assumptions (Wind)'!$V$13,'Assumptions (Wind)'!$V$8*Model!$AG$677*AVERAGE('Assumptions (Wind)'!$AD$2:$AE$2)/10^9),0)</f>
        <v>-0.05093258213</v>
      </c>
      <c r="AM764" s="160">
        <f>IF(and($AG$677&gt;0,Model!AC$1&lt;='Assumptions (Wind)'!$V$13),PPMT('Assumptions (Wind)'!$V$10,Model!AC1,'Assumptions (Wind)'!$V$13,'Assumptions (Wind)'!$V$8*Model!$AG$677*AVERAGE('Assumptions (Wind)'!$AD$2:$AE$2)/10^9),0)</f>
        <v>-0.05500718871</v>
      </c>
      <c r="AN764" s="160">
        <f>IF(and($AG$677&gt;0,Model!AD$1&lt;='Assumptions (Wind)'!$V$13),PPMT('Assumptions (Wind)'!$V$10,Model!AD1,'Assumptions (Wind)'!$V$13,'Assumptions (Wind)'!$V$8*Model!$AG$677*AVERAGE('Assumptions (Wind)'!$AD$2:$AE$2)/10^9),0)</f>
        <v>-0.0594077638</v>
      </c>
      <c r="AO764" s="160">
        <f>IF(and($AG$677&gt;0,Model!AE$1&lt;='Assumptions (Wind)'!$V$13),PPMT('Assumptions (Wind)'!$V$10,Model!AE1,'Assumptions (Wind)'!$V$13,'Assumptions (Wind)'!$V$8*Model!$AG$677*AVERAGE('Assumptions (Wind)'!$AD$2:$AE$2)/10^9),0)</f>
        <v>-0.06416038491</v>
      </c>
      <c r="AP764" s="160">
        <f>IF(and($AG$677&gt;0,Model!AF$1&lt;='Assumptions (Wind)'!$V$13),PPMT('Assumptions (Wind)'!$V$10,Model!AF1,'Assumptions (Wind)'!$V$13,'Assumptions (Wind)'!$V$8*Model!$AG$677*AVERAGE('Assumptions (Wind)'!$AD$2:$AE$2)/10^9),0)</f>
        <v>-0.0692932157</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-0.03932840463</v>
      </c>
      <c r="AI765" s="160">
        <f>IF(and($AH$677&gt;0,Model!X$1&lt;='Assumptions (Wind)'!$V$13),PPMT('Assumptions (Wind)'!$V$10,Model!X1,'Assumptions (Wind)'!$V$13,'Assumptions (Wind)'!$V$8*Model!$AH$677*AVERAGE('Assumptions (Wind)'!$AE$2:$AF$2)/10^9),0)</f>
        <v>-0.042474677</v>
      </c>
      <c r="AJ765" s="160">
        <f>IF(and($AH$677&gt;0,Model!Y$1&lt;='Assumptions (Wind)'!$V$13),PPMT('Assumptions (Wind)'!$V$10,Model!Y1,'Assumptions (Wind)'!$V$13,'Assumptions (Wind)'!$V$8*Model!$AH$677*AVERAGE('Assumptions (Wind)'!$AE$2:$AF$2)/10^9),0)</f>
        <v>-0.04587265116</v>
      </c>
      <c r="AK765" s="160">
        <f>IF(and($AH$677&gt;0,Model!Z$1&lt;='Assumptions (Wind)'!$V$13),PPMT('Assumptions (Wind)'!$V$10,Model!Z1,'Assumptions (Wind)'!$V$13,'Assumptions (Wind)'!$V$8*Model!$AH$677*AVERAGE('Assumptions (Wind)'!$AE$2:$AF$2)/10^9),0)</f>
        <v>-0.04954246325</v>
      </c>
      <c r="AL765" s="160">
        <f>IF(and($AH$677&gt;0,Model!AA$1&lt;='Assumptions (Wind)'!$V$13),PPMT('Assumptions (Wind)'!$V$10,Model!AA1,'Assumptions (Wind)'!$V$13,'Assumptions (Wind)'!$V$8*Model!$AH$677*AVERAGE('Assumptions (Wind)'!$AE$2:$AF$2)/10^9),0)</f>
        <v>-0.05350586031</v>
      </c>
      <c r="AM765" s="160">
        <f>IF(and($AH$677&gt;0,Model!AB$1&lt;='Assumptions (Wind)'!$V$13),PPMT('Assumptions (Wind)'!$V$10,Model!AB1,'Assumptions (Wind)'!$V$13,'Assumptions (Wind)'!$V$8*Model!$AH$677*AVERAGE('Assumptions (Wind)'!$AE$2:$AF$2)/10^9),0)</f>
        <v>-0.05778632913</v>
      </c>
      <c r="AN765" s="160">
        <f>IF(and($AH$677&gt;0,Model!AC$1&lt;='Assumptions (Wind)'!$V$13),PPMT('Assumptions (Wind)'!$V$10,Model!AC1,'Assumptions (Wind)'!$V$13,'Assumptions (Wind)'!$V$8*Model!$AH$677*AVERAGE('Assumptions (Wind)'!$AE$2:$AF$2)/10^9),0)</f>
        <v>-0.06240923547</v>
      </c>
      <c r="AO765" s="160">
        <f>IF(and($AH$677&gt;0,Model!AD$1&lt;='Assumptions (Wind)'!$V$13),PPMT('Assumptions (Wind)'!$V$10,Model!AD1,'Assumptions (Wind)'!$V$13,'Assumptions (Wind)'!$V$8*Model!$AH$677*AVERAGE('Assumptions (Wind)'!$AE$2:$AF$2)/10^9),0)</f>
        <v>-0.0674019743</v>
      </c>
      <c r="AP765" s="160">
        <f>IF(and($AH$677&gt;0,Model!AE$1&lt;='Assumptions (Wind)'!$V$13),PPMT('Assumptions (Wind)'!$V$10,Model!AE1,'Assumptions (Wind)'!$V$13,'Assumptions (Wind)'!$V$8*Model!$AH$677*AVERAGE('Assumptions (Wind)'!$AE$2:$AF$2)/10^9),0)</f>
        <v>-0.07279413225</v>
      </c>
      <c r="AQ765" s="160">
        <f>IF(and($AH$677&gt;0,Model!AF$1&lt;='Assumptions (Wind)'!$V$13),PPMT('Assumptions (Wind)'!$V$10,Model!AF1,'Assumptions (Wind)'!$V$13,'Assumptions (Wind)'!$V$8*Model!$AH$677*AVERAGE('Assumptions (Wind)'!$AE$2:$AF$2)/10^9),0)</f>
        <v>-0.07861766283</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-0.03228551789</v>
      </c>
      <c r="AJ766" s="177">
        <f>IF(and($AI$677&gt;0,Model!X$1&lt;='Assumptions (Wind)'!$V$13),PPMT('Assumptions (Wind)'!$V$10,Model!X1,'Assumptions (Wind)'!$V$13,'Assumptions (Wind)'!$V$8*Model!$AI$677*AVERAGE('Assumptions (Wind)'!$AF$2:$AG$2)/10^9),0)</f>
        <v>-0.03486835932</v>
      </c>
      <c r="AK766" s="177">
        <f>IF(and($AI$677&gt;0,Model!Y$1&lt;='Assumptions (Wind)'!$V$13),PPMT('Assumptions (Wind)'!$V$10,Model!Y1,'Assumptions (Wind)'!$V$13,'Assumptions (Wind)'!$V$8*Model!$AI$677*AVERAGE('Assumptions (Wind)'!$AF$2:$AG$2)/10^9),0)</f>
        <v>-0.03765782806</v>
      </c>
      <c r="AL766" s="177">
        <f>IF(and($AI$677&gt;0,Model!Z$1&lt;='Assumptions (Wind)'!$V$13),PPMT('Assumptions (Wind)'!$V$10,Model!Z1,'Assumptions (Wind)'!$V$13,'Assumptions (Wind)'!$V$8*Model!$AI$677*AVERAGE('Assumptions (Wind)'!$AF$2:$AG$2)/10^9),0)</f>
        <v>-0.04067045431</v>
      </c>
      <c r="AM766" s="177">
        <f>IF(and($AI$677&gt;0,Model!AA$1&lt;='Assumptions (Wind)'!$V$13),PPMT('Assumptions (Wind)'!$V$10,Model!AA1,'Assumptions (Wind)'!$V$13,'Assumptions (Wind)'!$V$8*Model!$AI$677*AVERAGE('Assumptions (Wind)'!$AF$2:$AG$2)/10^9),0)</f>
        <v>-0.04392409065</v>
      </c>
      <c r="AN766" s="177">
        <f>IF(and($AI$677&gt;0,Model!AB$1&lt;='Assumptions (Wind)'!$V$13),PPMT('Assumptions (Wind)'!$V$10,Model!AB1,'Assumptions (Wind)'!$V$13,'Assumptions (Wind)'!$V$8*Model!$AI$677*AVERAGE('Assumptions (Wind)'!$AF$2:$AG$2)/10^9),0)</f>
        <v>-0.0474380179</v>
      </c>
      <c r="AO766" s="177">
        <f>IF(and($AI$677&gt;0,Model!AC$1&lt;='Assumptions (Wind)'!$V$13),PPMT('Assumptions (Wind)'!$V$10,Model!AC1,'Assumptions (Wind)'!$V$13,'Assumptions (Wind)'!$V$8*Model!$AI$677*AVERAGE('Assumptions (Wind)'!$AF$2:$AG$2)/10^9),0)</f>
        <v>-0.05123305934</v>
      </c>
      <c r="AP766" s="177">
        <f>IF(and($AI$677&gt;0,Model!AD$1&lt;='Assumptions (Wind)'!$V$13),PPMT('Assumptions (Wind)'!$V$10,Model!AD1,'Assumptions (Wind)'!$V$13,'Assumptions (Wind)'!$V$8*Model!$AI$677*AVERAGE('Assumptions (Wind)'!$AF$2:$AG$2)/10^9),0)</f>
        <v>-0.05533170408</v>
      </c>
      <c r="AQ766" s="177">
        <f>IF(and($AI$677&gt;0,Model!AE$1&lt;='Assumptions (Wind)'!$V$13),PPMT('Assumptions (Wind)'!$V$10,Model!AE1,'Assumptions (Wind)'!$V$13,'Assumptions (Wind)'!$V$8*Model!$AI$677*AVERAGE('Assumptions (Wind)'!$AF$2:$AG$2)/10^9),0)</f>
        <v>-0.05975824041</v>
      </c>
      <c r="AR766" s="177">
        <f>IF(and($AI$677&gt;0,Model!AF$1&lt;='Assumptions (Wind)'!$V$13),PPMT('Assumptions (Wind)'!$V$10,Model!AF1,'Assumptions (Wind)'!$V$13,'Assumptions (Wind)'!$V$8*Model!$AI$677*AVERAGE('Assumptions (Wind)'!$AF$2:$AG$2)/10^9),0)</f>
        <v>-0.06453889964</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-0.0311283509</v>
      </c>
      <c r="AK767" s="177">
        <f>IF(and($AJ$677&gt;0,Model!X$1&lt;='Assumptions (Wind)'!$V$13),PPMT('Assumptions (Wind)'!$V$10,Model!X1,'Assumptions (Wind)'!$V$13,'Assumptions (Wind)'!$V$8*Model!$AJ$677*AVERAGE('Assumptions (Wind)'!$AG$2:$AH$2)/10^9),0)</f>
        <v>-0.03361861897</v>
      </c>
      <c r="AL767" s="177">
        <f>IF(and($AJ$677&gt;0,Model!Y$1&lt;='Assumptions (Wind)'!$V$13),PPMT('Assumptions (Wind)'!$V$10,Model!Y1,'Assumptions (Wind)'!$V$13,'Assumptions (Wind)'!$V$8*Model!$AJ$677*AVERAGE('Assumptions (Wind)'!$AG$2:$AH$2)/10^9),0)</f>
        <v>-0.03630810849</v>
      </c>
      <c r="AM767" s="177">
        <f>IF(and($AJ$677&gt;0,Model!Z$1&lt;='Assumptions (Wind)'!$V$13),PPMT('Assumptions (Wind)'!$V$10,Model!Z1,'Assumptions (Wind)'!$V$13,'Assumptions (Wind)'!$V$8*Model!$AJ$677*AVERAGE('Assumptions (Wind)'!$AG$2:$AH$2)/10^9),0)</f>
        <v>-0.03921275717</v>
      </c>
      <c r="AN767" s="177">
        <f>IF(and($AJ$677&gt;0,Model!AA$1&lt;='Assumptions (Wind)'!$V$13),PPMT('Assumptions (Wind)'!$V$10,Model!AA1,'Assumptions (Wind)'!$V$13,'Assumptions (Wind)'!$V$8*Model!$AJ$677*AVERAGE('Assumptions (Wind)'!$AG$2:$AH$2)/10^9),0)</f>
        <v>-0.04234977774</v>
      </c>
      <c r="AO767" s="177">
        <f>IF(and($AJ$677&gt;0,Model!AB$1&lt;='Assumptions (Wind)'!$V$13),PPMT('Assumptions (Wind)'!$V$10,Model!AB1,'Assumptions (Wind)'!$V$13,'Assumptions (Wind)'!$V$8*Model!$AJ$677*AVERAGE('Assumptions (Wind)'!$AG$2:$AH$2)/10^9),0)</f>
        <v>-0.04573775996</v>
      </c>
      <c r="AP767" s="177">
        <f>IF(and($AJ$677&gt;0,Model!AC$1&lt;='Assumptions (Wind)'!$V$13),PPMT('Assumptions (Wind)'!$V$10,Model!AC1,'Assumptions (Wind)'!$V$13,'Assumptions (Wind)'!$V$8*Model!$AJ$677*AVERAGE('Assumptions (Wind)'!$AG$2:$AH$2)/10^9),0)</f>
        <v>-0.04939678076</v>
      </c>
      <c r="AQ767" s="177">
        <f>IF(and($AJ$677&gt;0,Model!AD$1&lt;='Assumptions (Wind)'!$V$13),PPMT('Assumptions (Wind)'!$V$10,Model!AD1,'Assumptions (Wind)'!$V$13,'Assumptions (Wind)'!$V$8*Model!$AJ$677*AVERAGE('Assumptions (Wind)'!$AG$2:$AH$2)/10^9),0)</f>
        <v>-0.05334852322</v>
      </c>
      <c r="AR767" s="177">
        <f>IF(and($AJ$677&gt;0,Model!AE$1&lt;='Assumptions (Wind)'!$V$13),PPMT('Assumptions (Wind)'!$V$10,Model!AE1,'Assumptions (Wind)'!$V$13,'Assumptions (Wind)'!$V$8*Model!$AJ$677*AVERAGE('Assumptions (Wind)'!$AG$2:$AH$2)/10^9),0)</f>
        <v>-0.05761640508</v>
      </c>
      <c r="AS767" s="177">
        <f>IF(and($AJ$677&gt;0,Model!AF$1&lt;='Assumptions (Wind)'!$V$13),PPMT('Assumptions (Wind)'!$V$10,Model!AF1,'Assumptions (Wind)'!$V$13,'Assumptions (Wind)'!$V$8*Model!$AJ$677*AVERAGE('Assumptions (Wind)'!$AG$2:$AH$2)/10^9),0)</f>
        <v>-0.06222571748</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-0.04190042832</v>
      </c>
      <c r="AL768" s="160">
        <f>IF(and($AK$677&gt;0,Model!X$1&lt;='Assumptions (Wind)'!$V$13),PPMT('Assumptions (Wind)'!$V$10,Model!X1,'Assumptions (Wind)'!$V$13,'Assumptions (Wind)'!$V$8*Model!$AK$677*AVERAGE('Assumptions (Wind)'!$AH$2:$AI$2)/10^9),0)</f>
        <v>-0.04525246258</v>
      </c>
      <c r="AM768" s="160">
        <f>IF(and($AK$677&gt;0,Model!Y$1&lt;='Assumptions (Wind)'!$V$13),PPMT('Assumptions (Wind)'!$V$10,Model!Y1,'Assumptions (Wind)'!$V$13,'Assumptions (Wind)'!$V$8*Model!$AK$677*AVERAGE('Assumptions (Wind)'!$AH$2:$AI$2)/10^9),0)</f>
        <v>-0.04887265959</v>
      </c>
      <c r="AN768" s="160">
        <f>IF(and($AK$677&gt;0,Model!Z$1&lt;='Assumptions (Wind)'!$V$13),PPMT('Assumptions (Wind)'!$V$10,Model!Z1,'Assumptions (Wind)'!$V$13,'Assumptions (Wind)'!$V$8*Model!$AK$677*AVERAGE('Assumptions (Wind)'!$AH$2:$AI$2)/10^9),0)</f>
        <v>-0.05278247235</v>
      </c>
      <c r="AO768" s="160">
        <f>IF(and($AK$677&gt;0,Model!AA$1&lt;='Assumptions (Wind)'!$V$13),PPMT('Assumptions (Wind)'!$V$10,Model!AA1,'Assumptions (Wind)'!$V$13,'Assumptions (Wind)'!$V$8*Model!$AK$677*AVERAGE('Assumptions (Wind)'!$AH$2:$AI$2)/10^9),0)</f>
        <v>-0.05700507014</v>
      </c>
      <c r="AP768" s="160">
        <f>IF(and($AK$677&gt;0,Model!AB$1&lt;='Assumptions (Wind)'!$V$13),PPMT('Assumptions (Wind)'!$V$10,Model!AB1,'Assumptions (Wind)'!$V$13,'Assumptions (Wind)'!$V$8*Model!$AK$677*AVERAGE('Assumptions (Wind)'!$AH$2:$AI$2)/10^9),0)</f>
        <v>-0.06156547575</v>
      </c>
      <c r="AQ768" s="160">
        <f>IF(and($AK$677&gt;0,Model!AC$1&lt;='Assumptions (Wind)'!$V$13),PPMT('Assumptions (Wind)'!$V$10,Model!AC1,'Assumptions (Wind)'!$V$13,'Assumptions (Wind)'!$V$8*Model!$AK$677*AVERAGE('Assumptions (Wind)'!$AH$2:$AI$2)/10^9),0)</f>
        <v>-0.06649071381</v>
      </c>
      <c r="AR768" s="160">
        <f>IF(and($AK$677&gt;0,Model!AD$1&lt;='Assumptions (Wind)'!$V$13),PPMT('Assumptions (Wind)'!$V$10,Model!AD1,'Assumptions (Wind)'!$V$13,'Assumptions (Wind)'!$V$8*Model!$AK$677*AVERAGE('Assumptions (Wind)'!$AH$2:$AI$2)/10^9),0)</f>
        <v>-0.07180997092</v>
      </c>
      <c r="AS768" s="160">
        <f>IF(and($AK$677&gt;0,Model!AE$1&lt;='Assumptions (Wind)'!$V$13),PPMT('Assumptions (Wind)'!$V$10,Model!AE1,'Assumptions (Wind)'!$V$13,'Assumptions (Wind)'!$V$8*Model!$AK$677*AVERAGE('Assumptions (Wind)'!$AH$2:$AI$2)/10^9),0)</f>
        <v>-0.07755476859</v>
      </c>
      <c r="AT768" s="160">
        <f>IF(and($AK$677&gt;0,Model!AF$1&lt;='Assumptions (Wind)'!$V$13),PPMT('Assumptions (Wind)'!$V$10,Model!AF1,'Assumptions (Wind)'!$V$13,'Assumptions (Wind)'!$V$8*Model!$AK$677*AVERAGE('Assumptions (Wind)'!$AH$2:$AI$2)/10^9),0)</f>
        <v>-0.08375915008</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-0.031845935</v>
      </c>
      <c r="AM769" s="177">
        <f>IF(and($AL$677&gt;0,Model!X$1&lt;='Assumptions (Wind)'!$V$13),PPMT('Assumptions (Wind)'!$V$10,Model!X1,'Assumptions (Wind)'!$V$13,'Assumptions (Wind)'!$V$8*Model!$AL$677*AVERAGE('Assumptions (Wind)'!$AI$2:$AJ$2)/10^9),0)</f>
        <v>-0.0343936098</v>
      </c>
      <c r="AN769" s="177">
        <f>IF(and($AL$677&gt;0,Model!Y$1&lt;='Assumptions (Wind)'!$V$13),PPMT('Assumptions (Wind)'!$V$10,Model!Y1,'Assumptions (Wind)'!$V$13,'Assumptions (Wind)'!$V$8*Model!$AL$677*AVERAGE('Assumptions (Wind)'!$AI$2:$AJ$2)/10^9),0)</f>
        <v>-0.03714509858</v>
      </c>
      <c r="AO769" s="177">
        <f>IF(and($AL$677&gt;0,Model!Z$1&lt;='Assumptions (Wind)'!$V$13),PPMT('Assumptions (Wind)'!$V$10,Model!Z1,'Assumptions (Wind)'!$V$13,'Assumptions (Wind)'!$V$8*Model!$AL$677*AVERAGE('Assumptions (Wind)'!$AI$2:$AJ$2)/10^9),0)</f>
        <v>-0.04011670647</v>
      </c>
      <c r="AP769" s="177">
        <f>IF(and($AL$677&gt;0,Model!AA$1&lt;='Assumptions (Wind)'!$V$13),PPMT('Assumptions (Wind)'!$V$10,Model!AA1,'Assumptions (Wind)'!$V$13,'Assumptions (Wind)'!$V$8*Model!$AL$677*AVERAGE('Assumptions (Wind)'!$AI$2:$AJ$2)/10^9),0)</f>
        <v>-0.04332604299</v>
      </c>
      <c r="AQ769" s="177">
        <f>IF(and($AL$677&gt;0,Model!AB$1&lt;='Assumptions (Wind)'!$V$13),PPMT('Assumptions (Wind)'!$V$10,Model!AB1,'Assumptions (Wind)'!$V$13,'Assumptions (Wind)'!$V$8*Model!$AL$677*AVERAGE('Assumptions (Wind)'!$AI$2:$AJ$2)/10^9),0)</f>
        <v>-0.04679212643</v>
      </c>
      <c r="AR769" s="177">
        <f>IF(and($AL$677&gt;0,Model!AC$1&lt;='Assumptions (Wind)'!$V$13),PPMT('Assumptions (Wind)'!$V$10,Model!AC1,'Assumptions (Wind)'!$V$13,'Assumptions (Wind)'!$V$8*Model!$AL$677*AVERAGE('Assumptions (Wind)'!$AI$2:$AJ$2)/10^9),0)</f>
        <v>-0.05053549654</v>
      </c>
      <c r="AS769" s="177">
        <f>IF(and($AL$677&gt;0,Model!AD$1&lt;='Assumptions (Wind)'!$V$13),PPMT('Assumptions (Wind)'!$V$10,Model!AD1,'Assumptions (Wind)'!$V$13,'Assumptions (Wind)'!$V$8*Model!$AL$677*AVERAGE('Assumptions (Wind)'!$AI$2:$AJ$2)/10^9),0)</f>
        <v>-0.05457833626</v>
      </c>
      <c r="AT769" s="177">
        <f>IF(and($AL$677&gt;0,Model!AE$1&lt;='Assumptions (Wind)'!$V$13),PPMT('Assumptions (Wind)'!$V$10,Model!AE1,'Assumptions (Wind)'!$V$13,'Assumptions (Wind)'!$V$8*Model!$AL$677*AVERAGE('Assumptions (Wind)'!$AI$2:$AJ$2)/10^9),0)</f>
        <v>-0.05894460316</v>
      </c>
      <c r="AU769" s="177">
        <f>IF(and($AL$677&gt;0,Model!AF$1&lt;='Assumptions (Wind)'!$V$13),PPMT('Assumptions (Wind)'!$V$10,Model!AF1,'Assumptions (Wind)'!$V$13,'Assumptions (Wind)'!$V$8*Model!$AL$677*AVERAGE('Assumptions (Wind)'!$AI$2:$AJ$2)/10^9),0)</f>
        <v>-0.06366017142</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-0.03225795492</v>
      </c>
      <c r="AN770" s="160">
        <f>IF(and($AM$677&gt;0,Model!X$1&lt;='Assumptions (Wind)'!$V$13),PPMT('Assumptions (Wind)'!$V$10,Model!X1,'Assumptions (Wind)'!$V$13,'Assumptions (Wind)'!$V$8*Model!$AM$677*AVERAGE('Assumptions (Wind)'!$AJ$2:$AK$2)/10^9),0)</f>
        <v>-0.03483859131</v>
      </c>
      <c r="AO770" s="160">
        <f>IF(and($AM$677&gt;0,Model!Y$1&lt;='Assumptions (Wind)'!$V$13),PPMT('Assumptions (Wind)'!$V$10,Model!Y1,'Assumptions (Wind)'!$V$13,'Assumptions (Wind)'!$V$8*Model!$AM$677*AVERAGE('Assumptions (Wind)'!$AJ$2:$AK$2)/10^9),0)</f>
        <v>-0.03762567861</v>
      </c>
      <c r="AP770" s="160">
        <f>IF(and($AM$677&gt;0,Model!Z$1&lt;='Assumptions (Wind)'!$V$13),PPMT('Assumptions (Wind)'!$V$10,Model!Z1,'Assumptions (Wind)'!$V$13,'Assumptions (Wind)'!$V$8*Model!$AM$677*AVERAGE('Assumptions (Wind)'!$AJ$2:$AK$2)/10^9),0)</f>
        <v>-0.0406357329</v>
      </c>
      <c r="AQ770" s="160">
        <f>IF(and($AM$677&gt;0,Model!AA$1&lt;='Assumptions (Wind)'!$V$13),PPMT('Assumptions (Wind)'!$V$10,Model!AA1,'Assumptions (Wind)'!$V$13,'Assumptions (Wind)'!$V$8*Model!$AM$677*AVERAGE('Assumptions (Wind)'!$AJ$2:$AK$2)/10^9),0)</f>
        <v>-0.04388659154</v>
      </c>
      <c r="AR770" s="160">
        <f>IF(and($AM$677&gt;0,Model!AB$1&lt;='Assumptions (Wind)'!$V$13),PPMT('Assumptions (Wind)'!$V$10,Model!AB1,'Assumptions (Wind)'!$V$13,'Assumptions (Wind)'!$V$8*Model!$AM$677*AVERAGE('Assumptions (Wind)'!$AJ$2:$AK$2)/10^9),0)</f>
        <v>-0.04739751886</v>
      </c>
      <c r="AS770" s="160">
        <f>IF(and($AM$677&gt;0,Model!AC$1&lt;='Assumptions (Wind)'!$V$13),PPMT('Assumptions (Wind)'!$V$10,Model!AC1,'Assumptions (Wind)'!$V$13,'Assumptions (Wind)'!$V$8*Model!$AM$677*AVERAGE('Assumptions (Wind)'!$AJ$2:$AK$2)/10^9),0)</f>
        <v>-0.05118932037</v>
      </c>
      <c r="AT770" s="160">
        <f>IF(and($AM$677&gt;0,Model!AD$1&lt;='Assumptions (Wind)'!$V$13),PPMT('Assumptions (Wind)'!$V$10,Model!AD1,'Assumptions (Wind)'!$V$13,'Assumptions (Wind)'!$V$8*Model!$AM$677*AVERAGE('Assumptions (Wind)'!$AJ$2:$AK$2)/10^9),0)</f>
        <v>-0.055284466</v>
      </c>
      <c r="AU770" s="160">
        <f>IF(and($AM$677&gt;0,Model!AE$1&lt;='Assumptions (Wind)'!$V$13),PPMT('Assumptions (Wind)'!$V$10,Model!AE1,'Assumptions (Wind)'!$V$13,'Assumptions (Wind)'!$V$8*Model!$AM$677*AVERAGE('Assumptions (Wind)'!$AJ$2:$AK$2)/10^9),0)</f>
        <v>-0.05970722328</v>
      </c>
      <c r="AV770" s="160">
        <f>IF(and($AM$677&gt;0,Model!AF$1&lt;='Assumptions (Wind)'!$V$13),PPMT('Assumptions (Wind)'!$V$10,Model!AF1,'Assumptions (Wind)'!$V$13,'Assumptions (Wind)'!$V$8*Model!$AM$677*AVERAGE('Assumptions (Wind)'!$AJ$2:$AK$2)/10^9),0)</f>
        <v>-0.06448380114</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-0.04863018758</v>
      </c>
      <c r="AO771" s="160">
        <f>IF(and($AN$677&gt;0,Model!X$1&lt;='Assumptions (Wind)'!$V$13),PPMT('Assumptions (Wind)'!$V$10,Model!X1,'Assumptions (Wind)'!$V$13,'Assumptions (Wind)'!$V$8*Model!$AN$677*AVERAGE('Assumptions (Wind)'!$AK$2:$AL$2)/10^9),0)</f>
        <v>-0.05252060258</v>
      </c>
      <c r="AP771" s="160">
        <f>IF(and($AN$677&gt;0,Model!Y$1&lt;='Assumptions (Wind)'!$V$13),PPMT('Assumptions (Wind)'!$V$10,Model!Y1,'Assumptions (Wind)'!$V$13,'Assumptions (Wind)'!$V$8*Model!$AN$677*AVERAGE('Assumptions (Wind)'!$AK$2:$AL$2)/10^9),0)</f>
        <v>-0.05672225079</v>
      </c>
      <c r="AQ771" s="160">
        <f>IF(and($AN$677&gt;0,Model!Z$1&lt;='Assumptions (Wind)'!$V$13),PPMT('Assumptions (Wind)'!$V$10,Model!Z1,'Assumptions (Wind)'!$V$13,'Assumptions (Wind)'!$V$8*Model!$AN$677*AVERAGE('Assumptions (Wind)'!$AK$2:$AL$2)/10^9),0)</f>
        <v>-0.06126003085</v>
      </c>
      <c r="AR771" s="160">
        <f>IF(and($AN$677&gt;0,Model!AA$1&lt;='Assumptions (Wind)'!$V$13),PPMT('Assumptions (Wind)'!$V$10,Model!AA1,'Assumptions (Wind)'!$V$13,'Assumptions (Wind)'!$V$8*Model!$AN$677*AVERAGE('Assumptions (Wind)'!$AK$2:$AL$2)/10^9),0)</f>
        <v>-0.06616083332</v>
      </c>
      <c r="AS771" s="160">
        <f>IF(and($AN$677&gt;0,Model!AB$1&lt;='Assumptions (Wind)'!$V$13),PPMT('Assumptions (Wind)'!$V$10,Model!AB1,'Assumptions (Wind)'!$V$13,'Assumptions (Wind)'!$V$8*Model!$AN$677*AVERAGE('Assumptions (Wind)'!$AK$2:$AL$2)/10^9),0)</f>
        <v>-0.07145369999</v>
      </c>
      <c r="AT771" s="160">
        <f>IF(and($AN$677&gt;0,Model!AC$1&lt;='Assumptions (Wind)'!$V$13),PPMT('Assumptions (Wind)'!$V$10,Model!AC1,'Assumptions (Wind)'!$V$13,'Assumptions (Wind)'!$V$8*Model!$AN$677*AVERAGE('Assumptions (Wind)'!$AK$2:$AL$2)/10^9),0)</f>
        <v>-0.07716999598</v>
      </c>
      <c r="AU771" s="160">
        <f>IF(and($AN$677&gt;0,Model!AD$1&lt;='Assumptions (Wind)'!$V$13),PPMT('Assumptions (Wind)'!$V$10,Model!AD1,'Assumptions (Wind)'!$V$13,'Assumptions (Wind)'!$V$8*Model!$AN$677*AVERAGE('Assumptions (Wind)'!$AK$2:$AL$2)/10^9),0)</f>
        <v>-0.08334359566</v>
      </c>
      <c r="AV771" s="160">
        <f>IF(and($AN$677&gt;0,Model!AE$1&lt;='Assumptions (Wind)'!$V$13),PPMT('Assumptions (Wind)'!$V$10,Model!AE1,'Assumptions (Wind)'!$V$13,'Assumptions (Wind)'!$V$8*Model!$AN$677*AVERAGE('Assumptions (Wind)'!$AK$2:$AL$2)/10^9),0)</f>
        <v>-0.09001108332</v>
      </c>
      <c r="AW771" s="160">
        <f>IF(and($AN$677&gt;0,Model!AF$1&lt;='Assumptions (Wind)'!$V$13),PPMT('Assumptions (Wind)'!$V$10,Model!AF1,'Assumptions (Wind)'!$V$13,'Assumptions (Wind)'!$V$8*Model!$AN$677*AVERAGE('Assumptions (Wind)'!$AK$2:$AL$2)/10^9),0)</f>
        <v>-0.09721196998</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-0.0381014313</v>
      </c>
      <c r="AP772" s="160">
        <f>IF(and($AO$677&gt;0,Model!X$1&lt;='Assumptions (Wind)'!$V$13),PPMT('Assumptions (Wind)'!$V$10,Model!X1,'Assumptions (Wind)'!$V$13,'Assumptions (Wind)'!$V$8*Model!$AO$677*AVERAGE('Assumptions (Wind)'!$AL$2:$AM$2)/10^9),0)</f>
        <v>-0.04114954581</v>
      </c>
      <c r="AQ772" s="160">
        <f>IF(and($AO$677&gt;0,Model!Y$1&lt;='Assumptions (Wind)'!$V$13),PPMT('Assumptions (Wind)'!$V$10,Model!Y1,'Assumptions (Wind)'!$V$13,'Assumptions (Wind)'!$V$8*Model!$AO$677*AVERAGE('Assumptions (Wind)'!$AL$2:$AM$2)/10^9),0)</f>
        <v>-0.04444150947</v>
      </c>
      <c r="AR772" s="160">
        <f>IF(and($AO$677&gt;0,Model!Z$1&lt;='Assumptions (Wind)'!$V$13),PPMT('Assumptions (Wind)'!$V$10,Model!Z1,'Assumptions (Wind)'!$V$13,'Assumptions (Wind)'!$V$8*Model!$AO$677*AVERAGE('Assumptions (Wind)'!$AL$2:$AM$2)/10^9),0)</f>
        <v>-0.04799683023</v>
      </c>
      <c r="AS772" s="160">
        <f>IF(and($AO$677&gt;0,Model!AA$1&lt;='Assumptions (Wind)'!$V$13),PPMT('Assumptions (Wind)'!$V$10,Model!AA1,'Assumptions (Wind)'!$V$13,'Assumptions (Wind)'!$V$8*Model!$AO$677*AVERAGE('Assumptions (Wind)'!$AL$2:$AM$2)/10^9),0)</f>
        <v>-0.05183657665</v>
      </c>
      <c r="AT772" s="160">
        <f>IF(and($AO$677&gt;0,Model!AB$1&lt;='Assumptions (Wind)'!$V$13),PPMT('Assumptions (Wind)'!$V$10,Model!AB1,'Assumptions (Wind)'!$V$13,'Assumptions (Wind)'!$V$8*Model!$AO$677*AVERAGE('Assumptions (Wind)'!$AL$2:$AM$2)/10^9),0)</f>
        <v>-0.05598350278</v>
      </c>
      <c r="AU772" s="160">
        <f>IF(and($AO$677&gt;0,Model!AC$1&lt;='Assumptions (Wind)'!$V$13),PPMT('Assumptions (Wind)'!$V$10,Model!AC1,'Assumptions (Wind)'!$V$13,'Assumptions (Wind)'!$V$8*Model!$AO$677*AVERAGE('Assumptions (Wind)'!$AL$2:$AM$2)/10^9),0)</f>
        <v>-0.060462183</v>
      </c>
      <c r="AV772" s="160">
        <f>IF(and($AO$677&gt;0,Model!AD$1&lt;='Assumptions (Wind)'!$V$13),PPMT('Assumptions (Wind)'!$V$10,Model!AD1,'Assumptions (Wind)'!$V$13,'Assumptions (Wind)'!$V$8*Model!$AO$677*AVERAGE('Assumptions (Wind)'!$AL$2:$AM$2)/10^9),0)</f>
        <v>-0.06529915764</v>
      </c>
      <c r="AW772" s="160">
        <f>IF(and($AO$677&gt;0,Model!AE$1&lt;='Assumptions (Wind)'!$V$13),PPMT('Assumptions (Wind)'!$V$10,Model!AE1,'Assumptions (Wind)'!$V$13,'Assumptions (Wind)'!$V$8*Model!$AO$677*AVERAGE('Assumptions (Wind)'!$AL$2:$AM$2)/10^9),0)</f>
        <v>-0.07052309025</v>
      </c>
      <c r="AX772" s="160">
        <f>IF(and($AO$677&gt;0,Model!AF$1&lt;='Assumptions (Wind)'!$V$13),PPMT('Assumptions (Wind)'!$V$10,Model!AF1,'Assumptions (Wind)'!$V$13,'Assumptions (Wind)'!$V$8*Model!$AO$677*AVERAGE('Assumptions (Wind)'!$AL$2:$AM$2)/10^9),0)</f>
        <v>-0.07616493747</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-0.09735429995</v>
      </c>
      <c r="AQ773" s="160">
        <f>IF(and($AP$677&gt;0,Model!X$1&lt;='Assumptions (Wind)'!$V$13),PPMT('Assumptions (Wind)'!$V$10,Model!X1,'Assumptions (Wind)'!$V$13,'Assumptions (Wind)'!$V$8*Model!$AP$677*AVERAGE('Assumptions (Wind)'!$AM$2:$AN$2)/10^9),0)</f>
        <v>-0.1051426439</v>
      </c>
      <c r="AR773" s="160">
        <f>IF(and($AP$677&gt;0,Model!Y$1&lt;='Assumptions (Wind)'!$V$13),PPMT('Assumptions (Wind)'!$V$10,Model!Y1,'Assumptions (Wind)'!$V$13,'Assumptions (Wind)'!$V$8*Model!$AP$677*AVERAGE('Assumptions (Wind)'!$AM$2:$AN$2)/10^9),0)</f>
        <v>-0.1135540555</v>
      </c>
      <c r="AS773" s="160">
        <f>IF(and($AP$677&gt;0,Model!Z$1&lt;='Assumptions (Wind)'!$V$13),PPMT('Assumptions (Wind)'!$V$10,Model!Z1,'Assumptions (Wind)'!$V$13,'Assumptions (Wind)'!$V$8*Model!$AP$677*AVERAGE('Assumptions (Wind)'!$AM$2:$AN$2)/10^9),0)</f>
        <v>-0.1226383799</v>
      </c>
      <c r="AT773" s="160">
        <f>IF(and($AP$677&gt;0,Model!AA$1&lt;='Assumptions (Wind)'!$V$13),PPMT('Assumptions (Wind)'!$V$10,Model!AA1,'Assumptions (Wind)'!$V$13,'Assumptions (Wind)'!$V$8*Model!$AP$677*AVERAGE('Assumptions (Wind)'!$AM$2:$AN$2)/10^9),0)</f>
        <v>-0.1324494503</v>
      </c>
      <c r="AU773" s="160">
        <f>IF(and($AP$677&gt;0,Model!AB$1&lt;='Assumptions (Wind)'!$V$13),PPMT('Assumptions (Wind)'!$V$10,Model!AB1,'Assumptions (Wind)'!$V$13,'Assumptions (Wind)'!$V$8*Model!$AP$677*AVERAGE('Assumptions (Wind)'!$AM$2:$AN$2)/10^9),0)</f>
        <v>-0.1430454063</v>
      </c>
      <c r="AV773" s="160">
        <f>IF(and($AP$677&gt;0,Model!AC$1&lt;='Assumptions (Wind)'!$V$13),PPMT('Assumptions (Wind)'!$V$10,Model!AC1,'Assumptions (Wind)'!$V$13,'Assumptions (Wind)'!$V$8*Model!$AP$677*AVERAGE('Assumptions (Wind)'!$AM$2:$AN$2)/10^9),0)</f>
        <v>-0.1544890388</v>
      </c>
      <c r="AW773" s="160">
        <f>IF(and($AP$677&gt;0,Model!AD$1&lt;='Assumptions (Wind)'!$V$13),PPMT('Assumptions (Wind)'!$V$10,Model!AD1,'Assumptions (Wind)'!$V$13,'Assumptions (Wind)'!$V$8*Model!$AP$677*AVERAGE('Assumptions (Wind)'!$AM$2:$AN$2)/10^9),0)</f>
        <v>-0.1668481619</v>
      </c>
      <c r="AX773" s="160">
        <f>IF(and($AP$677&gt;0,Model!AE$1&lt;='Assumptions (Wind)'!$V$13),PPMT('Assumptions (Wind)'!$V$10,Model!AE1,'Assumptions (Wind)'!$V$13,'Assumptions (Wind)'!$V$8*Model!$AP$677*AVERAGE('Assumptions (Wind)'!$AM$2:$AN$2)/10^9),0)</f>
        <v>-0.1801960149</v>
      </c>
      <c r="AY773" s="160">
        <f>IF(and($AP$677&gt;0,Model!AF$1&lt;='Assumptions (Wind)'!$V$13),PPMT('Assumptions (Wind)'!$V$10,Model!AF1,'Assumptions (Wind)'!$V$13,'Assumptions (Wind)'!$V$8*Model!$AP$677*AVERAGE('Assumptions (Wind)'!$AM$2:$AN$2)/10^9),0)</f>
        <v>-0.1946116961</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-0.1719575263</v>
      </c>
      <c r="AR774" s="160">
        <f>IF(and($AQ$677&gt;0,Model!X$1&lt;='Assumptions (Wind)'!$V$13),PPMT('Assumptions (Wind)'!$V$10,Model!X1,'Assumptions (Wind)'!$V$13,'Assumptions (Wind)'!$V$8*Model!$AQ$677*AVERAGE('Assumptions (Wind)'!$AN$2:$AO$2)/10^9),0)</f>
        <v>-0.1857141284</v>
      </c>
      <c r="AS774" s="160">
        <f>IF(and($AQ$677&gt;0,Model!Y$1&lt;='Assumptions (Wind)'!$V$13),PPMT('Assumptions (Wind)'!$V$10,Model!Y1,'Assumptions (Wind)'!$V$13,'Assumptions (Wind)'!$V$8*Model!$AQ$677*AVERAGE('Assumptions (Wind)'!$AN$2:$AO$2)/10^9),0)</f>
        <v>-0.2005712587</v>
      </c>
      <c r="AT774" s="160">
        <f>IF(and($AQ$677&gt;0,Model!Z$1&lt;='Assumptions (Wind)'!$V$13),PPMT('Assumptions (Wind)'!$V$10,Model!Z1,'Assumptions (Wind)'!$V$13,'Assumptions (Wind)'!$V$8*Model!$AQ$677*AVERAGE('Assumptions (Wind)'!$AN$2:$AO$2)/10^9),0)</f>
        <v>-0.2166169594</v>
      </c>
      <c r="AU774" s="160">
        <f>IF(and($AQ$677&gt;0,Model!AA$1&lt;='Assumptions (Wind)'!$V$13),PPMT('Assumptions (Wind)'!$V$10,Model!AA1,'Assumptions (Wind)'!$V$13,'Assumptions (Wind)'!$V$8*Model!$AQ$677*AVERAGE('Assumptions (Wind)'!$AN$2:$AO$2)/10^9),0)</f>
        <v>-0.2339463162</v>
      </c>
      <c r="AV774" s="160">
        <f>IF(and($AQ$677&gt;0,Model!AB$1&lt;='Assumptions (Wind)'!$V$13),PPMT('Assumptions (Wind)'!$V$10,Model!AB1,'Assumptions (Wind)'!$V$13,'Assumptions (Wind)'!$V$8*Model!$AQ$677*AVERAGE('Assumptions (Wind)'!$AN$2:$AO$2)/10^9),0)</f>
        <v>-0.2526620215</v>
      </c>
      <c r="AW774" s="160">
        <f>IF(and($AQ$677&gt;0,Model!AC$1&lt;='Assumptions (Wind)'!$V$13),PPMT('Assumptions (Wind)'!$V$10,Model!AC1,'Assumptions (Wind)'!$V$13,'Assumptions (Wind)'!$V$8*Model!$AQ$677*AVERAGE('Assumptions (Wind)'!$AN$2:$AO$2)/10^9),0)</f>
        <v>-0.2728749832</v>
      </c>
      <c r="AX774" s="160">
        <f>IF(and($AQ$677&gt;0,Model!AD$1&lt;='Assumptions (Wind)'!$V$13),PPMT('Assumptions (Wind)'!$V$10,Model!AD1,'Assumptions (Wind)'!$V$13,'Assumptions (Wind)'!$V$8*Model!$AQ$677*AVERAGE('Assumptions (Wind)'!$AN$2:$AO$2)/10^9),0)</f>
        <v>-0.2947049818</v>
      </c>
      <c r="AY774" s="160">
        <f>IF(and($AQ$677&gt;0,Model!AE$1&lt;='Assumptions (Wind)'!$V$13),PPMT('Assumptions (Wind)'!$V$10,Model!AE1,'Assumptions (Wind)'!$V$13,'Assumptions (Wind)'!$V$8*Model!$AQ$677*AVERAGE('Assumptions (Wind)'!$AN$2:$AO$2)/10^9),0)</f>
        <v>-0.3182813804</v>
      </c>
      <c r="AZ774" s="160">
        <f>IF(and($AQ$677&gt;0,Model!AF$1&lt;='Assumptions (Wind)'!$V$13),PPMT('Assumptions (Wind)'!$V$10,Model!AF1,'Assumptions (Wind)'!$V$13,'Assumptions (Wind)'!$V$8*Model!$AQ$677*AVERAGE('Assumptions (Wind)'!$AN$2:$AO$2)/10^9),0)</f>
        <v>-0.3437438908</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-0.02881965973</v>
      </c>
      <c r="AS775" s="160">
        <f>IF(and($AR$677&gt;0,Model!X$1&lt;='Assumptions (Wind)'!$V$13),PPMT('Assumptions (Wind)'!$V$10,Model!X1,'Assumptions (Wind)'!$V$13,'Assumptions (Wind)'!$V$8*Model!$AR$677*AVERAGE('Assumptions (Wind)'!$AO$2:$AP$2)/10^9),0)</f>
        <v>-0.0311252325</v>
      </c>
      <c r="AT775" s="160">
        <f>IF(and($AR$677&gt;0,Model!Y$1&lt;='Assumptions (Wind)'!$V$13),PPMT('Assumptions (Wind)'!$V$10,Model!Y1,'Assumptions (Wind)'!$V$13,'Assumptions (Wind)'!$V$8*Model!$AR$677*AVERAGE('Assumptions (Wind)'!$AO$2:$AP$2)/10^9),0)</f>
        <v>-0.03361525111</v>
      </c>
      <c r="AU775" s="160">
        <f>IF(and($AR$677&gt;0,Model!Z$1&lt;='Assumptions (Wind)'!$V$13),PPMT('Assumptions (Wind)'!$V$10,Model!Z1,'Assumptions (Wind)'!$V$13,'Assumptions (Wind)'!$V$8*Model!$AR$677*AVERAGE('Assumptions (Wind)'!$AO$2:$AP$2)/10^9),0)</f>
        <v>-0.03630447119</v>
      </c>
      <c r="AV775" s="160">
        <f>IF(and($AR$677&gt;0,Model!AA$1&lt;='Assumptions (Wind)'!$V$13),PPMT('Assumptions (Wind)'!$V$10,Model!AA1,'Assumptions (Wind)'!$V$13,'Assumptions (Wind)'!$V$8*Model!$AR$677*AVERAGE('Assumptions (Wind)'!$AO$2:$AP$2)/10^9),0)</f>
        <v>-0.03920882889</v>
      </c>
      <c r="AW775" s="160">
        <f>IF(and($AR$677&gt;0,Model!AB$1&lt;='Assumptions (Wind)'!$V$13),PPMT('Assumptions (Wind)'!$V$10,Model!AB1,'Assumptions (Wind)'!$V$13,'Assumptions (Wind)'!$V$8*Model!$AR$677*AVERAGE('Assumptions (Wind)'!$AO$2:$AP$2)/10^9),0)</f>
        <v>-0.0423455352</v>
      </c>
      <c r="AX775" s="160">
        <f>IF(and($AR$677&gt;0,Model!AC$1&lt;='Assumptions (Wind)'!$V$13),PPMT('Assumptions (Wind)'!$V$10,Model!AC1,'Assumptions (Wind)'!$V$13,'Assumptions (Wind)'!$V$8*Model!$AR$677*AVERAGE('Assumptions (Wind)'!$AO$2:$AP$2)/10^9),0)</f>
        <v>-0.04573317802</v>
      </c>
      <c r="AY775" s="160">
        <f>IF(and($AR$677&gt;0,Model!AD$1&lt;='Assumptions (Wind)'!$V$13),PPMT('Assumptions (Wind)'!$V$10,Model!AD1,'Assumptions (Wind)'!$V$13,'Assumptions (Wind)'!$V$8*Model!$AR$677*AVERAGE('Assumptions (Wind)'!$AO$2:$AP$2)/10^9),0)</f>
        <v>-0.04939183226</v>
      </c>
      <c r="AZ775" s="160">
        <f>IF(and($AR$677&gt;0,Model!AE$1&lt;='Assumptions (Wind)'!$V$13),PPMT('Assumptions (Wind)'!$V$10,Model!AE1,'Assumptions (Wind)'!$V$13,'Assumptions (Wind)'!$V$8*Model!$AR$677*AVERAGE('Assumptions (Wind)'!$AO$2:$AP$2)/10^9),0)</f>
        <v>-0.05334317884</v>
      </c>
      <c r="BA775" s="160">
        <f>IF(and($AR$677&gt;0,Model!AF$1&lt;='Assumptions (Wind)'!$V$13),PPMT('Assumptions (Wind)'!$V$10,Model!AF1,'Assumptions (Wind)'!$V$13,'Assumptions (Wind)'!$V$8*Model!$AR$677*AVERAGE('Assumptions (Wind)'!$AO$2:$AP$2)/10^9),0)</f>
        <v>-0.05761063315</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-0.04638439659</v>
      </c>
      <c r="AT776" s="160">
        <f>IF(and($AS$677&gt;0,Model!X$1&lt;='Assumptions (Wind)'!$V$13),PPMT('Assumptions (Wind)'!$V$10,Model!X1,'Assumptions (Wind)'!$V$13,'Assumptions (Wind)'!$V$8*Model!$AS$677*AVERAGE('Assumptions (Wind)'!$AP$2:$AQ$2)/10^9),0)</f>
        <v>-0.05009514832</v>
      </c>
      <c r="AU776" s="160">
        <f>IF(and($AS$677&gt;0,Model!Y$1&lt;='Assumptions (Wind)'!$V$13),PPMT('Assumptions (Wind)'!$V$10,Model!Y1,'Assumptions (Wind)'!$V$13,'Assumptions (Wind)'!$V$8*Model!$AS$677*AVERAGE('Assumptions (Wind)'!$AP$2:$AQ$2)/10^9),0)</f>
        <v>-0.05410276018</v>
      </c>
      <c r="AV776" s="160">
        <f>IF(and($AS$677&gt;0,Model!Z$1&lt;='Assumptions (Wind)'!$V$13),PPMT('Assumptions (Wind)'!$V$10,Model!Z1,'Assumptions (Wind)'!$V$13,'Assumptions (Wind)'!$V$8*Model!$AS$677*AVERAGE('Assumptions (Wind)'!$AP$2:$AQ$2)/10^9),0)</f>
        <v>-0.058430981</v>
      </c>
      <c r="AW776" s="160">
        <f>IF(and($AS$677&gt;0,Model!AA$1&lt;='Assumptions (Wind)'!$V$13),PPMT('Assumptions (Wind)'!$V$10,Model!AA1,'Assumptions (Wind)'!$V$13,'Assumptions (Wind)'!$V$8*Model!$AS$677*AVERAGE('Assumptions (Wind)'!$AP$2:$AQ$2)/10^9),0)</f>
        <v>-0.06310545948</v>
      </c>
      <c r="AX776" s="160">
        <f>IF(and($AS$677&gt;0,Model!AB$1&lt;='Assumptions (Wind)'!$V$13),PPMT('Assumptions (Wind)'!$V$10,Model!AB1,'Assumptions (Wind)'!$V$13,'Assumptions (Wind)'!$V$8*Model!$AS$677*AVERAGE('Assumptions (Wind)'!$AP$2:$AQ$2)/10^9),0)</f>
        <v>-0.06815389624</v>
      </c>
      <c r="AY776" s="160">
        <f>IF(and($AS$677&gt;0,Model!AC$1&lt;='Assumptions (Wind)'!$V$13),PPMT('Assumptions (Wind)'!$V$10,Model!AC1,'Assumptions (Wind)'!$V$13,'Assumptions (Wind)'!$V$8*Model!$AS$677*AVERAGE('Assumptions (Wind)'!$AP$2:$AQ$2)/10^9),0)</f>
        <v>-0.07360620794</v>
      </c>
      <c r="AZ776" s="160">
        <f>IF(and($AS$677&gt;0,Model!AD$1&lt;='Assumptions (Wind)'!$V$13),PPMT('Assumptions (Wind)'!$V$10,Model!AD1,'Assumptions (Wind)'!$V$13,'Assumptions (Wind)'!$V$8*Model!$AS$677*AVERAGE('Assumptions (Wind)'!$AP$2:$AQ$2)/10^9),0)</f>
        <v>-0.07949470457</v>
      </c>
      <c r="BA776" s="160">
        <f>IF(and($AS$677&gt;0,Model!AE$1&lt;='Assumptions (Wind)'!$V$13),PPMT('Assumptions (Wind)'!$V$10,Model!AE1,'Assumptions (Wind)'!$V$13,'Assumptions (Wind)'!$V$8*Model!$AS$677*AVERAGE('Assumptions (Wind)'!$AP$2:$AQ$2)/10^9),0)</f>
        <v>-0.08585428094</v>
      </c>
      <c r="BB776" s="160">
        <f>IF(and($AS$677&gt;0,Model!AF$1&lt;='Assumptions (Wind)'!$V$13),PPMT('Assumptions (Wind)'!$V$10,Model!AF1,'Assumptions (Wind)'!$V$13,'Assumptions (Wind)'!$V$8*Model!$AS$677*AVERAGE('Assumptions (Wind)'!$AP$2:$AQ$2)/10^9),0)</f>
        <v>-0.09272262341</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-0.05061338746</v>
      </c>
      <c r="AU777" s="160">
        <f>IF(and($AT$677&gt;0,Model!X$1&lt;='Assumptions (Wind)'!$V$13),PPMT('Assumptions (Wind)'!$V$10,Model!X1,'Assumptions (Wind)'!$V$13,'Assumptions (Wind)'!$V$8*Model!$AT$677*AVERAGE('Assumptions (Wind)'!$AQ$2:$AR$2)/10^9),0)</f>
        <v>-0.05466245846</v>
      </c>
      <c r="AV777" s="160">
        <f>IF(and($AT$677&gt;0,Model!Y$1&lt;='Assumptions (Wind)'!$V$13),PPMT('Assumptions (Wind)'!$V$10,Model!Y1,'Assumptions (Wind)'!$V$13,'Assumptions (Wind)'!$V$8*Model!$AT$677*AVERAGE('Assumptions (Wind)'!$AQ$2:$AR$2)/10^9),0)</f>
        <v>-0.05903545513</v>
      </c>
      <c r="AW777" s="160">
        <f>IF(and($AT$677&gt;0,Model!Z$1&lt;='Assumptions (Wind)'!$V$13),PPMT('Assumptions (Wind)'!$V$10,Model!Z1,'Assumptions (Wind)'!$V$13,'Assumptions (Wind)'!$V$8*Model!$AT$677*AVERAGE('Assumptions (Wind)'!$AQ$2:$AR$2)/10^9),0)</f>
        <v>-0.06375829154</v>
      </c>
      <c r="AX777" s="160">
        <f>IF(and($AT$677&gt;0,Model!AA$1&lt;='Assumptions (Wind)'!$V$13),PPMT('Assumptions (Wind)'!$V$10,Model!AA1,'Assumptions (Wind)'!$V$13,'Assumptions (Wind)'!$V$8*Model!$AT$677*AVERAGE('Assumptions (Wind)'!$AQ$2:$AR$2)/10^9),0)</f>
        <v>-0.06885895487</v>
      </c>
      <c r="AY777" s="160">
        <f>IF(and($AT$677&gt;0,Model!AB$1&lt;='Assumptions (Wind)'!$V$13),PPMT('Assumptions (Wind)'!$V$10,Model!AB1,'Assumptions (Wind)'!$V$13,'Assumptions (Wind)'!$V$8*Model!$AT$677*AVERAGE('Assumptions (Wind)'!$AQ$2:$AR$2)/10^9),0)</f>
        <v>-0.07436767126</v>
      </c>
      <c r="AZ777" s="160">
        <f>IF(and($AT$677&gt;0,Model!AC$1&lt;='Assumptions (Wind)'!$V$13),PPMT('Assumptions (Wind)'!$V$10,Model!AC1,'Assumptions (Wind)'!$V$13,'Assumptions (Wind)'!$V$8*Model!$AT$677*AVERAGE('Assumptions (Wind)'!$AQ$2:$AR$2)/10^9),0)</f>
        <v>-0.08031708496</v>
      </c>
      <c r="BA777" s="160">
        <f>IF(and($AT$677&gt;0,Model!AD$1&lt;='Assumptions (Wind)'!$V$13),PPMT('Assumptions (Wind)'!$V$10,Model!AD1,'Assumptions (Wind)'!$V$13,'Assumptions (Wind)'!$V$8*Model!$AT$677*AVERAGE('Assumptions (Wind)'!$AQ$2:$AR$2)/10^9),0)</f>
        <v>-0.08674245175</v>
      </c>
      <c r="BB777" s="160">
        <f>IF(and($AT$677&gt;0,Model!AE$1&lt;='Assumptions (Wind)'!$V$13),PPMT('Assumptions (Wind)'!$V$10,Model!AE1,'Assumptions (Wind)'!$V$13,'Assumptions (Wind)'!$V$8*Model!$AT$677*AVERAGE('Assumptions (Wind)'!$AQ$2:$AR$2)/10^9),0)</f>
        <v>-0.0936818479</v>
      </c>
      <c r="BC777" s="160">
        <f>IF(and($AT$677&gt;0,Model!AF$1&lt;='Assumptions (Wind)'!$V$13),PPMT('Assumptions (Wind)'!$V$10,Model!AF1,'Assumptions (Wind)'!$V$13,'Assumptions (Wind)'!$V$8*Model!$AT$677*AVERAGE('Assumptions (Wind)'!$AQ$2:$AR$2)/10^9),0)</f>
        <v>-0.1011763957</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-0.02946925638</v>
      </c>
      <c r="AV778" s="160">
        <f>IF(and($AU$677&gt;0,Model!X$1&lt;='Assumptions (Wind)'!$V$13),PPMT('Assumptions (Wind)'!$V$10,Model!X1,'Assumptions (Wind)'!$V$13,'Assumptions (Wind)'!$V$8*Model!$AU$677*AVERAGE('Assumptions (Wind)'!$AR$2:$AS$2)/10^9),0)</f>
        <v>-0.03182679689</v>
      </c>
      <c r="AW778" s="160">
        <f>IF(and($AU$677&gt;0,Model!Y$1&lt;='Assumptions (Wind)'!$V$13),PPMT('Assumptions (Wind)'!$V$10,Model!Y1,'Assumptions (Wind)'!$V$13,'Assumptions (Wind)'!$V$8*Model!$AU$677*AVERAGE('Assumptions (Wind)'!$AR$2:$AS$2)/10^9),0)</f>
        <v>-0.03437294064</v>
      </c>
      <c r="AX778" s="160">
        <f>IF(and($AU$677&gt;0,Model!Z$1&lt;='Assumptions (Wind)'!$V$13),PPMT('Assumptions (Wind)'!$V$10,Model!Z1,'Assumptions (Wind)'!$V$13,'Assumptions (Wind)'!$V$8*Model!$AU$677*AVERAGE('Assumptions (Wind)'!$AR$2:$AS$2)/10^9),0)</f>
        <v>-0.03712277589</v>
      </c>
      <c r="AY778" s="160">
        <f>IF(and($AU$677&gt;0,Model!AA$1&lt;='Assumptions (Wind)'!$V$13),PPMT('Assumptions (Wind)'!$V$10,Model!AA1,'Assumptions (Wind)'!$V$13,'Assumptions (Wind)'!$V$8*Model!$AU$677*AVERAGE('Assumptions (Wind)'!$AR$2:$AS$2)/10^9),0)</f>
        <v>-0.04009259796</v>
      </c>
      <c r="AZ778" s="160">
        <f>IF(and($AU$677&gt;0,Model!AB$1&lt;='Assumptions (Wind)'!$V$13),PPMT('Assumptions (Wind)'!$V$10,Model!AB1,'Assumptions (Wind)'!$V$13,'Assumptions (Wind)'!$V$8*Model!$AU$677*AVERAGE('Assumptions (Wind)'!$AR$2:$AS$2)/10^9),0)</f>
        <v>-0.0433000058</v>
      </c>
      <c r="BA778" s="160">
        <f>IF(and($AU$677&gt;0,Model!AC$1&lt;='Assumptions (Wind)'!$V$13),PPMT('Assumptions (Wind)'!$V$10,Model!AC1,'Assumptions (Wind)'!$V$13,'Assumptions (Wind)'!$V$8*Model!$AU$677*AVERAGE('Assumptions (Wind)'!$AR$2:$AS$2)/10^9),0)</f>
        <v>-0.04676400626</v>
      </c>
      <c r="BB778" s="160">
        <f>IF(and($AU$677&gt;0,Model!AD$1&lt;='Assumptions (Wind)'!$V$13),PPMT('Assumptions (Wind)'!$V$10,Model!AD1,'Assumptions (Wind)'!$V$13,'Assumptions (Wind)'!$V$8*Model!$AU$677*AVERAGE('Assumptions (Wind)'!$AR$2:$AS$2)/10^9),0)</f>
        <v>-0.05050512676</v>
      </c>
      <c r="BC778" s="160">
        <f>IF(and($AU$677&gt;0,Model!AE$1&lt;='Assumptions (Wind)'!$V$13),PPMT('Assumptions (Wind)'!$V$10,Model!AE1,'Assumptions (Wind)'!$V$13,'Assumptions (Wind)'!$V$8*Model!$AU$677*AVERAGE('Assumptions (Wind)'!$AR$2:$AS$2)/10^9),0)</f>
        <v>-0.0545455369</v>
      </c>
      <c r="BD778" s="160">
        <f>IF(and($AU$677&gt;0,Model!AF$1&lt;='Assumptions (Wind)'!$V$13),PPMT('Assumptions (Wind)'!$V$10,Model!AF1,'Assumptions (Wind)'!$V$13,'Assumptions (Wind)'!$V$8*Model!$AU$677*AVERAGE('Assumptions (Wind)'!$AR$2:$AS$2)/10^9),0)</f>
        <v>-0.05890917985</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-0.04426410792</v>
      </c>
      <c r="AW779" s="160">
        <f>IF(and($AV$677&gt;0,Model!X$1&lt;='Assumptions (Wind)'!$V$13),PPMT('Assumptions (Wind)'!$V$10,Model!X1,'Assumptions (Wind)'!$V$13,'Assumptions (Wind)'!$V$8*Model!$AV$677*AVERAGE('Assumptions (Wind)'!$AS$2:$AT$2)/10^9),0)</f>
        <v>-0.04780523656</v>
      </c>
      <c r="AX779" s="160">
        <f>IF(and($AV$677&gt;0,Model!Y$1&lt;='Assumptions (Wind)'!$V$13),PPMT('Assumptions (Wind)'!$V$10,Model!Y1,'Assumptions (Wind)'!$V$13,'Assumptions (Wind)'!$V$8*Model!$AV$677*AVERAGE('Assumptions (Wind)'!$AS$2:$AT$2)/10^9),0)</f>
        <v>-0.05162965548</v>
      </c>
      <c r="AY779" s="160">
        <f>IF(and($AV$677&gt;0,Model!Z$1&lt;='Assumptions (Wind)'!$V$13),PPMT('Assumptions (Wind)'!$V$10,Model!Z1,'Assumptions (Wind)'!$V$13,'Assumptions (Wind)'!$V$8*Model!$AV$677*AVERAGE('Assumptions (Wind)'!$AS$2:$AT$2)/10^9),0)</f>
        <v>-0.05576002792</v>
      </c>
      <c r="AZ779" s="160">
        <f>IF(and($AV$677&gt;0,Model!AA$1&lt;='Assumptions (Wind)'!$V$13),PPMT('Assumptions (Wind)'!$V$10,Model!AA1,'Assumptions (Wind)'!$V$13,'Assumptions (Wind)'!$V$8*Model!$AV$677*AVERAGE('Assumptions (Wind)'!$AS$2:$AT$2)/10^9),0)</f>
        <v>-0.06022083015</v>
      </c>
      <c r="BA779" s="160">
        <f>IF(and($AV$677&gt;0,Model!AB$1&lt;='Assumptions (Wind)'!$V$13),PPMT('Assumptions (Wind)'!$V$10,Model!AB1,'Assumptions (Wind)'!$V$13,'Assumptions (Wind)'!$V$8*Model!$AV$677*AVERAGE('Assumptions (Wind)'!$AS$2:$AT$2)/10^9),0)</f>
        <v>-0.06503849657</v>
      </c>
      <c r="BB779" s="160">
        <f>IF(and($AV$677&gt;0,Model!AC$1&lt;='Assumptions (Wind)'!$V$13),PPMT('Assumptions (Wind)'!$V$10,Model!AC1,'Assumptions (Wind)'!$V$13,'Assumptions (Wind)'!$V$8*Model!$AV$677*AVERAGE('Assumptions (Wind)'!$AS$2:$AT$2)/10^9),0)</f>
        <v>-0.07024157629</v>
      </c>
      <c r="BC779" s="160">
        <f>IF(and($AV$677&gt;0,Model!AD$1&lt;='Assumptions (Wind)'!$V$13),PPMT('Assumptions (Wind)'!$V$10,Model!AD1,'Assumptions (Wind)'!$V$13,'Assumptions (Wind)'!$V$8*Model!$AV$677*AVERAGE('Assumptions (Wind)'!$AS$2:$AT$2)/10^9),0)</f>
        <v>-0.07586090239</v>
      </c>
      <c r="BD779" s="160">
        <f>IF(and($AV$677&gt;0,Model!AE$1&lt;='Assumptions (Wind)'!$V$13),PPMT('Assumptions (Wind)'!$V$10,Model!AE1,'Assumptions (Wind)'!$V$13,'Assumptions (Wind)'!$V$8*Model!$AV$677*AVERAGE('Assumptions (Wind)'!$AS$2:$AT$2)/10^9),0)</f>
        <v>-0.08192977459</v>
      </c>
      <c r="BE779" s="160">
        <f>IF(and($AV$677&gt;0,Model!AF$1&lt;='Assumptions (Wind)'!$V$13),PPMT('Assumptions (Wind)'!$V$10,Model!AF1,'Assumptions (Wind)'!$V$13,'Assumptions (Wind)'!$V$8*Model!$AV$677*AVERAGE('Assumptions (Wind)'!$AS$2:$AT$2)/10^9),0)</f>
        <v>-0.08848415655</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-0.04526672079</v>
      </c>
      <c r="AX780" s="160">
        <f>IF(and($AW$677&gt;0,Model!X$1&lt;='Assumptions (Wind)'!$V$13),PPMT('Assumptions (Wind)'!$V$10,Model!X1,'Assumptions (Wind)'!$V$13,'Assumptions (Wind)'!$V$8*Model!$AW$677*AVERAGE('Assumptions (Wind)'!$AT$2:$AU$2)/10^9),0)</f>
        <v>-0.04888805846</v>
      </c>
      <c r="AY780" s="160">
        <f>IF(and($AW$677&gt;0,Model!Y$1&lt;='Assumptions (Wind)'!$V$13),PPMT('Assumptions (Wind)'!$V$10,Model!Y1,'Assumptions (Wind)'!$V$13,'Assumptions (Wind)'!$V$8*Model!$AW$677*AVERAGE('Assumptions (Wind)'!$AT$2:$AU$2)/10^9),0)</f>
        <v>-0.05279910313</v>
      </c>
      <c r="AZ780" s="160">
        <f>IF(and($AW$677&gt;0,Model!Z$1&lt;='Assumptions (Wind)'!$V$13),PPMT('Assumptions (Wind)'!$V$10,Model!Z1,'Assumptions (Wind)'!$V$13,'Assumptions (Wind)'!$V$8*Model!$AW$677*AVERAGE('Assumptions (Wind)'!$AT$2:$AU$2)/10^9),0)</f>
        <v>-0.05702303138</v>
      </c>
      <c r="BA780" s="160">
        <f>IF(and($AW$677&gt;0,Model!AA$1&lt;='Assumptions (Wind)'!$V$13),PPMT('Assumptions (Wind)'!$V$10,Model!AA1,'Assumptions (Wind)'!$V$13,'Assumptions (Wind)'!$V$8*Model!$AW$677*AVERAGE('Assumptions (Wind)'!$AT$2:$AU$2)/10^9),0)</f>
        <v>-0.06158487389</v>
      </c>
      <c r="BB780" s="160">
        <f>IF(and($AW$677&gt;0,Model!AB$1&lt;='Assumptions (Wind)'!$V$13),PPMT('Assumptions (Wind)'!$V$10,Model!AB1,'Assumptions (Wind)'!$V$13,'Assumptions (Wind)'!$V$8*Model!$AW$677*AVERAGE('Assumptions (Wind)'!$AT$2:$AU$2)/10^9),0)</f>
        <v>-0.06651166381</v>
      </c>
      <c r="BC780" s="160">
        <f>IF(and($AW$677&gt;0,Model!AC$1&lt;='Assumptions (Wind)'!$V$13),PPMT('Assumptions (Wind)'!$V$10,Model!AC1,'Assumptions (Wind)'!$V$13,'Assumptions (Wind)'!$V$8*Model!$AW$677*AVERAGE('Assumptions (Wind)'!$AT$2:$AU$2)/10^9),0)</f>
        <v>-0.07183259691</v>
      </c>
      <c r="BD780" s="160">
        <f>IF(and($AW$677&gt;0,Model!AD$1&lt;='Assumptions (Wind)'!$V$13),PPMT('Assumptions (Wind)'!$V$10,Model!AD1,'Assumptions (Wind)'!$V$13,'Assumptions (Wind)'!$V$8*Model!$AW$677*AVERAGE('Assumptions (Wind)'!$AT$2:$AU$2)/10^9),0)</f>
        <v>-0.07757920466</v>
      </c>
      <c r="BE780" s="160">
        <f>IF(and($AW$677&gt;0,Model!AE$1&lt;='Assumptions (Wind)'!$V$13),PPMT('Assumptions (Wind)'!$V$10,Model!AE1,'Assumptions (Wind)'!$V$13,'Assumptions (Wind)'!$V$8*Model!$AW$677*AVERAGE('Assumptions (Wind)'!$AT$2:$AU$2)/10^9),0)</f>
        <v>-0.08378554104</v>
      </c>
      <c r="BF780" s="160">
        <f>IF(and($AW$677&gt;0,Model!AF$1&lt;='Assumptions (Wind)'!$V$13),PPMT('Assumptions (Wind)'!$V$10,Model!AF1,'Assumptions (Wind)'!$V$13,'Assumptions (Wind)'!$V$8*Model!$AW$677*AVERAGE('Assumptions (Wind)'!$AT$2:$AU$2)/10^9),0)</f>
        <v>-0.09048838432</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-0.03010771439</v>
      </c>
      <c r="AY781" s="160">
        <f>IF(and($AX$677&gt;0,Model!X$1&lt;='Assumptions (Wind)'!$V$13),PPMT('Assumptions (Wind)'!$V$10,Model!X1,'Assumptions (Wind)'!$V$13,'Assumptions (Wind)'!$V$8*Model!$AX$677*AVERAGE('Assumptions (Wind)'!$AU$2:$AV$2)/10^9),0)</f>
        <v>-0.03251633154</v>
      </c>
      <c r="AZ781" s="160">
        <f>IF(and($AX$677&gt;0,Model!Y$1&lt;='Assumptions (Wind)'!$V$13),PPMT('Assumptions (Wind)'!$V$10,Model!Y1,'Assumptions (Wind)'!$V$13,'Assumptions (Wind)'!$V$8*Model!$AX$677*AVERAGE('Assumptions (Wind)'!$AU$2:$AV$2)/10^9),0)</f>
        <v>-0.03511763806</v>
      </c>
      <c r="BA781" s="160">
        <f>IF(and($AX$677&gt;0,Model!Z$1&lt;='Assumptions (Wind)'!$V$13),PPMT('Assumptions (Wind)'!$V$10,Model!Z1,'Assumptions (Wind)'!$V$13,'Assumptions (Wind)'!$V$8*Model!$AX$677*AVERAGE('Assumptions (Wind)'!$AU$2:$AV$2)/10^9),0)</f>
        <v>-0.03792704911</v>
      </c>
      <c r="BB781" s="160">
        <f>IF(and($AX$677&gt;0,Model!AA$1&lt;='Assumptions (Wind)'!$V$13),PPMT('Assumptions (Wind)'!$V$10,Model!AA1,'Assumptions (Wind)'!$V$13,'Assumptions (Wind)'!$V$8*Model!$AX$677*AVERAGE('Assumptions (Wind)'!$AU$2:$AV$2)/10^9),0)</f>
        <v>-0.04096121304</v>
      </c>
      <c r="BC781" s="160">
        <f>IF(and($AX$677&gt;0,Model!AB$1&lt;='Assumptions (Wind)'!$V$13),PPMT('Assumptions (Wind)'!$V$10,Model!AB1,'Assumptions (Wind)'!$V$13,'Assumptions (Wind)'!$V$8*Model!$AX$677*AVERAGE('Assumptions (Wind)'!$AU$2:$AV$2)/10^9),0)</f>
        <v>-0.04423811008</v>
      </c>
      <c r="BD781" s="160">
        <f>IF(and($AX$677&gt;0,Model!AC$1&lt;='Assumptions (Wind)'!$V$13),PPMT('Assumptions (Wind)'!$V$10,Model!AC1,'Assumptions (Wind)'!$V$13,'Assumptions (Wind)'!$V$8*Model!$AX$677*AVERAGE('Assumptions (Wind)'!$AU$2:$AV$2)/10^9),0)</f>
        <v>-0.04777715889</v>
      </c>
      <c r="BE781" s="160">
        <f>IF(and($AX$677&gt;0,Model!AD$1&lt;='Assumptions (Wind)'!$V$13),PPMT('Assumptions (Wind)'!$V$10,Model!AD1,'Assumptions (Wind)'!$V$13,'Assumptions (Wind)'!$V$8*Model!$AX$677*AVERAGE('Assumptions (Wind)'!$AU$2:$AV$2)/10^9),0)</f>
        <v>-0.0515993316</v>
      </c>
      <c r="BF781" s="160">
        <f>IF(and($AX$677&gt;0,Model!AE$1&lt;='Assumptions (Wind)'!$V$13),PPMT('Assumptions (Wind)'!$V$10,Model!AE1,'Assumptions (Wind)'!$V$13,'Assumptions (Wind)'!$V$8*Model!$AX$677*AVERAGE('Assumptions (Wind)'!$AU$2:$AV$2)/10^9),0)</f>
        <v>-0.05572727812</v>
      </c>
      <c r="BG781" s="160">
        <f>IF(and($AX$677&gt;0,Model!AF$1&lt;='Assumptions (Wind)'!$V$13),PPMT('Assumptions (Wind)'!$V$10,Model!AF1,'Assumptions (Wind)'!$V$13,'Assumptions (Wind)'!$V$8*Model!$AX$677*AVERAGE('Assumptions (Wind)'!$AU$2:$AV$2)/10^9),0)</f>
        <v>-0.06018546037</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-0.03031423448</v>
      </c>
      <c r="AZ782" s="160">
        <f>IF(and($AY$677&gt;0,Model!X$1&lt;='Assumptions (Wind)'!$V$13),PPMT('Assumptions (Wind)'!$V$10,Model!X1,'Assumptions (Wind)'!$V$13,'Assumptions (Wind)'!$V$8*Model!$AY$677*AVERAGE('Assumptions (Wind)'!$AV$2:$AW$2)/10^9),0)</f>
        <v>-0.03273937324</v>
      </c>
      <c r="BA782" s="160">
        <f>IF(and($AY$677&gt;0,Model!Y$1&lt;='Assumptions (Wind)'!$V$13),PPMT('Assumptions (Wind)'!$V$10,Model!Y1,'Assumptions (Wind)'!$V$13,'Assumptions (Wind)'!$V$8*Model!$AY$677*AVERAGE('Assumptions (Wind)'!$AV$2:$AW$2)/10^9),0)</f>
        <v>-0.0353585231</v>
      </c>
      <c r="BB782" s="160">
        <f>IF(and($AY$677&gt;0,Model!Z$1&lt;='Assumptions (Wind)'!$V$13),PPMT('Assumptions (Wind)'!$V$10,Model!Z1,'Assumptions (Wind)'!$V$13,'Assumptions (Wind)'!$V$8*Model!$AY$677*AVERAGE('Assumptions (Wind)'!$AV$2:$AW$2)/10^9),0)</f>
        <v>-0.03818720494</v>
      </c>
      <c r="BC782" s="160">
        <f>IF(and($AY$677&gt;0,Model!AA$1&lt;='Assumptions (Wind)'!$V$13),PPMT('Assumptions (Wind)'!$V$10,Model!AA1,'Assumptions (Wind)'!$V$13,'Assumptions (Wind)'!$V$8*Model!$AY$677*AVERAGE('Assumptions (Wind)'!$AV$2:$AW$2)/10^9),0)</f>
        <v>-0.04124218134</v>
      </c>
      <c r="BD782" s="160">
        <f>IF(and($AY$677&gt;0,Model!AB$1&lt;='Assumptions (Wind)'!$V$13),PPMT('Assumptions (Wind)'!$V$10,Model!AB1,'Assumptions (Wind)'!$V$13,'Assumptions (Wind)'!$V$8*Model!$AY$677*AVERAGE('Assumptions (Wind)'!$AV$2:$AW$2)/10^9),0)</f>
        <v>-0.04454155585</v>
      </c>
      <c r="BE782" s="160">
        <f>IF(and($AY$677&gt;0,Model!AC$1&lt;='Assumptions (Wind)'!$V$13),PPMT('Assumptions (Wind)'!$V$10,Model!AC1,'Assumptions (Wind)'!$V$13,'Assumptions (Wind)'!$V$8*Model!$AY$677*AVERAGE('Assumptions (Wind)'!$AV$2:$AW$2)/10^9),0)</f>
        <v>-0.04810488031</v>
      </c>
      <c r="BF782" s="160">
        <f>IF(and($AY$677&gt;0,Model!AD$1&lt;='Assumptions (Wind)'!$V$13),PPMT('Assumptions (Wind)'!$V$10,Model!AD1,'Assumptions (Wind)'!$V$13,'Assumptions (Wind)'!$V$8*Model!$AY$677*AVERAGE('Assumptions (Wind)'!$AV$2:$AW$2)/10^9),0)</f>
        <v>-0.05195327074</v>
      </c>
      <c r="BG782" s="160">
        <f>IF(and($AY$677&gt;0,Model!AE$1&lt;='Assumptions (Wind)'!$V$13),PPMT('Assumptions (Wind)'!$V$10,Model!AE1,'Assumptions (Wind)'!$V$13,'Assumptions (Wind)'!$V$8*Model!$AY$677*AVERAGE('Assumptions (Wind)'!$AV$2:$AW$2)/10^9),0)</f>
        <v>-0.0561095324</v>
      </c>
      <c r="BH782" s="160">
        <f>IF(and($AY$677&gt;0,Model!AF$1&lt;='Assumptions (Wind)'!$V$13),PPMT('Assumptions (Wind)'!$V$10,Model!AF1,'Assumptions (Wind)'!$V$13,'Assumptions (Wind)'!$V$8*Model!$AY$677*AVERAGE('Assumptions (Wind)'!$AV$2:$AW$2)/10^9),0)</f>
        <v>-0.06059829499</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-0.1210695682</v>
      </c>
      <c r="BA783" s="160">
        <f>IF(and($AZ$677&gt;0,Model!X$1&lt;='Assumptions (Wind)'!$V$13),PPMT('Assumptions (Wind)'!$V$10,Model!X1,'Assumptions (Wind)'!$V$13,'Assumptions (Wind)'!$V$8*Model!$AZ$677*AVERAGE('Assumptions (Wind)'!$AW$2:$AX$2)/10^9),0)</f>
        <v>-0.1307551337</v>
      </c>
      <c r="BB783" s="160">
        <f>IF(and($AZ$677&gt;0,Model!Y$1&lt;='Assumptions (Wind)'!$V$13),PPMT('Assumptions (Wind)'!$V$10,Model!Y1,'Assumptions (Wind)'!$V$13,'Assumptions (Wind)'!$V$8*Model!$AZ$677*AVERAGE('Assumptions (Wind)'!$AW$2:$AX$2)/10^9),0)</f>
        <v>-0.1412155444</v>
      </c>
      <c r="BC783" s="160">
        <f>IF(and($AZ$677&gt;0,Model!Z$1&lt;='Assumptions (Wind)'!$V$13),PPMT('Assumptions (Wind)'!$V$10,Model!Z1,'Assumptions (Wind)'!$V$13,'Assumptions (Wind)'!$V$8*Model!$AZ$677*AVERAGE('Assumptions (Wind)'!$AW$2:$AX$2)/10^9),0)</f>
        <v>-0.1525127879</v>
      </c>
      <c r="BD783" s="160">
        <f>IF(and($AZ$677&gt;0,Model!AA$1&lt;='Assumptions (Wind)'!$V$13),PPMT('Assumptions (Wind)'!$V$10,Model!AA1,'Assumptions (Wind)'!$V$13,'Assumptions (Wind)'!$V$8*Model!$AZ$677*AVERAGE('Assumptions (Wind)'!$AW$2:$AX$2)/10^9),0)</f>
        <v>-0.164713811</v>
      </c>
      <c r="BE783" s="160">
        <f>IF(and($AZ$677&gt;0,Model!AB$1&lt;='Assumptions (Wind)'!$V$13),PPMT('Assumptions (Wind)'!$V$10,Model!AB1,'Assumptions (Wind)'!$V$13,'Assumptions (Wind)'!$V$8*Model!$AZ$677*AVERAGE('Assumptions (Wind)'!$AW$2:$AX$2)/10^9),0)</f>
        <v>-0.1778909159</v>
      </c>
      <c r="BF783" s="160">
        <f>IF(and($AZ$677&gt;0,Model!AC$1&lt;='Assumptions (Wind)'!$V$13),PPMT('Assumptions (Wind)'!$V$10,Model!AC1,'Assumptions (Wind)'!$V$13,'Assumptions (Wind)'!$V$8*Model!$AZ$677*AVERAGE('Assumptions (Wind)'!$AW$2:$AX$2)/10^9),0)</f>
        <v>-0.1921221891</v>
      </c>
      <c r="BG783" s="160">
        <f>IF(and($AZ$677&gt;0,Model!AD$1&lt;='Assumptions (Wind)'!$V$13),PPMT('Assumptions (Wind)'!$V$10,Model!AD1,'Assumptions (Wind)'!$V$13,'Assumptions (Wind)'!$V$8*Model!$AZ$677*AVERAGE('Assumptions (Wind)'!$AW$2:$AX$2)/10^9),0)</f>
        <v>-0.2074919643</v>
      </c>
      <c r="BH783" s="160">
        <f>IF(and($AZ$677&gt;0,Model!AE$1&lt;='Assumptions (Wind)'!$V$13),PPMT('Assumptions (Wind)'!$V$10,Model!AE1,'Assumptions (Wind)'!$V$13,'Assumptions (Wind)'!$V$8*Model!$AZ$677*AVERAGE('Assumptions (Wind)'!$AW$2:$AX$2)/10^9),0)</f>
        <v>-0.2240913214</v>
      </c>
      <c r="BI783" s="160">
        <f>IF(and($AZ$677&gt;0,Model!AF$1&lt;='Assumptions (Wind)'!$V$13),PPMT('Assumptions (Wind)'!$V$10,Model!AF1,'Assumptions (Wind)'!$V$13,'Assumptions (Wind)'!$V$8*Model!$AZ$677*AVERAGE('Assumptions (Wind)'!$AW$2:$AX$2)/10^9),0)</f>
        <v>-0.2420186271</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-0.06669136731</v>
      </c>
      <c r="BB784" s="160">
        <f>IF(and($BA$677&gt;0,Model!X$1&lt;='Assumptions (Wind)'!$V$13),PPMT('Assumptions (Wind)'!$V$10,Model!X1,'Assumptions (Wind)'!$V$13,'Assumptions (Wind)'!$V$8*Model!$BA$677*AVERAGE('Assumptions (Wind)'!$AX$2:$AY$2)/10^9),0)</f>
        <v>-0.07202667669</v>
      </c>
      <c r="BC784" s="160">
        <f>IF(and($BA$677&gt;0,Model!Y$1&lt;='Assumptions (Wind)'!$V$13),PPMT('Assumptions (Wind)'!$V$10,Model!Y1,'Assumptions (Wind)'!$V$13,'Assumptions (Wind)'!$V$8*Model!$BA$677*AVERAGE('Assumptions (Wind)'!$AX$2:$AY$2)/10^9),0)</f>
        <v>-0.07778881083</v>
      </c>
      <c r="BD784" s="160">
        <f>IF(and($BA$677&gt;0,Model!Z$1&lt;='Assumptions (Wind)'!$V$13),PPMT('Assumptions (Wind)'!$V$10,Model!Z1,'Assumptions (Wind)'!$V$13,'Assumptions (Wind)'!$V$8*Model!$BA$677*AVERAGE('Assumptions (Wind)'!$AX$2:$AY$2)/10^9),0)</f>
        <v>-0.08401191569</v>
      </c>
      <c r="BE784" s="160">
        <f>IF(and($BA$677&gt;0,Model!AA$1&lt;='Assumptions (Wind)'!$V$13),PPMT('Assumptions (Wind)'!$V$10,Model!AA1,'Assumptions (Wind)'!$V$13,'Assumptions (Wind)'!$V$8*Model!$BA$677*AVERAGE('Assumptions (Wind)'!$AX$2:$AY$2)/10^9),0)</f>
        <v>-0.09073286895</v>
      </c>
      <c r="BF784" s="160">
        <f>IF(and($BA$677&gt;0,Model!AB$1&lt;='Assumptions (Wind)'!$V$13),PPMT('Assumptions (Wind)'!$V$10,Model!AB1,'Assumptions (Wind)'!$V$13,'Assumptions (Wind)'!$V$8*Model!$BA$677*AVERAGE('Assumptions (Wind)'!$AX$2:$AY$2)/10^9),0)</f>
        <v>-0.09799149847</v>
      </c>
      <c r="BG784" s="160">
        <f>IF(and($BA$677&gt;0,Model!AC$1&lt;='Assumptions (Wind)'!$V$13),PPMT('Assumptions (Wind)'!$V$10,Model!AC1,'Assumptions (Wind)'!$V$13,'Assumptions (Wind)'!$V$8*Model!$BA$677*AVERAGE('Assumptions (Wind)'!$AX$2:$AY$2)/10^9),0)</f>
        <v>-0.1058308183</v>
      </c>
      <c r="BH784" s="160">
        <f>IF(and($BA$677&gt;0,Model!AD$1&lt;='Assumptions (Wind)'!$V$13),PPMT('Assumptions (Wind)'!$V$10,Model!AD1,'Assumptions (Wind)'!$V$13,'Assumptions (Wind)'!$V$8*Model!$BA$677*AVERAGE('Assumptions (Wind)'!$AX$2:$AY$2)/10^9),0)</f>
        <v>-0.1142972838</v>
      </c>
      <c r="BI784" s="160">
        <f>IF(and($BA$677&gt;0,Model!AE$1&lt;='Assumptions (Wind)'!$V$13),PPMT('Assumptions (Wind)'!$V$10,Model!AE1,'Assumptions (Wind)'!$V$13,'Assumptions (Wind)'!$V$8*Model!$BA$677*AVERAGE('Assumptions (Wind)'!$AX$2:$AY$2)/10^9),0)</f>
        <v>-0.1234410665</v>
      </c>
      <c r="BJ784" s="160">
        <f>IF(and($BA$677&gt;0,Model!AF$1&lt;='Assumptions (Wind)'!$V$13),PPMT('Assumptions (Wind)'!$V$10,Model!AF1,'Assumptions (Wind)'!$V$13,'Assumptions (Wind)'!$V$8*Model!$BA$677*AVERAGE('Assumptions (Wind)'!$AX$2:$AY$2)/10^9),0)</f>
        <v>-0.1333163518</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-0.0000924543434</v>
      </c>
      <c r="D785" s="177">
        <f t="array" ref="D785">SUM(IF(ISERROR(D786:D836),"",D786:D836))</f>
        <v>-0.004191045114</v>
      </c>
      <c r="E785" s="177">
        <f t="array" ref="E785">SUM(IF(ISERROR(E786:E836),"",E786:E836))</f>
        <v>-0.01005749484</v>
      </c>
      <c r="F785" s="177">
        <f t="array" ref="F785">SUM(IF(ISERROR(F786:F836),"",F786:F836))</f>
        <v>-0.01929785791</v>
      </c>
      <c r="G785" s="177">
        <f t="array" ref="G785">SUM(IF(ISERROR(G786:G836),"",G786:G836))</f>
        <v>-0.02242196967</v>
      </c>
      <c r="H785" s="177">
        <f t="array" ref="H785">SUM(IF(ISERROR(H786:H836),"",H786:H836))</f>
        <v>-0.0237016404</v>
      </c>
      <c r="I785" s="177">
        <f t="array" ref="I785">SUM(IF(ISERROR(I786:I836),"",I786:I836))</f>
        <v>-0.03347087423</v>
      </c>
      <c r="J785" s="177">
        <f t="array" ref="J785">SUM(IF(ISERROR(J786:J836),"",J786:J836))</f>
        <v>-0.03438042584</v>
      </c>
      <c r="K785" s="177">
        <f t="array" ref="K785">SUM(IF(ISERROR(K786:K836),"",K786:K836))</f>
        <v>-0.03547593546</v>
      </c>
      <c r="L785" s="177">
        <f t="array" ref="L785">SUM(IF(ISERROR(L786:L836),"",L786:L836))</f>
        <v>-0.05624066587</v>
      </c>
      <c r="M785" s="177">
        <f t="array" ref="M785">SUM(IF(ISERROR(M786:M836),"",M786:M836))</f>
        <v>-0.06310642257</v>
      </c>
      <c r="N785" s="177">
        <f t="array" ref="N785">SUM(IF(ISERROR(N786:N836),"",N786:N836))</f>
        <v>-0.152740497</v>
      </c>
      <c r="O785" s="177">
        <f t="array" ref="O785">SUM(IF(ISERROR(O786:O836),"",O786:O836))</f>
        <v>-0.338205597</v>
      </c>
      <c r="P785" s="177">
        <f t="array" ref="P785">SUM(IF(ISERROR(P786:P836),"",P786:P836))</f>
        <v>-0.3092442772</v>
      </c>
      <c r="Q785" s="177">
        <f t="array" ref="Q785">SUM(IF(ISERROR(Q786:Q836),"",Q786:Q836))</f>
        <v>-0.3007042961</v>
      </c>
      <c r="R785" s="177">
        <f t="array" ref="R785">SUM(IF(ISERROR(R786:R836),"",R786:R836))</f>
        <v>-0.2923788476</v>
      </c>
      <c r="S785" s="177">
        <f t="array" ref="S785">SUM(IF(ISERROR(S786:S836),"",S786:S836))</f>
        <v>-0.255565548</v>
      </c>
      <c r="T785" s="177">
        <f t="array" ref="T785">SUM(IF(ISERROR(T786:T836),"",T786:T836))</f>
        <v>-0.232616896</v>
      </c>
      <c r="U785" s="177">
        <f t="array" ref="U785">SUM(IF(ISERROR(U786:U836),"",U786:U836))</f>
        <v>-0.2069920073</v>
      </c>
      <c r="V785" s="177">
        <f t="array" ref="V785">SUM(IF(ISERROR(V786:V836),"",V786:V836))</f>
        <v>-0.1619276665</v>
      </c>
      <c r="W785" s="177">
        <f t="array" ref="W785">SUM(IF(ISERROR(W786:W836),"",W786:W836))</f>
        <v>-0.117027106</v>
      </c>
      <c r="X785" s="177">
        <f t="array" ref="X785">SUM(IF(ISERROR(X786:X836),"",X786:X836))</f>
        <v>-0.168182518</v>
      </c>
      <c r="Y785" s="177">
        <f t="array" ref="Y785">SUM(IF(ISERROR(Y786:Y836),"",Y786:Y836))</f>
        <v>-0.1643292299</v>
      </c>
      <c r="Z785" s="177">
        <f t="array" ref="Z785">SUM(IF(ISERROR(Z786:Z836),"",Z786:Z836))</f>
        <v>-0.1784879581</v>
      </c>
      <c r="AA785" s="177">
        <f t="array" ref="AA785">SUM(IF(ISERROR(AA786:AA836),"",AA786:AA836))</f>
        <v>-0.1887795829</v>
      </c>
      <c r="AB785" s="177">
        <f t="array" ref="AB785">SUM(IF(ISERROR(AB786:AB836),"",AB786:AB836))</f>
        <v>-0.1991766439</v>
      </c>
      <c r="AC785" s="177">
        <f t="array" ref="AC785">SUM(IF(ISERROR(AC786:AC836),"",AC786:AC836))</f>
        <v>-0.2077679043</v>
      </c>
      <c r="AD785" s="177">
        <f t="array" ref="AD785">SUM(IF(ISERROR(AD786:AD836),"",AD786:AD836))</f>
        <v>-0.2209538002</v>
      </c>
      <c r="AE785" s="177">
        <f t="array" ref="AE785">SUM(IF(ISERROR(AE786:AE836),"",AE786:AE836))</f>
        <v>-0.2223096226</v>
      </c>
      <c r="AF785" s="177">
        <f t="array" ref="AF785">SUM(IF(ISERROR(AF786:AF836),"",AF786:AF836))</f>
        <v>-0.2263499913</v>
      </c>
      <c r="AG785" s="177">
        <f t="array" ref="AG785">SUM(IF(ISERROR(AG786:AG836),"",AG786:AG836))</f>
        <v>-0.2283989088</v>
      </c>
      <c r="AH785" s="177">
        <f t="array" ref="AH785">SUM(IF(ISERROR(AH786:AH836),"",AH786:AH836))</f>
        <v>-0.2300306636</v>
      </c>
      <c r="AI785" s="177">
        <f t="array" ref="AI785">SUM(IF(ISERROR(AI786:AI836),"",AI786:AI836))</f>
        <v>-0.2313889076</v>
      </c>
      <c r="AJ785" s="177">
        <f t="array" ref="AJ785">SUM(IF(ISERROR(AJ786:AJ836),"",AJ786:AJ836))</f>
        <v>-0.2316797016</v>
      </c>
      <c r="AK785" s="177">
        <f t="array" ref="AK785">SUM(IF(ISERROR(AK786:AK836),"",AK786:AK836))</f>
        <v>-0.243979255</v>
      </c>
      <c r="AL785" s="177">
        <f t="array" ref="AL785">SUM(IF(ISERROR(AL786:AL836),"",AL786:AL836))</f>
        <v>-0.2432331601</v>
      </c>
      <c r="AM785" s="177">
        <f t="array" ref="AM785">SUM(IF(ISERROR(AM786:AM836),"",AM786:AM836))</f>
        <v>-0.2424094717</v>
      </c>
      <c r="AN785" s="177">
        <f t="array" ref="AN785">SUM(IF(ISERROR(AN786:AN836),"",AN786:AN836))</f>
        <v>-0.2597333029</v>
      </c>
      <c r="AO785" s="177">
        <f t="array" ref="AO785">SUM(IF(ISERROR(AO786:AO836),"",AO786:AO836))</f>
        <v>-0.263951746</v>
      </c>
      <c r="AP785" s="177">
        <f t="array" ref="AP785">SUM(IF(ISERROR(AP786:AP836),"",AP786:AP836))</f>
        <v>-0.3353634186</v>
      </c>
      <c r="AQ785" s="177">
        <f t="array" ref="AQ785">SUM(IF(ISERROR(AQ786:AQ836),"",AQ786:AQ836))</f>
        <v>-0.4876437599</v>
      </c>
      <c r="AR785" s="177">
        <f t="array" ref="AR785">SUM(IF(ISERROR(AR786:AR836),"",AR786:AR836))</f>
        <v>-0.4625079384</v>
      </c>
      <c r="AS785" s="177">
        <f t="array" ref="AS785">SUM(IF(ISERROR(AS786:AS836),"",AS786:AS836))</f>
        <v>-0.4575324712</v>
      </c>
      <c r="AT785" s="177">
        <f t="array" ref="AT785">SUM(IF(ISERROR(AT786:AT836),"",AT786:AT836))</f>
        <v>-0.4546249762</v>
      </c>
      <c r="AU785" s="177">
        <f t="array" ref="AU785">SUM(IF(ISERROR(AU786:AU836),"",AU786:AU836))</f>
        <v>-0.4236150809</v>
      </c>
      <c r="AV785" s="177">
        <f t="array" ref="AV785">SUM(IF(ISERROR(AV786:AV836),"",AV786:AV836))</f>
        <v>-0.4094175547</v>
      </c>
      <c r="AW785" s="177">
        <f t="array" ref="AW785">SUM(IF(ISERROR(AW786:AW836),"",AW786:AW836))</f>
        <v>-0.3931013872</v>
      </c>
      <c r="AX785" s="177">
        <f t="array" ref="AX785">SUM(IF(ISERROR(AX786:AX836),"",AX786:AX836))</f>
        <v>-0.3556649788</v>
      </c>
      <c r="AY785" s="177">
        <f t="array" ref="AY785">SUM(IF(ISERROR(AY786:AY836),"",AY786:AY836))</f>
        <v>-0.3186720895</v>
      </c>
      <c r="AZ785" s="177">
        <f t="array" ref="AZ785">SUM(IF(ISERROR(AZ786:AZ836),"",AZ786:AZ836))</f>
        <v>-0.385243352</v>
      </c>
      <c r="BA785" s="177">
        <f t="array" ref="BA785">SUM(IF(ISERROR(BA786:BA836),"",BA786:BA836))</f>
        <v>-0.3900241001</v>
      </c>
      <c r="BB785" s="177">
        <f t="array" ref="BB785">SUM(IF(ISERROR(BB786:BB836),"",BB786:BB836))</f>
        <v>-0.3360779549</v>
      </c>
      <c r="BC785" s="177">
        <f t="array" ref="BC785">SUM(IF(ISERROR(BC786:BC836),"",BC786:BC836))</f>
        <v>-0.2827936767</v>
      </c>
      <c r="BD785" s="177">
        <f t="array" ref="BD785">SUM(IF(ISERROR(BD786:BD836),"",BD786:BD836))</f>
        <v>-0.2332578909</v>
      </c>
      <c r="BE785" s="177">
        <f t="array" ref="BE785">SUM(IF(ISERROR(BE786:BE836),"",BE786:BE836))</f>
        <v>-0.1885008829</v>
      </c>
      <c r="BF785" s="177">
        <f t="array" ref="BF785">SUM(IF(ISERROR(BF786:BF836),"",BF786:BF836))</f>
        <v>-0.1452530673</v>
      </c>
      <c r="BG785" s="177">
        <f t="array" ref="BG785">SUM(IF(ISERROR(BG786:BG836),"",BG786:BG836))</f>
        <v>-0.1061904577</v>
      </c>
      <c r="BH785" s="177">
        <f t="array" ref="BH785">SUM(IF(ISERROR(BH786:BH836),"",BH786:BH836))</f>
        <v>-0.07182103565</v>
      </c>
      <c r="BI785" s="177">
        <f t="array" ref="BI785">SUM(IF(ISERROR(BI786:BI836),"",BI786:BI836))</f>
        <v>-0.03990208364</v>
      </c>
      <c r="BJ785" s="177">
        <f t="array" ref="BJ785">SUM(IF(ISERROR(BJ786:BJ836),"",BJ786:BJ836))</f>
        <v>-0.01066530815</v>
      </c>
    </row>
    <row r="786" ht="15.75" hidden="1" customHeight="1" outlineLevel="1">
      <c r="A786" s="241"/>
      <c r="B786" s="38"/>
      <c r="C786" s="177">
        <f>IF($C$677&gt;0,IPMT('Assumptions (Wind)'!$V$10,Model!W$1,'Assumptions (Wind)'!$V$13,'Assumptions (Wind)'!$V$8*Model!$C$677*'Assumptions (Wind)'!$B$2/10^9),0)</f>
        <v>-0.0000924543434</v>
      </c>
      <c r="D786" s="177">
        <f>IF($C$677&gt;0,IPMT('Assumptions (Wind)'!$V$10,Model!X$1,'Assumptions (Wind)'!$V$13,'Assumptions (Wind)'!$V$8*Model!$C$677*'Assumptions (Wind)'!$B$2/10^9),0)</f>
        <v>-0.00008607226734</v>
      </c>
      <c r="E786" s="177">
        <f>IF($C$677&gt;0,IPMT('Assumptions (Wind)'!$V$10,Model!Y$1,'Assumptions (Wind)'!$V$13,'Assumptions (Wind)'!$V$8*Model!$C$677*'Assumptions (Wind)'!$B$2/10^9),0)</f>
        <v>-0.00007917962521</v>
      </c>
      <c r="F786" s="177">
        <f>IF($C$677&gt;0,IPMT('Assumptions (Wind)'!$V$10,Model!Z$1,'Assumptions (Wind)'!$V$13,'Assumptions (Wind)'!$V$8*Model!$C$677*'Assumptions (Wind)'!$B$2/10^9),0)</f>
        <v>-0.0000717355717</v>
      </c>
      <c r="G786" s="177">
        <f>IF($C$677&gt;0,IPMT('Assumptions (Wind)'!$V$10,Model!AA$1,'Assumptions (Wind)'!$V$13,'Assumptions (Wind)'!$V$8*Model!$C$677*'Assumptions (Wind)'!$B$2/10^9),0)</f>
        <v>-0.00006369599391</v>
      </c>
      <c r="H786" s="177">
        <f>IF($C$677&gt;0,IPMT('Assumptions (Wind)'!$V$10,Model!AB$1,'Assumptions (Wind)'!$V$13,'Assumptions (Wind)'!$V$8*Model!$C$677*'Assumptions (Wind)'!$B$2/10^9),0)</f>
        <v>-0.0000550132499</v>
      </c>
      <c r="I786" s="177">
        <f>IF($C$677&gt;0,IPMT('Assumptions (Wind)'!$V$10,Model!AC$1,'Assumptions (Wind)'!$V$13,'Assumptions (Wind)'!$V$8*Model!$C$677*'Assumptions (Wind)'!$B$2/10^9),0)</f>
        <v>-0.00004563588637</v>
      </c>
      <c r="J786" s="177">
        <f>IF($C$677&gt;0,IPMT('Assumptions (Wind)'!$V$10,Model!AD$1,'Assumptions (Wind)'!$V$13,'Assumptions (Wind)'!$V$8*Model!$C$677*'Assumptions (Wind)'!$B$2/10^9),0)</f>
        <v>-0.00003550833375</v>
      </c>
      <c r="K786" s="177">
        <f>IF($C$677&gt;0,IPMT('Assumptions (Wind)'!$V$10,Model!AE$1,'Assumptions (Wind)'!$V$13,'Assumptions (Wind)'!$V$8*Model!$C$677*'Assumptions (Wind)'!$B$2/10^9),0)</f>
        <v>-0.00002457057693</v>
      </c>
      <c r="L786" s="177">
        <f>IF($C$677&gt;0,IPMT('Assumptions (Wind)'!$V$10,Model!AF$1,'Assumptions (Wind)'!$V$13,'Assumptions (Wind)'!$V$8*Model!$C$677*'Assumptions (Wind)'!$B$2/10^9),0)</f>
        <v>-0.00001275779956</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-0.004104972847</v>
      </c>
      <c r="E787" s="177">
        <f>IF($D$677&gt;0,IPMT('Assumptions (Wind)'!$V$10,Model!X$1,'Assumptions (Wind)'!$V$13,'Assumptions (Wind)'!$V$8*Model!$D$677*'Assumptions (Wind)'!$B$2/10^9),0)</f>
        <v>-0.00382160867</v>
      </c>
      <c r="F787" s="177">
        <f>IF($D$677&gt;0,IPMT('Assumptions (Wind)'!$V$10,Model!Y$1,'Assumptions (Wind)'!$V$13,'Assumptions (Wind)'!$V$8*Model!$D$677*'Assumptions (Wind)'!$B$2/10^9),0)</f>
        <v>-0.003515575359</v>
      </c>
      <c r="G787" s="177">
        <f>IF($D$677&gt;0,IPMT('Assumptions (Wind)'!$V$10,Model!Z$1,'Assumptions (Wind)'!$V$13,'Assumptions (Wind)'!$V$8*Model!$D$677*'Assumptions (Wind)'!$B$2/10^9),0)</f>
        <v>-0.003185059383</v>
      </c>
      <c r="H787" s="177">
        <f>IF($D$677&gt;0,IPMT('Assumptions (Wind)'!$V$10,Model!AA$1,'Assumptions (Wind)'!$V$13,'Assumptions (Wind)'!$V$8*Model!$D$677*'Assumptions (Wind)'!$B$2/10^9),0)</f>
        <v>-0.00282810213</v>
      </c>
      <c r="I787" s="177">
        <f>IF($D$677&gt;0,IPMT('Assumptions (Wind)'!$V$10,Model!AB$1,'Assumptions (Wind)'!$V$13,'Assumptions (Wind)'!$V$8*Model!$D$677*'Assumptions (Wind)'!$B$2/10^9),0)</f>
        <v>-0.002442588296</v>
      </c>
      <c r="J787" s="177">
        <f>IF($D$677&gt;0,IPMT('Assumptions (Wind)'!$V$10,Model!AC$1,'Assumptions (Wind)'!$V$13,'Assumptions (Wind)'!$V$8*Model!$D$677*'Assumptions (Wind)'!$B$2/10^9),0)</f>
        <v>-0.002026233355</v>
      </c>
      <c r="K787" s="177">
        <f>IF($D$677&gt;0,IPMT('Assumptions (Wind)'!$V$10,Model!AD$1,'Assumptions (Wind)'!$V$13,'Assumptions (Wind)'!$V$8*Model!$D$677*'Assumptions (Wind)'!$B$2/10^9),0)</f>
        <v>-0.001576570019</v>
      </c>
      <c r="L787" s="177">
        <f>IF($D$677&gt;0,IPMT('Assumptions (Wind)'!$V$10,Model!AE$1,'Assumptions (Wind)'!$V$13,'Assumptions (Wind)'!$V$8*Model!$D$677*'Assumptions (Wind)'!$B$2/10^9),0)</f>
        <v>-0.001090933616</v>
      </c>
      <c r="M787" s="177">
        <f>IF($D$677&gt;0,IPMT('Assumptions (Wind)'!$V$10,Model!AF$1,'Assumptions (Wind)'!$V$13,'Assumptions (Wind)'!$V$8*Model!$D$677*'Assumptions (Wind)'!$B$2/10^9),0)</f>
        <v>-0.0005664463004</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-0.006156706549</v>
      </c>
      <c r="F788" s="160">
        <f>IF($E$677&gt;0,IPMT('Assumptions (Wind)'!$V$10,Model!X$1,'Assumptions (Wind)'!$V$13,'Assumptions (Wind)'!$V$8*Model!$E$677*AVERAGE('Assumptions (Wind)'!$B$2:$C$2)/10^9),0)</f>
        <v>-0.005731712244</v>
      </c>
      <c r="G788" s="160">
        <f>IF($E$677&gt;0,IPMT('Assumptions (Wind)'!$V$10,Model!Y$1,'Assumptions (Wind)'!$V$13,'Assumptions (Wind)'!$V$8*Model!$E$677*AVERAGE('Assumptions (Wind)'!$B$2:$C$2)/10^9),0)</f>
        <v>-0.005272718394</v>
      </c>
      <c r="H788" s="160">
        <f>IF($E$677&gt;0,IPMT('Assumptions (Wind)'!$V$10,Model!Z$1,'Assumptions (Wind)'!$V$13,'Assumptions (Wind)'!$V$8*Model!$E$677*AVERAGE('Assumptions (Wind)'!$B$2:$C$2)/10^9),0)</f>
        <v>-0.004777005037</v>
      </c>
      <c r="I788" s="160">
        <f>IF($E$677&gt;0,IPMT('Assumptions (Wind)'!$V$10,Model!AA$1,'Assumptions (Wind)'!$V$13,'Assumptions (Wind)'!$V$8*Model!$E$677*AVERAGE('Assumptions (Wind)'!$B$2:$C$2)/10^9),0)</f>
        <v>-0.004241634611</v>
      </c>
      <c r="J788" s="160">
        <f>IF($E$677&gt;0,IPMT('Assumptions (Wind)'!$V$10,Model!AB$1,'Assumptions (Wind)'!$V$13,'Assumptions (Wind)'!$V$8*Model!$E$677*AVERAGE('Assumptions (Wind)'!$B$2:$C$2)/10^9),0)</f>
        <v>-0.003663434551</v>
      </c>
      <c r="K788" s="160">
        <f>IF($E$677&gt;0,IPMT('Assumptions (Wind)'!$V$10,Model!AC$1,'Assumptions (Wind)'!$V$13,'Assumptions (Wind)'!$V$8*Model!$E$677*AVERAGE('Assumptions (Wind)'!$B$2:$C$2)/10^9),0)</f>
        <v>-0.003038978486</v>
      </c>
      <c r="L788" s="160">
        <f>IF($E$677&gt;0,IPMT('Assumptions (Wind)'!$V$10,Model!AD$1,'Assumptions (Wind)'!$V$13,'Assumptions (Wind)'!$V$8*Model!$E$677*AVERAGE('Assumptions (Wind)'!$B$2:$C$2)/10^9),0)</f>
        <v>-0.002364565935</v>
      </c>
      <c r="M788" s="160">
        <f>IF($E$677&gt;0,IPMT('Assumptions (Wind)'!$V$10,Model!AE$1,'Assumptions (Wind)'!$V$13,'Assumptions (Wind)'!$V$8*Model!$E$677*AVERAGE('Assumptions (Wind)'!$B$2:$C$2)/10^9),0)</f>
        <v>-0.001636200381</v>
      </c>
      <c r="N788" s="177">
        <f>IF($E$677&gt;0,IPMT('Assumptions (Wind)'!$V$10,Model!AF$1,'Assumptions (Wind)'!$V$13,'Assumptions (Wind)'!$V$8*Model!$E$677*AVERAGE('Assumptions (Wind)'!$B$2:$C$2)/10^9),0)</f>
        <v>-0.0008495655825</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-0.009978834735</v>
      </c>
      <c r="G789" s="160">
        <f>IF($F$677&gt;0,IPMT('Assumptions (Wind)'!$V$10,Model!X$1,'Assumptions (Wind)'!$V$13,'Assumptions (Wind)'!$V$8*Model!$F$677*AVERAGE('Assumptions (Wind)'!$C$2:$D$2)/10^9),0)</f>
        <v>-0.009290000876</v>
      </c>
      <c r="H789" s="160">
        <f>IF($F$677&gt;0,IPMT('Assumptions (Wind)'!$V$10,Model!Y$1,'Assumptions (Wind)'!$V$13,'Assumptions (Wind)'!$V$8*Model!$F$677*AVERAGE('Assumptions (Wind)'!$C$2:$D$2)/10^9),0)</f>
        <v>-0.008546060307</v>
      </c>
      <c r="I789" s="160">
        <f>IF($F$677&gt;0,IPMT('Assumptions (Wind)'!$V$10,Model!Z$1,'Assumptions (Wind)'!$V$13,'Assumptions (Wind)'!$V$8*Model!$F$677*AVERAGE('Assumptions (Wind)'!$C$2:$D$2)/10^9),0)</f>
        <v>-0.007742604493</v>
      </c>
      <c r="J789" s="160">
        <f>IF($F$677&gt;0,IPMT('Assumptions (Wind)'!$V$10,Model!AA$1,'Assumptions (Wind)'!$V$13,'Assumptions (Wind)'!$V$8*Model!$F$677*AVERAGE('Assumptions (Wind)'!$C$2:$D$2)/10^9),0)</f>
        <v>-0.006874872215</v>
      </c>
      <c r="K789" s="160">
        <f>IF($F$677&gt;0,IPMT('Assumptions (Wind)'!$V$10,Model!AB$1,'Assumptions (Wind)'!$V$13,'Assumptions (Wind)'!$V$8*Model!$F$677*AVERAGE('Assumptions (Wind)'!$C$2:$D$2)/10^9),0)</f>
        <v>-0.005937721353</v>
      </c>
      <c r="L789" s="160">
        <f>IF($F$677&gt;0,IPMT('Assumptions (Wind)'!$V$10,Model!AC$1,'Assumptions (Wind)'!$V$13,'Assumptions (Wind)'!$V$8*Model!$F$677*AVERAGE('Assumptions (Wind)'!$C$2:$D$2)/10^9),0)</f>
        <v>-0.004925598423</v>
      </c>
      <c r="M789" s="160">
        <f>IF($F$677&gt;0,IPMT('Assumptions (Wind)'!$V$10,Model!AD$1,'Assumptions (Wind)'!$V$13,'Assumptions (Wind)'!$V$8*Model!$F$677*AVERAGE('Assumptions (Wind)'!$C$2:$D$2)/10^9),0)</f>
        <v>-0.003832505659</v>
      </c>
      <c r="N789" s="160">
        <f>IF($F$677&gt;0,IPMT('Assumptions (Wind)'!$V$10,Model!AE$1,'Assumptions (Wind)'!$V$13,'Assumptions (Wind)'!$V$8*Model!$F$677*AVERAGE('Assumptions (Wind)'!$C$2:$D$2)/10^9),0)</f>
        <v>-0.002651965473</v>
      </c>
      <c r="O789" s="160">
        <f>IF($F$677&gt;0,IPMT('Assumptions (Wind)'!$V$10,Model!AF$1,'Assumptions (Wind)'!$V$13,'Assumptions (Wind)'!$V$8*Model!$F$677*AVERAGE('Assumptions (Wind)'!$C$2:$D$2)/10^9),0)</f>
        <v>-0.001376982073</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-0.004610495021</v>
      </c>
      <c r="H790" s="160">
        <f>IF($G$677&gt;0,IPMT('Assumptions (Wind)'!$V$10,Model!X$1,'Assumptions (Wind)'!$V$13,'Assumptions (Wind)'!$V$8*Model!$G$677*AVERAGE('Assumptions (Wind)'!$D$2:$E$2)/10^9),0)</f>
        <v>-0.004292234907</v>
      </c>
      <c r="I790" s="160">
        <f>IF($G$677&gt;0,IPMT('Assumptions (Wind)'!$V$10,Model!Y$1,'Assumptions (Wind)'!$V$13,'Assumptions (Wind)'!$V$8*Model!$G$677*AVERAGE('Assumptions (Wind)'!$D$2:$E$2)/10^9),0)</f>
        <v>-0.003948513984</v>
      </c>
      <c r="J790" s="160">
        <f>IF($G$677&gt;0,IPMT('Assumptions (Wind)'!$V$10,Model!Z$1,'Assumptions (Wind)'!$V$13,'Assumptions (Wind)'!$V$8*Model!$G$677*AVERAGE('Assumptions (Wind)'!$D$2:$E$2)/10^9),0)</f>
        <v>-0.003577295387</v>
      </c>
      <c r="K790" s="160">
        <f>IF($G$677&gt;0,IPMT('Assumptions (Wind)'!$V$10,Model!AA$1,'Assumptions (Wind)'!$V$13,'Assumptions (Wind)'!$V$8*Model!$G$677*AVERAGE('Assumptions (Wind)'!$D$2:$E$2)/10^9),0)</f>
        <v>-0.003176379302</v>
      </c>
      <c r="L790" s="160">
        <f>IF($G$677&gt;0,IPMT('Assumptions (Wind)'!$V$10,Model!AB$1,'Assumptions (Wind)'!$V$13,'Assumptions (Wind)'!$V$8*Model!$G$677*AVERAGE('Assumptions (Wind)'!$D$2:$E$2)/10^9),0)</f>
        <v>-0.002743389931</v>
      </c>
      <c r="M790" s="160">
        <f>IF($G$677&gt;0,IPMT('Assumptions (Wind)'!$V$10,Model!AC$1,'Assumptions (Wind)'!$V$13,'Assumptions (Wind)'!$V$8*Model!$G$677*AVERAGE('Assumptions (Wind)'!$D$2:$E$2)/10^9),0)</f>
        <v>-0.00227576141</v>
      </c>
      <c r="N790" s="160">
        <f>IF($G$677&gt;0,IPMT('Assumptions (Wind)'!$V$10,Model!AD$1,'Assumptions (Wind)'!$V$13,'Assumptions (Wind)'!$V$8*Model!$G$677*AVERAGE('Assumptions (Wind)'!$D$2:$E$2)/10^9),0)</f>
        <v>-0.001770722607</v>
      </c>
      <c r="O790" s="160">
        <f>IF($G$677&gt;0,IPMT('Assumptions (Wind)'!$V$10,Model!AE$1,'Assumptions (Wind)'!$V$13,'Assumptions (Wind)'!$V$8*Model!$G$677*AVERAGE('Assumptions (Wind)'!$D$2:$E$2)/10^9),0)</f>
        <v>-0.0012252807</v>
      </c>
      <c r="P790" s="160">
        <f>IF($G$677&gt;0,IPMT('Assumptions (Wind)'!$V$10,Model!AF$1,'Assumptions (Wind)'!$V$13,'Assumptions (Wind)'!$V$8*Model!$G$677*AVERAGE('Assumptions (Wind)'!$D$2:$E$2)/10^9),0)</f>
        <v>-0.0006362034403</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-0.00320322477</v>
      </c>
      <c r="I791" s="160">
        <f>IF($H$677&gt;0,IPMT('Assumptions (Wind)'!$V$10,Model!X$1,'Assumptions (Wind)'!$V$13,'Assumptions (Wind)'!$V$8*Model!$H$677*AVERAGE('Assumptions (Wind)'!$E$2:$F$2)/10^9),0)</f>
        <v>-0.002982107801</v>
      </c>
      <c r="J791" s="160">
        <f>IF($H$677&gt;0,IPMT('Assumptions (Wind)'!$V$10,Model!Y$1,'Assumptions (Wind)'!$V$13,'Assumptions (Wind)'!$V$8*Model!$H$677*AVERAGE('Assumptions (Wind)'!$E$2:$F$2)/10^9),0)</f>
        <v>-0.002743301476</v>
      </c>
      <c r="K791" s="160">
        <f>IF($H$677&gt;0,IPMT('Assumptions (Wind)'!$V$10,Model!Z$1,'Assumptions (Wind)'!$V$13,'Assumptions (Wind)'!$V$8*Model!$H$677*AVERAGE('Assumptions (Wind)'!$E$2:$F$2)/10^9),0)</f>
        <v>-0.002485390645</v>
      </c>
      <c r="L791" s="160">
        <f>IF($H$677&gt;0,IPMT('Assumptions (Wind)'!$V$10,Model!AA$1,'Assumptions (Wind)'!$V$13,'Assumptions (Wind)'!$V$8*Model!$H$677*AVERAGE('Assumptions (Wind)'!$E$2:$F$2)/10^9),0)</f>
        <v>-0.002206846947</v>
      </c>
      <c r="M791" s="160">
        <f>IF($H$677&gt;0,IPMT('Assumptions (Wind)'!$V$10,Model!AB$1,'Assumptions (Wind)'!$V$13,'Assumptions (Wind)'!$V$8*Model!$H$677*AVERAGE('Assumptions (Wind)'!$E$2:$F$2)/10^9),0)</f>
        <v>-0.001906019753</v>
      </c>
      <c r="N791" s="160">
        <f>IF($H$677&gt;0,IPMT('Assumptions (Wind)'!$V$10,Model!AC$1,'Assumptions (Wind)'!$V$13,'Assumptions (Wind)'!$V$8*Model!$H$677*AVERAGE('Assumptions (Wind)'!$E$2:$F$2)/10^9),0)</f>
        <v>-0.001581126383</v>
      </c>
      <c r="O791" s="160">
        <f>IF($H$677&gt;0,IPMT('Assumptions (Wind)'!$V$10,Model!AD$1,'Assumptions (Wind)'!$V$13,'Assumptions (Wind)'!$V$8*Model!$H$677*AVERAGE('Assumptions (Wind)'!$E$2:$F$2)/10^9),0)</f>
        <v>-0.001230241544</v>
      </c>
      <c r="P791" s="160">
        <f>IF($H$677&gt;0,IPMT('Assumptions (Wind)'!$V$10,Model!AE$1,'Assumptions (Wind)'!$V$13,'Assumptions (Wind)'!$V$8*Model!$H$677*AVERAGE('Assumptions (Wind)'!$E$2:$F$2)/10^9),0)</f>
        <v>-0.0008512859183</v>
      </c>
      <c r="Q791" s="160">
        <f>IF($H$677&gt;0,IPMT('Assumptions (Wind)'!$V$10,Model!AF$1,'Assumptions (Wind)'!$V$13,'Assumptions (Wind)'!$V$8*Model!$H$677*AVERAGE('Assumptions (Wind)'!$E$2:$F$2)/10^9),0)</f>
        <v>-0.0004420138422</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-0.01206778916</v>
      </c>
      <c r="J792" s="160">
        <f>IF($I$677&gt;0,IPMT('Assumptions (Wind)'!$V$10,Model!X$1,'Assumptions (Wind)'!$V$13,'Assumptions (Wind)'!$V$8*Model!$I$677*AVERAGE('Assumptions (Wind)'!$F$2:$G$2)/10^9),0)</f>
        <v>-0.01123475585</v>
      </c>
      <c r="K792" s="160">
        <f>IF($I$677&gt;0,IPMT('Assumptions (Wind)'!$V$10,Model!Y$1,'Assumptions (Wind)'!$V$13,'Assumptions (Wind)'!$V$8*Model!$I$677*AVERAGE('Assumptions (Wind)'!$F$2:$G$2)/10^9),0)</f>
        <v>-0.01033507987</v>
      </c>
      <c r="L792" s="160">
        <f>IF($I$677&gt;0,IPMT('Assumptions (Wind)'!$V$10,Model!Z$1,'Assumptions (Wind)'!$V$13,'Assumptions (Wind)'!$V$8*Model!$I$677*AVERAGE('Assumptions (Wind)'!$F$2:$G$2)/10^9),0)</f>
        <v>-0.009363429806</v>
      </c>
      <c r="M792" s="160">
        <f>IF($I$677&gt;0,IPMT('Assumptions (Wind)'!$V$10,Model!AA$1,'Assumptions (Wind)'!$V$13,'Assumptions (Wind)'!$V$8*Model!$I$677*AVERAGE('Assumptions (Wind)'!$F$2:$G$2)/10^9),0)</f>
        <v>-0.008314047742</v>
      </c>
      <c r="N792" s="160">
        <f>IF($I$677&gt;0,IPMT('Assumptions (Wind)'!$V$10,Model!AB$1,'Assumptions (Wind)'!$V$13,'Assumptions (Wind)'!$V$8*Model!$I$677*AVERAGE('Assumptions (Wind)'!$F$2:$G$2)/10^9),0)</f>
        <v>-0.007180715113</v>
      </c>
      <c r="O792" s="160">
        <f>IF($I$677&gt;0,IPMT('Assumptions (Wind)'!$V$10,Model!AC$1,'Assumptions (Wind)'!$V$13,'Assumptions (Wind)'!$V$8*Model!$I$677*AVERAGE('Assumptions (Wind)'!$F$2:$G$2)/10^9),0)</f>
        <v>-0.005956715874</v>
      </c>
      <c r="P792" s="160">
        <f>IF($I$677&gt;0,IPMT('Assumptions (Wind)'!$V$10,Model!AD$1,'Assumptions (Wind)'!$V$13,'Assumptions (Wind)'!$V$8*Model!$I$677*AVERAGE('Assumptions (Wind)'!$F$2:$G$2)/10^9),0)</f>
        <v>-0.004634796695</v>
      </c>
      <c r="Q792" s="160">
        <f>IF($I$677&gt;0,IPMT('Assumptions (Wind)'!$V$10,Model!AE$1,'Assumptions (Wind)'!$V$13,'Assumptions (Wind)'!$V$8*Model!$I$677*AVERAGE('Assumptions (Wind)'!$F$2:$G$2)/10^9),0)</f>
        <v>-0.003207123982</v>
      </c>
      <c r="R792" s="160">
        <f>IF($I$677&gt;0,IPMT('Assumptions (Wind)'!$V$10,Model!AF$1,'Assumptions (Wind)'!$V$13,'Assumptions (Wind)'!$V$8*Model!$I$677*AVERAGE('Assumptions (Wind)'!$F$2:$G$2)/10^9),0)</f>
        <v>-0.001665237452</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-0.004225024682</v>
      </c>
      <c r="K793" s="160">
        <f>IF($J$677&gt;0,IPMT('Assumptions (Wind)'!$V$10,Model!X$1,'Assumptions (Wind)'!$V$13,'Assumptions (Wind)'!$V$8*Model!$J$677*AVERAGE('Assumptions (Wind)'!$G$2:$H$2)/10^9),0)</f>
        <v>-0.003933373388</v>
      </c>
      <c r="L793" s="160">
        <f>IF($J$677&gt;0,IPMT('Assumptions (Wind)'!$V$10,Model!Y$1,'Assumptions (Wind)'!$V$13,'Assumptions (Wind)'!$V$8*Model!$J$677*AVERAGE('Assumptions (Wind)'!$G$2:$H$2)/10^9),0)</f>
        <v>-0.003618389991</v>
      </c>
      <c r="M793" s="160">
        <f>IF($J$677&gt;0,IPMT('Assumptions (Wind)'!$V$10,Model!Z$1,'Assumptions (Wind)'!$V$13,'Assumptions (Wind)'!$V$8*Model!$J$677*AVERAGE('Assumptions (Wind)'!$G$2:$H$2)/10^9),0)</f>
        <v>-0.003278207923</v>
      </c>
      <c r="N793" s="160">
        <f>IF($J$677&gt;0,IPMT('Assumptions (Wind)'!$V$10,Model!AA$1,'Assumptions (Wind)'!$V$13,'Assumptions (Wind)'!$V$8*Model!$J$677*AVERAGE('Assumptions (Wind)'!$G$2:$H$2)/10^9),0)</f>
        <v>-0.002910811288</v>
      </c>
      <c r="O793" s="160">
        <f>IF($J$677&gt;0,IPMT('Assumptions (Wind)'!$V$10,Model!AB$1,'Assumptions (Wind)'!$V$13,'Assumptions (Wind)'!$V$8*Model!$J$677*AVERAGE('Assumptions (Wind)'!$G$2:$H$2)/10^9),0)</f>
        <v>-0.002514022923</v>
      </c>
      <c r="P793" s="160">
        <f>IF($J$677&gt;0,IPMT('Assumptions (Wind)'!$V$10,Model!AC$1,'Assumptions (Wind)'!$V$13,'Assumptions (Wind)'!$V$8*Model!$J$677*AVERAGE('Assumptions (Wind)'!$G$2:$H$2)/10^9),0)</f>
        <v>-0.002085491489</v>
      </c>
      <c r="Q793" s="160">
        <f>IF($J$677&gt;0,IPMT('Assumptions (Wind)'!$V$10,Model!AD$1,'Assumptions (Wind)'!$V$13,'Assumptions (Wind)'!$V$8*Model!$J$677*AVERAGE('Assumptions (Wind)'!$G$2:$H$2)/10^9),0)</f>
        <v>-0.00162267754</v>
      </c>
      <c r="R793" s="160">
        <f>IF($J$677&gt;0,IPMT('Assumptions (Wind)'!$V$10,Model!AE$1,'Assumptions (Wind)'!$V$13,'Assumptions (Wind)'!$V$8*Model!$J$677*AVERAGE('Assumptions (Wind)'!$G$2:$H$2)/10^9),0)</f>
        <v>-0.001122838475</v>
      </c>
      <c r="S793" s="160">
        <f>IF($J$677&gt;0,IPMT('Assumptions (Wind)'!$V$10,Model!AF$1,'Assumptions (Wind)'!$V$13,'Assumptions (Wind)'!$V$8*Model!$J$677*AVERAGE('Assumptions (Wind)'!$G$2:$H$2)/10^9),0)</f>
        <v>-0.0005830122852</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-0.004967871821</v>
      </c>
      <c r="L794" s="160">
        <f>IF($K$677&gt;0,IPMT('Assumptions (Wind)'!$V$10,Model!X$1,'Assumptions (Wind)'!$V$13,'Assumptions (Wind)'!$V$8*Model!$K$677*AVERAGE('Assumptions (Wind)'!$H$2:$I$2)/10^9),0)</f>
        <v>-0.004624942169</v>
      </c>
      <c r="M794" s="160">
        <f>IF($K$677&gt;0,IPMT('Assumptions (Wind)'!$V$10,Model!Y$1,'Assumptions (Wind)'!$V$13,'Assumptions (Wind)'!$V$8*Model!$K$677*AVERAGE('Assumptions (Wind)'!$H$2:$I$2)/10^9),0)</f>
        <v>-0.004254578145</v>
      </c>
      <c r="N794" s="160">
        <f>IF($K$677&gt;0,IPMT('Assumptions (Wind)'!$V$10,Model!Z$1,'Assumptions (Wind)'!$V$13,'Assumptions (Wind)'!$V$8*Model!$K$677*AVERAGE('Assumptions (Wind)'!$H$2:$I$2)/10^9),0)</f>
        <v>-0.003854585</v>
      </c>
      <c r="O794" s="160">
        <f>IF($K$677&gt;0,IPMT('Assumptions (Wind)'!$V$10,Model!AA$1,'Assumptions (Wind)'!$V$13,'Assumptions (Wind)'!$V$8*Model!$K$677*AVERAGE('Assumptions (Wind)'!$H$2:$I$2)/10^9),0)</f>
        <v>-0.003422592402</v>
      </c>
      <c r="P794" s="160">
        <f>IF($K$677&gt;0,IPMT('Assumptions (Wind)'!$V$10,Model!AB$1,'Assumptions (Wind)'!$V$13,'Assumptions (Wind)'!$V$8*Model!$K$677*AVERAGE('Assumptions (Wind)'!$H$2:$I$2)/10^9),0)</f>
        <v>-0.002956040397</v>
      </c>
      <c r="Q794" s="160">
        <f>IF($K$677&gt;0,IPMT('Assumptions (Wind)'!$V$10,Model!AC$1,'Assumptions (Wind)'!$V$13,'Assumptions (Wind)'!$V$8*Model!$K$677*AVERAGE('Assumptions (Wind)'!$H$2:$I$2)/10^9),0)</f>
        <v>-0.002452164231</v>
      </c>
      <c r="R794" s="160">
        <f>IF($K$677&gt;0,IPMT('Assumptions (Wind)'!$V$10,Model!AD$1,'Assumptions (Wind)'!$V$13,'Assumptions (Wind)'!$V$8*Model!$K$677*AVERAGE('Assumptions (Wind)'!$H$2:$I$2)/10^9),0)</f>
        <v>-0.001907977973</v>
      </c>
      <c r="S794" s="160">
        <f>IF($K$677&gt;0,IPMT('Assumptions (Wind)'!$V$10,Model!AE$1,'Assumptions (Wind)'!$V$13,'Assumptions (Wind)'!$V$8*Model!$K$677*AVERAGE('Assumptions (Wind)'!$H$2:$I$2)/10^9),0)</f>
        <v>-0.001320256813</v>
      </c>
      <c r="T794" s="160">
        <f>IF($K$677&gt;0,IPMT('Assumptions (Wind)'!$V$10,Model!AF$1,'Assumptions (Wind)'!$V$13,'Assumptions (Wind)'!$V$8*Model!$K$677*AVERAGE('Assumptions (Wind)'!$H$2:$I$2)/10^9),0)</f>
        <v>-0.0006855179606</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-0.02528981125</v>
      </c>
      <c r="M795" s="160">
        <f>IF($L$677&gt;0,IPMT('Assumptions (Wind)'!$V$10,Model!X$1,'Assumptions (Wind)'!$V$13,'Assumptions (Wind)'!$V$8*Model!$L$677*AVERAGE('Assumptions (Wind)'!$I$2:$J$2)/10^9),0)</f>
        <v>-0.02354406851</v>
      </c>
      <c r="N795" s="160">
        <f>IF($L$677&gt;0,IPMT('Assumptions (Wind)'!$V$10,Model!Y$1,'Assumptions (Wind)'!$V$13,'Assumptions (Wind)'!$V$8*Model!$L$677*AVERAGE('Assumptions (Wind)'!$I$2:$J$2)/10^9),0)</f>
        <v>-0.02165866636</v>
      </c>
      <c r="O795" s="160">
        <f>IF($L$677&gt;0,IPMT('Assumptions (Wind)'!$V$10,Model!Z$1,'Assumptions (Wind)'!$V$13,'Assumptions (Wind)'!$V$8*Model!$L$677*AVERAGE('Assumptions (Wind)'!$I$2:$J$2)/10^9),0)</f>
        <v>-0.01962243202</v>
      </c>
      <c r="P795" s="160">
        <f>IF($L$677&gt;0,IPMT('Assumptions (Wind)'!$V$10,Model!AA$1,'Assumptions (Wind)'!$V$13,'Assumptions (Wind)'!$V$8*Model!$L$677*AVERAGE('Assumptions (Wind)'!$I$2:$J$2)/10^9),0)</f>
        <v>-0.01742329894</v>
      </c>
      <c r="Q795" s="160">
        <f>IF($L$677&gt;0,IPMT('Assumptions (Wind)'!$V$10,Model!AB$1,'Assumptions (Wind)'!$V$13,'Assumptions (Wind)'!$V$8*Model!$L$677*AVERAGE('Assumptions (Wind)'!$I$2:$J$2)/10^9),0)</f>
        <v>-0.01504823522</v>
      </c>
      <c r="R795" s="160">
        <f>IF($L$677&gt;0,IPMT('Assumptions (Wind)'!$V$10,Model!AC$1,'Assumptions (Wind)'!$V$13,'Assumptions (Wind)'!$V$8*Model!$L$677*AVERAGE('Assumptions (Wind)'!$I$2:$J$2)/10^9),0)</f>
        <v>-0.0124831664</v>
      </c>
      <c r="S795" s="160">
        <f>IF($L$677&gt;0,IPMT('Assumptions (Wind)'!$V$10,Model!AD$1,'Assumptions (Wind)'!$V$13,'Assumptions (Wind)'!$V$8*Model!$L$677*AVERAGE('Assumptions (Wind)'!$I$2:$J$2)/10^9),0)</f>
        <v>-0.009712892068</v>
      </c>
      <c r="T795" s="160">
        <f>IF($L$677&gt;0,IPMT('Assumptions (Wind)'!$V$10,Model!AE$1,'Assumptions (Wind)'!$V$13,'Assumptions (Wind)'!$V$8*Model!$L$677*AVERAGE('Assumptions (Wind)'!$I$2:$J$2)/10^9),0)</f>
        <v>-0.006720995792</v>
      </c>
      <c r="U795" s="160">
        <f>IF($L$677&gt;0,IPMT('Assumptions (Wind)'!$V$10,Model!AF$1,'Assumptions (Wind)'!$V$13,'Assumptions (Wind)'!$V$8*Model!$L$677*AVERAGE('Assumptions (Wind)'!$I$2:$J$2)/10^9),0)</f>
        <v>-0.003489747815</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-0.01349858675</v>
      </c>
      <c r="N796" s="160">
        <f>IF($M$677&gt;0,IPMT('Assumptions (Wind)'!$V$10,Model!X$1,'Assumptions (Wind)'!$V$13,'Assumptions (Wind)'!$V$8*Model!$M$677*AVERAGE('Assumptions (Wind)'!$J$2:$K$2)/10^9),0)</f>
        <v>-0.01256678621</v>
      </c>
      <c r="O796" s="160">
        <f>IF($M$677&gt;0,IPMT('Assumptions (Wind)'!$V$10,Model!Y$1,'Assumptions (Wind)'!$V$13,'Assumptions (Wind)'!$V$8*Model!$M$677*AVERAGE('Assumptions (Wind)'!$J$2:$K$2)/10^9),0)</f>
        <v>-0.01156044162</v>
      </c>
      <c r="P796" s="160">
        <f>IF($M$677&gt;0,IPMT('Assumptions (Wind)'!$V$10,Model!Z$1,'Assumptions (Wind)'!$V$13,'Assumptions (Wind)'!$V$8*Model!$M$677*AVERAGE('Assumptions (Wind)'!$J$2:$K$2)/10^9),0)</f>
        <v>-0.01047358947</v>
      </c>
      <c r="Q796" s="160">
        <f>IF($M$677&gt;0,IPMT('Assumptions (Wind)'!$V$10,Model!AA$1,'Assumptions (Wind)'!$V$13,'Assumptions (Wind)'!$V$8*Model!$M$677*AVERAGE('Assumptions (Wind)'!$J$2:$K$2)/10^9),0)</f>
        <v>-0.009299789146</v>
      </c>
      <c r="R796" s="160">
        <f>IF($M$677&gt;0,IPMT('Assumptions (Wind)'!$V$10,Model!AB$1,'Assumptions (Wind)'!$V$13,'Assumptions (Wind)'!$V$8*Model!$M$677*AVERAGE('Assumptions (Wind)'!$J$2:$K$2)/10^9),0)</f>
        <v>-0.008032084797</v>
      </c>
      <c r="S796" s="160">
        <f>IF($M$677&gt;0,IPMT('Assumptions (Wind)'!$V$10,Model!AC$1,'Assumptions (Wind)'!$V$13,'Assumptions (Wind)'!$V$8*Model!$M$677*AVERAGE('Assumptions (Wind)'!$J$2:$K$2)/10^9),0)</f>
        <v>-0.0066629641</v>
      </c>
      <c r="T796" s="160">
        <f>IF($M$677&gt;0,IPMT('Assumptions (Wind)'!$V$10,Model!AD$1,'Assumptions (Wind)'!$V$13,'Assumptions (Wind)'!$V$8*Model!$M$677*AVERAGE('Assumptions (Wind)'!$J$2:$K$2)/10^9),0)</f>
        <v>-0.005184313747</v>
      </c>
      <c r="U796" s="160">
        <f>IF($M$677&gt;0,IPMT('Assumptions (Wind)'!$V$10,Model!AE$1,'Assumptions (Wind)'!$V$13,'Assumptions (Wind)'!$V$8*Model!$M$677*AVERAGE('Assumptions (Wind)'!$J$2:$K$2)/10^9),0)</f>
        <v>-0.003587371365</v>
      </c>
      <c r="V796" s="160">
        <f>IF($M$677&gt;0,IPMT('Assumptions (Wind)'!$V$10,Model!AF$1,'Assumptions (Wind)'!$V$13,'Assumptions (Wind)'!$V$8*Model!$M$677*AVERAGE('Assumptions (Wind)'!$J$2:$K$2)/10^9),0)</f>
        <v>-0.001862673594</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-0.097715553</v>
      </c>
      <c r="O797" s="177">
        <f>IF($N$677&gt;0,IPMT('Assumptions (Wind)'!$V$10,Model!X$1,'Assumptions (Wind)'!$V$13,'Assumptions (Wind)'!$V$8*Model!$N$677*AVERAGE('Assumptions (Wind)'!$K$2:$L$2)/10^9),0)</f>
        <v>-0.09097029834</v>
      </c>
      <c r="P797" s="177">
        <f>IF($N$677&gt;0,IPMT('Assumptions (Wind)'!$V$10,Model!Y$1,'Assumptions (Wind)'!$V$13,'Assumptions (Wind)'!$V$8*Model!$N$677*AVERAGE('Assumptions (Wind)'!$K$2:$L$2)/10^9),0)</f>
        <v>-0.0836854233</v>
      </c>
      <c r="Q797" s="177">
        <f>IF($N$677&gt;0,IPMT('Assumptions (Wind)'!$V$10,Model!Z$1,'Assumptions (Wind)'!$V$13,'Assumptions (Wind)'!$V$8*Model!$N$677*AVERAGE('Assumptions (Wind)'!$K$2:$L$2)/10^9),0)</f>
        <v>-0.07581775827</v>
      </c>
      <c r="R797" s="177">
        <f>IF($N$677&gt;0,IPMT('Assumptions (Wind)'!$V$10,Model!AA$1,'Assumptions (Wind)'!$V$13,'Assumptions (Wind)'!$V$8*Model!$N$677*AVERAGE('Assumptions (Wind)'!$K$2:$L$2)/10^9),0)</f>
        <v>-0.06732068003</v>
      </c>
      <c r="S797" s="177">
        <f>IF($N$677&gt;0,IPMT('Assumptions (Wind)'!$V$10,Model!AB$1,'Assumptions (Wind)'!$V$13,'Assumptions (Wind)'!$V$8*Model!$N$677*AVERAGE('Assumptions (Wind)'!$K$2:$L$2)/10^9),0)</f>
        <v>-0.05814383553</v>
      </c>
      <c r="T797" s="177">
        <f>IF($N$677&gt;0,IPMT('Assumptions (Wind)'!$V$10,Model!AC$1,'Assumptions (Wind)'!$V$13,'Assumptions (Wind)'!$V$8*Model!$N$677*AVERAGE('Assumptions (Wind)'!$K$2:$L$2)/10^9),0)</f>
        <v>-0.04823284347</v>
      </c>
      <c r="U797" s="177">
        <f>IF($N$677&gt;0,IPMT('Assumptions (Wind)'!$V$10,Model!AD$1,'Assumptions (Wind)'!$V$13,'Assumptions (Wind)'!$V$8*Model!$N$677*AVERAGE('Assumptions (Wind)'!$K$2:$L$2)/10^9),0)</f>
        <v>-0.03752897205</v>
      </c>
      <c r="V797" s="177">
        <f>IF($N$677&gt;0,IPMT('Assumptions (Wind)'!$V$10,Model!AE$1,'Assumptions (Wind)'!$V$13,'Assumptions (Wind)'!$V$8*Model!$N$677*AVERAGE('Assumptions (Wind)'!$K$2:$L$2)/10^9),0)</f>
        <v>-0.02596879091</v>
      </c>
      <c r="W797" s="177">
        <f>IF($N$677&gt;0,IPMT('Assumptions (Wind)'!$V$10,Model!AF$1,'Assumptions (Wind)'!$V$13,'Assumptions (Wind)'!$V$8*Model!$N$677*AVERAGE('Assumptions (Wind)'!$K$2:$L$2)/10^9),0)</f>
        <v>-0.01348379528</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-0.2003265895</v>
      </c>
      <c r="P798" s="160">
        <f>IF($O$677&gt;0,IPMT('Assumptions (Wind)'!$V$10,Model!X$1,'Assumptions (Wind)'!$V$13,'Assumptions (Wind)'!$V$8*Model!$O$677*AVERAGE('Assumptions (Wind)'!$L$2:$M$2)/10^9),0)</f>
        <v>-0.1864981475</v>
      </c>
      <c r="Q798" s="160">
        <f>IF($O$677&gt;0,IPMT('Assumptions (Wind)'!$V$10,Model!Y$1,'Assumptions (Wind)'!$V$13,'Assumptions (Wind)'!$V$8*Model!$O$677*AVERAGE('Assumptions (Wind)'!$L$2:$M$2)/10^9),0)</f>
        <v>-0.1715634301</v>
      </c>
      <c r="R798" s="160">
        <f>IF($O$677&gt;0,IPMT('Assumptions (Wind)'!$V$10,Model!Z$1,'Assumptions (Wind)'!$V$13,'Assumptions (Wind)'!$V$8*Model!$O$677*AVERAGE('Assumptions (Wind)'!$L$2:$M$2)/10^9),0)</f>
        <v>-0.1554339353</v>
      </c>
      <c r="S798" s="160">
        <f>IF($O$677&gt;0,IPMT('Assumptions (Wind)'!$V$10,Model!AA$1,'Assumptions (Wind)'!$V$13,'Assumptions (Wind)'!$V$8*Model!$O$677*AVERAGE('Assumptions (Wind)'!$L$2:$M$2)/10^9),0)</f>
        <v>-0.1380140809</v>
      </c>
      <c r="T798" s="160">
        <f>IF($O$677&gt;0,IPMT('Assumptions (Wind)'!$V$10,Model!AB$1,'Assumptions (Wind)'!$V$13,'Assumptions (Wind)'!$V$8*Model!$O$677*AVERAGE('Assumptions (Wind)'!$L$2:$M$2)/10^9),0)</f>
        <v>-0.1192006381</v>
      </c>
      <c r="U798" s="160">
        <f>IF($O$677&gt;0,IPMT('Assumptions (Wind)'!$V$10,Model!AC$1,'Assumptions (Wind)'!$V$13,'Assumptions (Wind)'!$V$8*Model!$O$677*AVERAGE('Assumptions (Wind)'!$L$2:$M$2)/10^9),0)</f>
        <v>-0.09888211999</v>
      </c>
      <c r="V798" s="160">
        <f>IF($O$677&gt;0,IPMT('Assumptions (Wind)'!$V$10,Model!AD$1,'Assumptions (Wind)'!$V$13,'Assumptions (Wind)'!$V$8*Model!$O$677*AVERAGE('Assumptions (Wind)'!$L$2:$M$2)/10^9),0)</f>
        <v>-0.07693812037</v>
      </c>
      <c r="W798" s="160">
        <f>IF($O$677&gt;0,IPMT('Assumptions (Wind)'!$V$10,Model!AE$1,'Assumptions (Wind)'!$V$13,'Assumptions (Wind)'!$V$8*Model!$O$677*AVERAGE('Assumptions (Wind)'!$L$2:$M$2)/10^9),0)</f>
        <v>-0.05323860079</v>
      </c>
      <c r="X798" s="160">
        <f>IF($O$677&gt;0,IPMT('Assumptions (Wind)'!$V$10,Model!AF$1,'Assumptions (Wind)'!$V$13,'Assumptions (Wind)'!$V$8*Model!$O$677*AVERAGE('Assumptions (Wind)'!$L$2:$M$2)/10^9),0)</f>
        <v>-0.02764311964</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v>
      </c>
      <c r="Q799" s="177">
        <f>IF($P$677&gt;0,IPMT('Assumptions (Wind)'!$V$10,Model!X$1,'Assumptions (Wind)'!$V$13,'Assumptions (Wind)'!$V$8*Model!$P$677*AVERAGE('Assumptions (Wind)'!$M$2:$N$2)/10^9),0)</f>
        <v>0</v>
      </c>
      <c r="R799" s="177">
        <f>IF($P$677&gt;0,IPMT('Assumptions (Wind)'!$V$10,Model!Y$1,'Assumptions (Wind)'!$V$13,'Assumptions (Wind)'!$V$8*Model!$P$677*AVERAGE('Assumptions (Wind)'!$M$2:$N$2)/10^9),0)</f>
        <v>0</v>
      </c>
      <c r="S799" s="177">
        <f>IF($P$677&gt;0,IPMT('Assumptions (Wind)'!$V$10,Model!Z$1,'Assumptions (Wind)'!$V$13,'Assumptions (Wind)'!$V$8*Model!$P$677*AVERAGE('Assumptions (Wind)'!$M$2:$N$2)/10^9),0)</f>
        <v>0</v>
      </c>
      <c r="T799" s="177">
        <f>IF($P$677&gt;0,IPMT('Assumptions (Wind)'!$V$10,Model!AA$1,'Assumptions (Wind)'!$V$13,'Assumptions (Wind)'!$V$8*Model!$P$677*AVERAGE('Assumptions (Wind)'!$M$2:$N$2)/10^9),0)</f>
        <v>0</v>
      </c>
      <c r="U799" s="177">
        <f>IF($P$677&gt;0,IPMT('Assumptions (Wind)'!$V$10,Model!AB$1,'Assumptions (Wind)'!$V$13,'Assumptions (Wind)'!$V$8*Model!$P$677*AVERAGE('Assumptions (Wind)'!$M$2:$N$2)/10^9),0)</f>
        <v>0</v>
      </c>
      <c r="V799" s="177">
        <f>IF($P$677&gt;0,IPMT('Assumptions (Wind)'!$V$10,Model!AC$1,'Assumptions (Wind)'!$V$13,'Assumptions (Wind)'!$V$8*Model!$P$677*AVERAGE('Assumptions (Wind)'!$M$2:$N$2)/10^9),0)</f>
        <v>0</v>
      </c>
      <c r="W799" s="177">
        <f>IF($P$677&gt;0,IPMT('Assumptions (Wind)'!$V$10,Model!AD$1,'Assumptions (Wind)'!$V$13,'Assumptions (Wind)'!$V$8*Model!$P$677*AVERAGE('Assumptions (Wind)'!$M$2:$N$2)/10^9),0)</f>
        <v>0</v>
      </c>
      <c r="X799" s="177">
        <f>IF($P$677&gt;0,IPMT('Assumptions (Wind)'!$V$10,Model!AE$1,'Assumptions (Wind)'!$V$13,'Assumptions (Wind)'!$V$8*Model!$P$677*AVERAGE('Assumptions (Wind)'!$M$2:$N$2)/10^9),0)</f>
        <v>0</v>
      </c>
      <c r="Y799" s="177">
        <f>IF($P$677&gt;0,IPMT('Assumptions (Wind)'!$V$10,Model!AF$1,'Assumptions (Wind)'!$V$13,'Assumptions (Wind)'!$V$8*Model!$P$677*AVERAGE('Assumptions (Wind)'!$M$2:$N$2)/10^9),0)</f>
        <v>0</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-0.02125110375</v>
      </c>
      <c r="R800" s="160">
        <f>IF($Q$677&gt;0,IPMT('Assumptions (Wind)'!$V$10,Model!X$1,'Assumptions (Wind)'!$V$13,'Assumptions (Wind)'!$V$8*Model!$Q$677*AVERAGE('Assumptions (Wind)'!$N$2:$O$2)/10^9),0)</f>
        <v>-0.01978415092</v>
      </c>
      <c r="S800" s="160">
        <f>IF($Q$677&gt;0,IPMT('Assumptions (Wind)'!$V$10,Model!Y$1,'Assumptions (Wind)'!$V$13,'Assumptions (Wind)'!$V$8*Model!$Q$677*AVERAGE('Assumptions (Wind)'!$N$2:$O$2)/10^9),0)</f>
        <v>-0.01819984187</v>
      </c>
      <c r="T800" s="160">
        <f>IF($Q$677&gt;0,IPMT('Assumptions (Wind)'!$V$10,Model!Z$1,'Assumptions (Wind)'!$V$13,'Assumptions (Wind)'!$V$8*Model!$Q$677*AVERAGE('Assumptions (Wind)'!$N$2:$O$2)/10^9),0)</f>
        <v>-0.0164887881</v>
      </c>
      <c r="U800" s="160">
        <f>IF($Q$677&gt;0,IPMT('Assumptions (Wind)'!$V$10,Model!AA$1,'Assumptions (Wind)'!$V$13,'Assumptions (Wind)'!$V$8*Model!$Q$677*AVERAGE('Assumptions (Wind)'!$N$2:$O$2)/10^9),0)</f>
        <v>-0.01464085002</v>
      </c>
      <c r="V800" s="160">
        <f>IF($Q$677&gt;0,IPMT('Assumptions (Wind)'!$V$10,Model!AB$1,'Assumptions (Wind)'!$V$13,'Assumptions (Wind)'!$V$8*Model!$Q$677*AVERAGE('Assumptions (Wind)'!$N$2:$O$2)/10^9),0)</f>
        <v>-0.01264507689</v>
      </c>
      <c r="W800" s="160">
        <f>IF($Q$677&gt;0,IPMT('Assumptions (Wind)'!$V$10,Model!AC$1,'Assumptions (Wind)'!$V$13,'Assumptions (Wind)'!$V$8*Model!$Q$677*AVERAGE('Assumptions (Wind)'!$N$2:$O$2)/10^9),0)</f>
        <v>-0.01048964192</v>
      </c>
      <c r="X800" s="160">
        <f>IF($Q$677&gt;0,IPMT('Assumptions (Wind)'!$V$10,Model!AD$1,'Assumptions (Wind)'!$V$13,'Assumptions (Wind)'!$V$8*Model!$Q$677*AVERAGE('Assumptions (Wind)'!$N$2:$O$2)/10^9),0)</f>
        <v>-0.008161772145</v>
      </c>
      <c r="Y800" s="160">
        <f>IF($Q$677&gt;0,IPMT('Assumptions (Wind)'!$V$10,Model!AE$1,'Assumptions (Wind)'!$V$13,'Assumptions (Wind)'!$V$8*Model!$Q$677*AVERAGE('Assumptions (Wind)'!$N$2:$O$2)/10^9),0)</f>
        <v>-0.00564767279</v>
      </c>
      <c r="Z800" s="160">
        <f>IF($Q$677&gt;0,IPMT('Assumptions (Wind)'!$V$10,Model!AF$1,'Assumptions (Wind)'!$V$13,'Assumptions (Wind)'!$V$8*Model!$Q$677*AVERAGE('Assumptions (Wind)'!$N$2:$O$2)/10^9),0)</f>
        <v>-0.002932445487</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-0.02462877626</v>
      </c>
      <c r="S801" s="177">
        <f>IF($R$677&gt;0,IPMT('Assumptions (Wind)'!$V$10,Model!X$1,'Assumptions (Wind)'!$V$13,'Assumptions (Wind)'!$V$8*Model!$R$677*AVERAGE('Assumptions (Wind)'!$O$2:$P$2)/10^9),0)</f>
        <v>-0.02292866443</v>
      </c>
      <c r="T801" s="177">
        <f>IF($R$677&gt;0,IPMT('Assumptions (Wind)'!$V$10,Model!Y$1,'Assumptions (Wind)'!$V$13,'Assumptions (Wind)'!$V$8*Model!$R$677*AVERAGE('Assumptions (Wind)'!$O$2:$P$2)/10^9),0)</f>
        <v>-0.02109254365</v>
      </c>
      <c r="U801" s="177">
        <f>IF($R$677&gt;0,IPMT('Assumptions (Wind)'!$V$10,Model!Z$1,'Assumptions (Wind)'!$V$13,'Assumptions (Wind)'!$V$8*Model!$R$677*AVERAGE('Assumptions (Wind)'!$O$2:$P$2)/10^9),0)</f>
        <v>-0.01910953321</v>
      </c>
      <c r="V801" s="177">
        <f>IF($R$677&gt;0,IPMT('Assumptions (Wind)'!$V$10,Model!AA$1,'Assumptions (Wind)'!$V$13,'Assumptions (Wind)'!$V$8*Model!$R$677*AVERAGE('Assumptions (Wind)'!$O$2:$P$2)/10^9),0)</f>
        <v>-0.01696788193</v>
      </c>
      <c r="W801" s="177">
        <f>IF($R$677&gt;0,IPMT('Assumptions (Wind)'!$V$10,Model!AB$1,'Assumptions (Wind)'!$V$13,'Assumptions (Wind)'!$V$8*Model!$R$677*AVERAGE('Assumptions (Wind)'!$O$2:$P$2)/10^9),0)</f>
        <v>-0.01465489855</v>
      </c>
      <c r="X801" s="177">
        <f>IF($R$677&gt;0,IPMT('Assumptions (Wind)'!$V$10,Model!AC$1,'Assumptions (Wind)'!$V$13,'Assumptions (Wind)'!$V$8*Model!$R$677*AVERAGE('Assumptions (Wind)'!$O$2:$P$2)/10^9),0)</f>
        <v>-0.0121568765</v>
      </c>
      <c r="Y801" s="177">
        <f>IF($R$677&gt;0,IPMT('Assumptions (Wind)'!$V$10,Model!AD$1,'Assumptions (Wind)'!$V$13,'Assumptions (Wind)'!$V$8*Model!$R$677*AVERAGE('Assumptions (Wind)'!$O$2:$P$2)/10^9),0)</f>
        <v>-0.00945901269</v>
      </c>
      <c r="Z801" s="177">
        <f>IF($R$677&gt;0,IPMT('Assumptions (Wind)'!$V$10,Model!AE$1,'Assumptions (Wind)'!$V$13,'Assumptions (Wind)'!$V$8*Model!$R$677*AVERAGE('Assumptions (Wind)'!$O$2:$P$2)/10^9),0)</f>
        <v>-0.006545319771</v>
      </c>
      <c r="AA801" s="177">
        <f>IF($R$677&gt;0,IPMT('Assumptions (Wind)'!$V$10,Model!AF$1,'Assumptions (Wind)'!$V$13,'Assumptions (Wind)'!$V$8*Model!$R$677*AVERAGE('Assumptions (Wind)'!$O$2:$P$2)/10^9),0)</f>
        <v>-0.00339853142</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v>
      </c>
      <c r="T802" s="160">
        <f>IF($S$677&gt;0,IPMT('Assumptions (Wind)'!$V$10,Model!X$1,'Assumptions (Wind)'!$V$13,'Assumptions (Wind)'!$V$8*Model!$S$677*AVERAGE('Assumptions (Wind)'!$P$2:$Q$2)/10^9),0)</f>
        <v>0</v>
      </c>
      <c r="U802" s="160">
        <f>IF($S$677&gt;0,IPMT('Assumptions (Wind)'!$V$10,Model!Y$1,'Assumptions (Wind)'!$V$13,'Assumptions (Wind)'!$V$8*Model!$S$677*AVERAGE('Assumptions (Wind)'!$P$2:$Q$2)/10^9),0)</f>
        <v>0</v>
      </c>
      <c r="V802" s="160">
        <f>IF($S$677&gt;0,IPMT('Assumptions (Wind)'!$V$10,Model!Z$1,'Assumptions (Wind)'!$V$13,'Assumptions (Wind)'!$V$8*Model!$S$677*AVERAGE('Assumptions (Wind)'!$P$2:$Q$2)/10^9),0)</f>
        <v>0</v>
      </c>
      <c r="W802" s="160">
        <f>IF($S$677&gt;0,IPMT('Assumptions (Wind)'!$V$10,Model!AA$1,'Assumptions (Wind)'!$V$13,'Assumptions (Wind)'!$V$8*Model!$S$677*AVERAGE('Assumptions (Wind)'!$P$2:$Q$2)/10^9),0)</f>
        <v>0</v>
      </c>
      <c r="X802" s="160">
        <f>IF($S$677&gt;0,IPMT('Assumptions (Wind)'!$V$10,Model!AB$1,'Assumptions (Wind)'!$V$13,'Assumptions (Wind)'!$V$8*Model!$S$677*AVERAGE('Assumptions (Wind)'!$P$2:$Q$2)/10^9),0)</f>
        <v>0</v>
      </c>
      <c r="Y802" s="160">
        <f>IF($S$677&gt;0,IPMT('Assumptions (Wind)'!$V$10,Model!AC$1,'Assumptions (Wind)'!$V$13,'Assumptions (Wind)'!$V$8*Model!$S$677*AVERAGE('Assumptions (Wind)'!$P$2:$Q$2)/10^9),0)</f>
        <v>0</v>
      </c>
      <c r="Z802" s="160">
        <f>IF($S$677&gt;0,IPMT('Assumptions (Wind)'!$V$10,Model!AD$1,'Assumptions (Wind)'!$V$13,'Assumptions (Wind)'!$V$8*Model!$S$677*AVERAGE('Assumptions (Wind)'!$P$2:$Q$2)/10^9),0)</f>
        <v>0</v>
      </c>
      <c r="AA802" s="160">
        <f>IF($S$677&gt;0,IPMT('Assumptions (Wind)'!$V$10,Model!AE$1,'Assumptions (Wind)'!$V$13,'Assumptions (Wind)'!$V$8*Model!$S$677*AVERAGE('Assumptions (Wind)'!$P$2:$Q$2)/10^9),0)</f>
        <v>0</v>
      </c>
      <c r="AB802" s="160">
        <f>IF($S$677&gt;0,IPMT('Assumptions (Wind)'!$V$10,Model!AF$1,'Assumptions (Wind)'!$V$13,'Assumptions (Wind)'!$V$8*Model!$S$677*AVERAGE('Assumptions (Wind)'!$P$2:$Q$2)/10^9),0)</f>
        <v>0</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-0.01501125512</v>
      </c>
      <c r="U803" s="160">
        <f>IF($T$677&gt;0,IPMT('Assumptions (Wind)'!$V$10,Model!X$1,'Assumptions (Wind)'!$V$13,'Assumptions (Wind)'!$V$8*Model!$T$677*AVERAGE('Assumptions (Wind)'!$Q$2:$R$2)/10^9),0)</f>
        <v>-0.01397503585</v>
      </c>
      <c r="V803" s="160">
        <f>IF($T$677&gt;0,IPMT('Assumptions (Wind)'!$V$10,Model!Y$1,'Assumptions (Wind)'!$V$13,'Assumptions (Wind)'!$V$8*Model!$T$677*AVERAGE('Assumptions (Wind)'!$Q$2:$R$2)/10^9),0)</f>
        <v>-0.01285591905</v>
      </c>
      <c r="W803" s="160">
        <f>IF($T$677&gt;0,IPMT('Assumptions (Wind)'!$V$10,Model!Z$1,'Assumptions (Wind)'!$V$13,'Assumptions (Wind)'!$V$8*Model!$T$677*AVERAGE('Assumptions (Wind)'!$Q$2:$R$2)/10^9),0)</f>
        <v>-0.0116472729</v>
      </c>
      <c r="X803" s="160">
        <f>IF($T$677&gt;0,IPMT('Assumptions (Wind)'!$V$10,Model!AA$1,'Assumptions (Wind)'!$V$13,'Assumptions (Wind)'!$V$8*Model!$T$677*AVERAGE('Assumptions (Wind)'!$Q$2:$R$2)/10^9),0)</f>
        <v>-0.01034193505</v>
      </c>
      <c r="Y803" s="160">
        <f>IF($T$677&gt;0,IPMT('Assumptions (Wind)'!$V$10,Model!AB$1,'Assumptions (Wind)'!$V$13,'Assumptions (Wind)'!$V$8*Model!$T$677*AVERAGE('Assumptions (Wind)'!$Q$2:$R$2)/10^9),0)</f>
        <v>-0.008932170181</v>
      </c>
      <c r="Z803" s="160">
        <f>IF($T$677&gt;0,IPMT('Assumptions (Wind)'!$V$10,Model!AC$1,'Assumptions (Wind)'!$V$13,'Assumptions (Wind)'!$V$8*Model!$T$677*AVERAGE('Assumptions (Wind)'!$Q$2:$R$2)/10^9),0)</f>
        <v>-0.00740962412</v>
      </c>
      <c r="AA803" s="160">
        <f>IF($T$677&gt;0,IPMT('Assumptions (Wind)'!$V$10,Model!AD$1,'Assumptions (Wind)'!$V$13,'Assumptions (Wind)'!$V$8*Model!$T$677*AVERAGE('Assumptions (Wind)'!$Q$2:$R$2)/10^9),0)</f>
        <v>-0.005765274375</v>
      </c>
      <c r="AB803" s="160">
        <f>IF($T$677&gt;0,IPMT('Assumptions (Wind)'!$V$10,Model!AE$1,'Assumptions (Wind)'!$V$13,'Assumptions (Wind)'!$V$8*Model!$T$677*AVERAGE('Assumptions (Wind)'!$Q$2:$R$2)/10^9),0)</f>
        <v>-0.00398937665</v>
      </c>
      <c r="AC803" s="160">
        <f>IF($T$677&gt;0,IPMT('Assumptions (Wind)'!$V$10,Model!AF$1,'Assumptions (Wind)'!$V$13,'Assumptions (Wind)'!$V$8*Model!$T$677*AVERAGE('Assumptions (Wind)'!$Q$2:$R$2)/10^9),0)</f>
        <v>-0.002071407107</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-0.01577837703</v>
      </c>
      <c r="V804" s="160">
        <f>IF($U$677&gt;0,IPMT('Assumptions (Wind)'!$V$10,Model!X$1,'Assumptions (Wind)'!$V$13,'Assumptions (Wind)'!$V$8*Model!$U$677*AVERAGE('Assumptions (Wind)'!$R$2:$S$2)/10^9),0)</f>
        <v>-0.01468920373</v>
      </c>
      <c r="W804" s="160">
        <f>IF($U$677&gt;0,IPMT('Assumptions (Wind)'!$V$10,Model!Y$1,'Assumptions (Wind)'!$V$13,'Assumptions (Wind)'!$V$8*Model!$U$677*AVERAGE('Assumptions (Wind)'!$R$2:$S$2)/10^9),0)</f>
        <v>-0.01351289657</v>
      </c>
      <c r="X804" s="160">
        <f>IF($U$677&gt;0,IPMT('Assumptions (Wind)'!$V$10,Model!Z$1,'Assumptions (Wind)'!$V$13,'Assumptions (Wind)'!$V$8*Model!$U$677*AVERAGE('Assumptions (Wind)'!$R$2:$S$2)/10^9),0)</f>
        <v>-0.01224248483</v>
      </c>
      <c r="Y804" s="160">
        <f>IF($U$677&gt;0,IPMT('Assumptions (Wind)'!$V$10,Model!AA$1,'Assumptions (Wind)'!$V$13,'Assumptions (Wind)'!$V$8*Model!$U$677*AVERAGE('Assumptions (Wind)'!$R$2:$S$2)/10^9),0)</f>
        <v>-0.01087044016</v>
      </c>
      <c r="Z804" s="160">
        <f>IF($U$677&gt;0,IPMT('Assumptions (Wind)'!$V$10,Model!AB$1,'Assumptions (Wind)'!$V$13,'Assumptions (Wind)'!$V$8*Model!$U$677*AVERAGE('Assumptions (Wind)'!$R$2:$S$2)/10^9),0)</f>
        <v>-0.009388631911</v>
      </c>
      <c r="AA804" s="160">
        <f>IF($U$677&gt;0,IPMT('Assumptions (Wind)'!$V$10,Model!AC$1,'Assumptions (Wind)'!$V$13,'Assumptions (Wind)'!$V$8*Model!$U$677*AVERAGE('Assumptions (Wind)'!$R$2:$S$2)/10^9),0)</f>
        <v>-0.007788279002</v>
      </c>
      <c r="AB804" s="160">
        <f>IF($U$677&gt;0,IPMT('Assumptions (Wind)'!$V$10,Model!AD$1,'Assumptions (Wind)'!$V$13,'Assumptions (Wind)'!$V$8*Model!$U$677*AVERAGE('Assumptions (Wind)'!$R$2:$S$2)/10^9),0)</f>
        <v>-0.006059897861</v>
      </c>
      <c r="AC804" s="160">
        <f>IF($U$677&gt;0,IPMT('Assumptions (Wind)'!$V$10,Model!AE$1,'Assumptions (Wind)'!$V$13,'Assumptions (Wind)'!$V$8*Model!$U$677*AVERAGE('Assumptions (Wind)'!$R$2:$S$2)/10^9),0)</f>
        <v>-0.004193246228</v>
      </c>
      <c r="AD804" s="160">
        <f>IF($U$677&gt;0,IPMT('Assumptions (Wind)'!$V$10,Model!AF$1,'Assumptions (Wind)'!$V$13,'Assumptions (Wind)'!$V$8*Model!$U$677*AVERAGE('Assumptions (Wind)'!$R$2:$S$2)/10^9),0)</f>
        <v>-0.002177262464</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-0.09763632978</v>
      </c>
      <c r="Y807" s="160">
        <f>IF($X$677&gt;0,IPMT('Assumptions (Wind)'!$V$10,Model!X1,'Assumptions (Wind)'!$V$13,'Assumptions (Wind)'!$V$8*Model!$X$677*'Assumptions (Wind)'!$V$2/10^9),0)</f>
        <v>-0.09089654386</v>
      </c>
      <c r="Z807" s="160">
        <f>IF($X$677&gt;0,IPMT('Assumptions (Wind)'!$V$10,Model!Y1,'Assumptions (Wind)'!$V$13,'Assumptions (Wind)'!$V$8*Model!$X$677*'Assumptions (Wind)'!$V$2/10^9),0)</f>
        <v>-0.08361757506</v>
      </c>
      <c r="AA807" s="160">
        <f>IF($X$677&gt;0,IPMT('Assumptions (Wind)'!$V$10,Model!Z1,'Assumptions (Wind)'!$V$13,'Assumptions (Wind)'!$V$8*Model!$X$677*'Assumptions (Wind)'!$V$2/10^9),0)</f>
        <v>-0.07575628876</v>
      </c>
      <c r="AB807" s="160">
        <f>IF($X$677&gt;0,IPMT('Assumptions (Wind)'!$V$10,Model!AA1,'Assumptions (Wind)'!$V$13,'Assumptions (Wind)'!$V$8*Model!$X$677*'Assumptions (Wind)'!$V$2/10^9),0)</f>
        <v>-0.06726609956</v>
      </c>
      <c r="AC807" s="160">
        <f>IF($X$677&gt;0,IPMT('Assumptions (Wind)'!$V$10,Model!AB1,'Assumptions (Wind)'!$V$13,'Assumptions (Wind)'!$V$8*Model!$X$677*'Assumptions (Wind)'!$V$2/10^9),0)</f>
        <v>-0.05809669521</v>
      </c>
      <c r="AD807" s="160">
        <f>IF($X$677&gt;0,IPMT('Assumptions (Wind)'!$V$10,Model!AC1,'Assumptions (Wind)'!$V$13,'Assumptions (Wind)'!$V$8*Model!$X$677*'Assumptions (Wind)'!$V$2/10^9),0)</f>
        <v>-0.04819373853</v>
      </c>
      <c r="AE807" s="160">
        <f>IF($X$677&gt;0,IPMT('Assumptions (Wind)'!$V$10,Model!AD1,'Assumptions (Wind)'!$V$13,'Assumptions (Wind)'!$V$8*Model!$X$677*'Assumptions (Wind)'!$V$2/10^9),0)</f>
        <v>-0.0374985453</v>
      </c>
      <c r="AF807" s="160">
        <f>IF($X$677&gt;0,IPMT('Assumptions (Wind)'!$V$10,Model!AE1,'Assumptions (Wind)'!$V$13,'Assumptions (Wind)'!$V$8*Model!$X$677*'Assumptions (Wind)'!$V$2/10^9),0)</f>
        <v>-0.02594773662</v>
      </c>
      <c r="AG807" s="160">
        <f>IF($X$677&gt;0,IPMT('Assumptions (Wind)'!$V$10,Model!AF1,'Assumptions (Wind)'!$V$13,'Assumptions (Wind)'!$V$8*Model!$X$677*'Assumptions (Wind)'!$V$2/10^9),0)</f>
        <v>-0.01347286325</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-0.03852339023</v>
      </c>
      <c r="Z808" s="160">
        <f>IF($Y$677&gt;0,IPMT('Assumptions (Wind)'!$V$10,Model!X1,'Assumptions (Wind)'!$V$13,'Assumptions (Wind)'!$V$8*Model!$Y$677*AVERAGE('Assumptions (Wind)'!$V$2:$W$2)/10^9),0)</f>
        <v>-0.0358641403</v>
      </c>
      <c r="AA808" s="160">
        <f>IF($Y$677&gt;0,IPMT('Assumptions (Wind)'!$V$10,Model!Y1,'Assumptions (Wind)'!$V$13,'Assumptions (Wind)'!$V$8*Model!$Y$677*AVERAGE('Assumptions (Wind)'!$V$2:$W$2)/10^9),0)</f>
        <v>-0.03299215038</v>
      </c>
      <c r="AB808" s="160">
        <f>IF($Y$677&gt;0,IPMT('Assumptions (Wind)'!$V$10,Model!Z1,'Assumptions (Wind)'!$V$13,'Assumptions (Wind)'!$V$8*Model!$Y$677*AVERAGE('Assumptions (Wind)'!$V$2:$W$2)/10^9),0)</f>
        <v>-0.02989040126</v>
      </c>
      <c r="AC808" s="160">
        <f>IF($Y$677&gt;0,IPMT('Assumptions (Wind)'!$V$10,Model!AA1,'Assumptions (Wind)'!$V$13,'Assumptions (Wind)'!$V$8*Model!$Y$677*AVERAGE('Assumptions (Wind)'!$V$2:$W$2)/10^9),0)</f>
        <v>-0.02654051221</v>
      </c>
      <c r="AD808" s="160">
        <f>IF($Y$677&gt;0,IPMT('Assumptions (Wind)'!$V$10,Model!AB1,'Assumptions (Wind)'!$V$13,'Assumptions (Wind)'!$V$8*Model!$Y$677*AVERAGE('Assumptions (Wind)'!$V$2:$W$2)/10^9),0)</f>
        <v>-0.02292263204</v>
      </c>
      <c r="AE808" s="160">
        <f>IF($Y$677&gt;0,IPMT('Assumptions (Wind)'!$V$10,Model!AC1,'Assumptions (Wind)'!$V$13,'Assumptions (Wind)'!$V$8*Model!$Y$677*AVERAGE('Assumptions (Wind)'!$V$2:$W$2)/10^9),0)</f>
        <v>-0.01901532145</v>
      </c>
      <c r="AF808" s="160">
        <f>IF($Y$677&gt;0,IPMT('Assumptions (Wind)'!$V$10,Model!AD1,'Assumptions (Wind)'!$V$13,'Assumptions (Wind)'!$V$8*Model!$Y$677*AVERAGE('Assumptions (Wind)'!$V$2:$W$2)/10^9),0)</f>
        <v>-0.01479542602</v>
      </c>
      <c r="AG808" s="160">
        <f>IF($Y$677&gt;0,IPMT('Assumptions (Wind)'!$V$10,Model!AE1,'Assumptions (Wind)'!$V$13,'Assumptions (Wind)'!$V$8*Model!$Y$677*AVERAGE('Assumptions (Wind)'!$V$2:$W$2)/10^9),0)</f>
        <v>-0.01023793895</v>
      </c>
      <c r="AH808" s="160">
        <f>IF($Y$677&gt;0,IPMT('Assumptions (Wind)'!$V$10,Model!AF1,'Assumptions (Wind)'!$V$13,'Assumptions (Wind)'!$V$8*Model!$Y$677*AVERAGE('Assumptions (Wind)'!$V$2:$W$2)/10^9),0)</f>
        <v>-0.005315852916</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-0.03273022148</v>
      </c>
      <c r="AA809" s="160">
        <f>IF($Z$677&gt;0,IPMT('Assumptions (Wind)'!$V$10,Model!X1,'Assumptions (Wind)'!$V$13,'Assumptions (Wind)'!$V$8*Model!$Z$677*AVERAGE('Assumptions (Wind)'!$W$2:$X$2)/10^9),0)</f>
        <v>-0.03047087103</v>
      </c>
      <c r="AB809" s="160">
        <f>IF($Z$677&gt;0,IPMT('Assumptions (Wind)'!$V$10,Model!Y1,'Assumptions (Wind)'!$V$13,'Assumptions (Wind)'!$V$8*Model!$Z$677*AVERAGE('Assumptions (Wind)'!$W$2:$X$2)/10^9),0)</f>
        <v>-0.02803077254</v>
      </c>
      <c r="AC809" s="160">
        <f>IF($Z$677&gt;0,IPMT('Assumptions (Wind)'!$V$10,Model!Z1,'Assumptions (Wind)'!$V$13,'Assumptions (Wind)'!$V$8*Model!$Z$677*AVERAGE('Assumptions (Wind)'!$W$2:$X$2)/10^9),0)</f>
        <v>-0.02539546617</v>
      </c>
      <c r="AD809" s="160">
        <f>IF($Z$677&gt;0,IPMT('Assumptions (Wind)'!$V$10,Model!AA1,'Assumptions (Wind)'!$V$13,'Assumptions (Wind)'!$V$8*Model!$Z$677*AVERAGE('Assumptions (Wind)'!$W$2:$X$2)/10^9),0)</f>
        <v>-0.02254933529</v>
      </c>
      <c r="AE809" s="160">
        <f>IF($Z$677&gt;0,IPMT('Assumptions (Wind)'!$V$10,Model!AB1,'Assumptions (Wind)'!$V$13,'Assumptions (Wind)'!$V$8*Model!$Z$677*AVERAGE('Assumptions (Wind)'!$W$2:$X$2)/10^9),0)</f>
        <v>-0.01947551394</v>
      </c>
      <c r="AF809" s="160">
        <f>IF($Z$677&gt;0,IPMT('Assumptions (Wind)'!$V$10,Model!AC1,'Assumptions (Wind)'!$V$13,'Assumptions (Wind)'!$V$8*Model!$Z$677*AVERAGE('Assumptions (Wind)'!$W$2:$X$2)/10^9),0)</f>
        <v>-0.01615578688</v>
      </c>
      <c r="AG809" s="160">
        <f>IF($Z$677&gt;0,IPMT('Assumptions (Wind)'!$V$10,Model!AD1,'Assumptions (Wind)'!$V$13,'Assumptions (Wind)'!$V$8*Model!$Z$677*AVERAGE('Assumptions (Wind)'!$W$2:$X$2)/10^9),0)</f>
        <v>-0.01257048166</v>
      </c>
      <c r="AH809" s="160">
        <f>IF($Z$677&gt;0,IPMT('Assumptions (Wind)'!$V$10,Model!AE1,'Assumptions (Wind)'!$V$13,'Assumptions (Wind)'!$V$8*Model!$Z$677*AVERAGE('Assumptions (Wind)'!$W$2:$X$2)/10^9),0)</f>
        <v>-0.008698352021</v>
      </c>
      <c r="AI809" s="160">
        <f>IF($Z$677&gt;0,IPMT('Assumptions (Wind)'!$V$10,Model!AF1,'Assumptions (Wind)'!$V$13,'Assumptions (Wind)'!$V$8*Model!$Z$677*AVERAGE('Assumptions (Wind)'!$W$2:$X$2)/10^9),0)</f>
        <v>-0.004516452011</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-0.03260818796</v>
      </c>
      <c r="AB810" s="160">
        <f>IF($AA$677&gt;0,IPMT('Assumptions (Wind)'!$V$10,Model!X1,'Assumptions (Wind)'!$V$13,'Assumptions (Wind)'!$V$8*Model!$AA$677*AVERAGE('Assumptions (Wind)'!$X$2:$Y$2)/10^9),0)</f>
        <v>-0.03035726142</v>
      </c>
      <c r="AC810" s="160">
        <f>IF($AA$677&gt;0,IPMT('Assumptions (Wind)'!$V$10,Model!Y1,'Assumptions (Wind)'!$V$13,'Assumptions (Wind)'!$V$8*Model!$AA$677*AVERAGE('Assumptions (Wind)'!$X$2:$Y$2)/10^9),0)</f>
        <v>-0.02792626076</v>
      </c>
      <c r="AD810" s="160">
        <f>IF($AA$677&gt;0,IPMT('Assumptions (Wind)'!$V$10,Model!Z1,'Assumptions (Wind)'!$V$13,'Assumptions (Wind)'!$V$8*Model!$AA$677*AVERAGE('Assumptions (Wind)'!$X$2:$Y$2)/10^9),0)</f>
        <v>-0.02530078004</v>
      </c>
      <c r="AE810" s="160">
        <f>IF($AA$677&gt;0,IPMT('Assumptions (Wind)'!$V$10,Model!AA1,'Assumptions (Wind)'!$V$13,'Assumptions (Wind)'!$V$8*Model!$AA$677*AVERAGE('Assumptions (Wind)'!$X$2:$Y$2)/10^9),0)</f>
        <v>-0.02246526086</v>
      </c>
      <c r="AF810" s="160">
        <f>IF($AA$677&gt;0,IPMT('Assumptions (Wind)'!$V$10,Model!AB1,'Assumptions (Wind)'!$V$13,'Assumptions (Wind)'!$V$8*Model!$AA$677*AVERAGE('Assumptions (Wind)'!$X$2:$Y$2)/10^9),0)</f>
        <v>-0.01940290015</v>
      </c>
      <c r="AG810" s="160">
        <f>IF($AA$677&gt;0,IPMT('Assumptions (Wind)'!$V$10,Model!AC1,'Assumptions (Wind)'!$V$13,'Assumptions (Wind)'!$V$8*Model!$AA$677*AVERAGE('Assumptions (Wind)'!$X$2:$Y$2)/10^9),0)</f>
        <v>-0.01609555058</v>
      </c>
      <c r="AH810" s="160">
        <f>IF($AA$677&gt;0,IPMT('Assumptions (Wind)'!$V$10,Model!AD1,'Assumptions (Wind)'!$V$13,'Assumptions (Wind)'!$V$8*Model!$AA$677*AVERAGE('Assumptions (Wind)'!$X$2:$Y$2)/10^9),0)</f>
        <v>-0.01252361305</v>
      </c>
      <c r="AI810" s="160">
        <f>IF($AA$677&gt;0,IPMT('Assumptions (Wind)'!$V$10,Model!AE1,'Assumptions (Wind)'!$V$13,'Assumptions (Wind)'!$V$8*Model!$AA$677*AVERAGE('Assumptions (Wind)'!$X$2:$Y$2)/10^9),0)</f>
        <v>-0.008665920512</v>
      </c>
      <c r="AJ810" s="160">
        <f>IF($AA$677&gt;0,IPMT('Assumptions (Wind)'!$V$10,Model!AF1,'Assumptions (Wind)'!$V$13,'Assumptions (Wind)'!$V$8*Model!$AA$677*AVERAGE('Assumptions (Wind)'!$X$2:$Y$2)/10^9),0)</f>
        <v>-0.004499612574</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-0.03358283467</v>
      </c>
      <c r="AC811" s="160">
        <f>IF($AB$677&gt;0,IPMT('Assumptions (Wind)'!$V$10,Model!X1,'Assumptions (Wind)'!$V$13,'Assumptions (Wind)'!$V$8*Model!$AB$677*AVERAGE('Assumptions (Wind)'!$Y$2:$Z$2)/10^9),0)</f>
        <v>-0.03126462876</v>
      </c>
      <c r="AD811" s="160">
        <f>IF($AB$677&gt;0,IPMT('Assumptions (Wind)'!$V$10,Model!Y1,'Assumptions (Wind)'!$V$13,'Assumptions (Wind)'!$V$8*Model!$AB$677*AVERAGE('Assumptions (Wind)'!$Y$2:$Z$2)/10^9),0)</f>
        <v>-0.02876096638</v>
      </c>
      <c r="AE811" s="160">
        <f>IF($AB$677&gt;0,IPMT('Assumptions (Wind)'!$V$10,Model!Z1,'Assumptions (Wind)'!$V$13,'Assumptions (Wind)'!$V$8*Model!$AB$677*AVERAGE('Assumptions (Wind)'!$Y$2:$Z$2)/10^9),0)</f>
        <v>-0.02605701101</v>
      </c>
      <c r="AF811" s="160">
        <f>IF($AB$677&gt;0,IPMT('Assumptions (Wind)'!$V$10,Model!AA1,'Assumptions (Wind)'!$V$13,'Assumptions (Wind)'!$V$8*Model!$AB$677*AVERAGE('Assumptions (Wind)'!$Y$2:$Z$2)/10^9),0)</f>
        <v>-0.02313673921</v>
      </c>
      <c r="AG811" s="160">
        <f>IF($AB$677&gt;0,IPMT('Assumptions (Wind)'!$V$10,Model!AB1,'Assumptions (Wind)'!$V$13,'Assumptions (Wind)'!$V$8*Model!$AB$677*AVERAGE('Assumptions (Wind)'!$Y$2:$Z$2)/10^9),0)</f>
        <v>-0.01998284567</v>
      </c>
      <c r="AH811" s="160">
        <f>IF($AB$677&gt;0,IPMT('Assumptions (Wind)'!$V$10,Model!AC1,'Assumptions (Wind)'!$V$13,'Assumptions (Wind)'!$V$8*Model!$AB$677*AVERAGE('Assumptions (Wind)'!$Y$2:$Z$2)/10^9),0)</f>
        <v>-0.01657664065</v>
      </c>
      <c r="AI811" s="160">
        <f>IF($AB$677&gt;0,IPMT('Assumptions (Wind)'!$V$10,Model!AD1,'Assumptions (Wind)'!$V$13,'Assumptions (Wind)'!$V$8*Model!$AB$677*AVERAGE('Assumptions (Wind)'!$Y$2:$Z$2)/10^9),0)</f>
        <v>-0.01289793922</v>
      </c>
      <c r="AJ811" s="160">
        <f>IF($AB$677&gt;0,IPMT('Assumptions (Wind)'!$V$10,Model!AE1,'Assumptions (Wind)'!$V$13,'Assumptions (Wind)'!$V$8*Model!$AB$677*AVERAGE('Assumptions (Wind)'!$Y$2:$Z$2)/10^9),0)</f>
        <v>-0.008924941678</v>
      </c>
      <c r="AK811" s="160">
        <f>IF($AB$677&gt;0,IPMT('Assumptions (Wind)'!$V$10,Model!AF1,'Assumptions (Wind)'!$V$13,'Assumptions (Wind)'!$V$8*Model!$AB$677*AVERAGE('Assumptions (Wind)'!$Y$2:$Z$2)/10^9),0)</f>
        <v>-0.004634104333</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-0.03227968789</v>
      </c>
      <c r="AD812" s="160">
        <f>IF($AC$677&gt;0,IPMT('Assumptions (Wind)'!$V$10,Model!X1,'Assumptions (Wind)'!$V$13,'Assumptions (Wind)'!$V$8*Model!$AC$677*AVERAGE('Assumptions (Wind)'!$Z$2:$AA$2)/10^9),0)</f>
        <v>-0.03005143754</v>
      </c>
      <c r="AE812" s="160">
        <f>IF($AC$677&gt;0,IPMT('Assumptions (Wind)'!$V$10,Model!Y1,'Assumptions (Wind)'!$V$13,'Assumptions (Wind)'!$V$8*Model!$AC$677*AVERAGE('Assumptions (Wind)'!$Z$2:$AA$2)/10^9),0)</f>
        <v>-0.02764492716</v>
      </c>
      <c r="AF812" s="160">
        <f>IF($AC$677&gt;0,IPMT('Assumptions (Wind)'!$V$10,Model!Z1,'Assumptions (Wind)'!$V$13,'Assumptions (Wind)'!$V$8*Model!$AC$677*AVERAGE('Assumptions (Wind)'!$Z$2:$AA$2)/10^9),0)</f>
        <v>-0.02504589595</v>
      </c>
      <c r="AG812" s="160">
        <f>IF($AC$677&gt;0,IPMT('Assumptions (Wind)'!$V$10,Model!AA1,'Assumptions (Wind)'!$V$13,'Assumptions (Wind)'!$V$8*Model!$AC$677*AVERAGE('Assumptions (Wind)'!$Z$2:$AA$2)/10^9),0)</f>
        <v>-0.02223894225</v>
      </c>
      <c r="AH812" s="160">
        <f>IF($AC$677&gt;0,IPMT('Assumptions (Wind)'!$V$10,Model!AB1,'Assumptions (Wind)'!$V$13,'Assumptions (Wind)'!$V$8*Model!$AC$677*AVERAGE('Assumptions (Wind)'!$Z$2:$AA$2)/10^9),0)</f>
        <v>-0.01920743224</v>
      </c>
      <c r="AI812" s="160">
        <f>IF($AC$677&gt;0,IPMT('Assumptions (Wind)'!$V$10,Model!AC1,'Assumptions (Wind)'!$V$13,'Assumptions (Wind)'!$V$8*Model!$AC$677*AVERAGE('Assumptions (Wind)'!$Z$2:$AA$2)/10^9),0)</f>
        <v>-0.01593340144</v>
      </c>
      <c r="AJ812" s="160">
        <f>IF($AC$677&gt;0,IPMT('Assumptions (Wind)'!$V$10,Model!AD1,'Assumptions (Wind)'!$V$13,'Assumptions (Wind)'!$V$8*Model!$AC$677*AVERAGE('Assumptions (Wind)'!$Z$2:$AA$2)/10^9),0)</f>
        <v>-0.01239744818</v>
      </c>
      <c r="AK812" s="160">
        <f>IF($AC$677&gt;0,IPMT('Assumptions (Wind)'!$V$10,Model!AE1,'Assumptions (Wind)'!$V$13,'Assumptions (Wind)'!$V$8*Model!$AC$677*AVERAGE('Assumptions (Wind)'!$Z$2:$AA$2)/10^9),0)</f>
        <v>-0.008578618649</v>
      </c>
      <c r="AL812" s="160">
        <f>IF($AC$677&gt;0,IPMT('Assumptions (Wind)'!$V$10,Model!AF1,'Assumptions (Wind)'!$V$13,'Assumptions (Wind)'!$V$8*Model!$AC$677*AVERAGE('Assumptions (Wind)'!$Z$2:$AA$2)/10^9),0)</f>
        <v>-0.00445428276</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-0.04099764789</v>
      </c>
      <c r="AE813" s="160">
        <f>IF($AD$677&gt;0,IPMT('Assumptions (Wind)'!$V$10,Model!X1,'Assumptions (Wind)'!$V$13,'Assumptions (Wind)'!$V$8*Model!$AD$677*AVERAGE('Assumptions (Wind)'!$AA$2:$AB$2)/10^9),0)</f>
        <v>-0.03816760122</v>
      </c>
      <c r="AF813" s="160">
        <f>IF($AD$677&gt;0,IPMT('Assumptions (Wind)'!$V$10,Model!Y1,'Assumptions (Wind)'!$V$13,'Assumptions (Wind)'!$V$8*Model!$AD$677*AVERAGE('Assumptions (Wind)'!$AA$2:$AB$2)/10^9),0)</f>
        <v>-0.03511115081</v>
      </c>
      <c r="AG813" s="160">
        <f>IF($AD$677&gt;0,IPMT('Assumptions (Wind)'!$V$10,Model!Z1,'Assumptions (Wind)'!$V$13,'Assumptions (Wind)'!$V$8*Model!$AD$677*AVERAGE('Assumptions (Wind)'!$AA$2:$AB$2)/10^9),0)</f>
        <v>-0.03181018437</v>
      </c>
      <c r="AH813" s="160">
        <f>IF($AD$677&gt;0,IPMT('Assumptions (Wind)'!$V$10,Model!AA1,'Assumptions (Wind)'!$V$13,'Assumptions (Wind)'!$V$8*Model!$AD$677*AVERAGE('Assumptions (Wind)'!$AA$2:$AB$2)/10^9),0)</f>
        <v>-0.02824514062</v>
      </c>
      <c r="AI813" s="160">
        <f>IF($AD$677&gt;0,IPMT('Assumptions (Wind)'!$V$10,Model!AB1,'Assumptions (Wind)'!$V$13,'Assumptions (Wind)'!$V$8*Model!$AD$677*AVERAGE('Assumptions (Wind)'!$AA$2:$AB$2)/10^9),0)</f>
        <v>-0.02439489337</v>
      </c>
      <c r="AJ813" s="160">
        <f>IF($AD$677&gt;0,IPMT('Assumptions (Wind)'!$V$10,Model!AC1,'Assumptions (Wind)'!$V$13,'Assumptions (Wind)'!$V$8*Model!$AD$677*AVERAGE('Assumptions (Wind)'!$AA$2:$AB$2)/10^9),0)</f>
        <v>-0.02023662633</v>
      </c>
      <c r="AK813" s="160">
        <f>IF($AD$677&gt;0,IPMT('Assumptions (Wind)'!$V$10,Model!AD1,'Assumptions (Wind)'!$V$13,'Assumptions (Wind)'!$V$8*Model!$AD$677*AVERAGE('Assumptions (Wind)'!$AA$2:$AB$2)/10^9),0)</f>
        <v>-0.01574569794</v>
      </c>
      <c r="AL813" s="160">
        <f>IF($AD$677&gt;0,IPMT('Assumptions (Wind)'!$V$10,Model!AE1,'Assumptions (Wind)'!$V$13,'Assumptions (Wind)'!$V$8*Model!$AD$677*AVERAGE('Assumptions (Wind)'!$AA$2:$AB$2)/10^9),0)</f>
        <v>-0.01089549527</v>
      </c>
      <c r="AM813" s="160">
        <f>IF($AD$677&gt;0,IPMT('Assumptions (Wind)'!$V$10,Model!AF1,'Assumptions (Wind)'!$V$13,'Assumptions (Wind)'!$V$8*Model!$AD$677*AVERAGE('Assumptions (Wind)'!$AA$2:$AB$2)/10^9),0)</f>
        <v>-0.005657276391</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-0.0319854417</v>
      </c>
      <c r="AF814" s="160">
        <f>IF($AE$677&gt;0,IPMT('Assumptions (Wind)'!$V$10,Model!X1,'Assumptions (Wind)'!$V$13,'Assumptions (Wind)'!$V$8*Model!$AE$677*AVERAGE('Assumptions (Wind)'!$AB$2:$AC$2)/10^9),0)</f>
        <v>-0.02977750301</v>
      </c>
      <c r="AG814" s="160">
        <f>IF($AE$677&gt;0,IPMT('Assumptions (Wind)'!$V$10,Model!Y1,'Assumptions (Wind)'!$V$13,'Assumptions (Wind)'!$V$8*Model!$AE$677*AVERAGE('Assumptions (Wind)'!$AB$2:$AC$2)/10^9),0)</f>
        <v>-0.02739292923</v>
      </c>
      <c r="AH814" s="160">
        <f>IF($AE$677&gt;0,IPMT('Assumptions (Wind)'!$V$10,Model!Z1,'Assumptions (Wind)'!$V$13,'Assumptions (Wind)'!$V$8*Model!$AE$677*AVERAGE('Assumptions (Wind)'!$AB$2:$AC$2)/10^9),0)</f>
        <v>-0.02481758955</v>
      </c>
      <c r="AI814" s="160">
        <f>IF($AE$677&gt;0,IPMT('Assumptions (Wind)'!$V$10,Model!AA1,'Assumptions (Wind)'!$V$13,'Assumptions (Wind)'!$V$8*Model!$AE$677*AVERAGE('Assumptions (Wind)'!$AB$2:$AC$2)/10^9),0)</f>
        <v>-0.02203622269</v>
      </c>
      <c r="AJ814" s="160">
        <f>IF($AE$677&gt;0,IPMT('Assumptions (Wind)'!$V$10,Model!AB1,'Assumptions (Wind)'!$V$13,'Assumptions (Wind)'!$V$8*Model!$AE$677*AVERAGE('Assumptions (Wind)'!$AB$2:$AC$2)/10^9),0)</f>
        <v>-0.01903234648</v>
      </c>
      <c r="AK814" s="160">
        <f>IF($AE$677&gt;0,IPMT('Assumptions (Wind)'!$V$10,Model!AC1,'Assumptions (Wind)'!$V$13,'Assumptions (Wind)'!$V$8*Model!$AE$677*AVERAGE('Assumptions (Wind)'!$AB$2:$AC$2)/10^9),0)</f>
        <v>-0.01578816018</v>
      </c>
      <c r="AL814" s="160">
        <f>IF($AE$677&gt;0,IPMT('Assumptions (Wind)'!$V$10,Model!AD1,'Assumptions (Wind)'!$V$13,'Assumptions (Wind)'!$V$8*Model!$AE$677*AVERAGE('Assumptions (Wind)'!$AB$2:$AC$2)/10^9),0)</f>
        <v>-0.01228443897</v>
      </c>
      <c r="AM814" s="160">
        <f>IF($AE$677&gt;0,IPMT('Assumptions (Wind)'!$V$10,Model!AE1,'Assumptions (Wind)'!$V$13,'Assumptions (Wind)'!$V$8*Model!$AE$677*AVERAGE('Assumptions (Wind)'!$AB$2:$AC$2)/10^9),0)</f>
        <v>-0.008500420067</v>
      </c>
      <c r="AN814" s="160">
        <f>IF($AE$677&gt;0,IPMT('Assumptions (Wind)'!$V$10,Model!AF1,'Assumptions (Wind)'!$V$13,'Assumptions (Wind)'!$V$8*Model!$AE$677*AVERAGE('Assumptions (Wind)'!$AB$2:$AC$2)/10^9),0)</f>
        <v>-0.00441367965</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-0.03697685267</v>
      </c>
      <c r="AG815" s="160">
        <f>IF($AF$677&gt;0,IPMT('Assumptions (Wind)'!$V$10,Model!X1,'Assumptions (Wind)'!$V$13,'Assumptions (Wind)'!$V$8*Model!$AF$677*AVERAGE('Assumptions (Wind)'!$AC$2:$AD$2)/10^9),0)</f>
        <v>-0.03442435944</v>
      </c>
      <c r="AH815" s="160">
        <f>IF($AF$677&gt;0,IPMT('Assumptions (Wind)'!$V$10,Model!Y1,'Assumptions (Wind)'!$V$13,'Assumptions (Wind)'!$V$8*Model!$AF$677*AVERAGE('Assumptions (Wind)'!$AC$2:$AD$2)/10^9),0)</f>
        <v>-0.03166766675</v>
      </c>
      <c r="AI815" s="160">
        <f>IF($AF$677&gt;0,IPMT('Assumptions (Wind)'!$V$10,Model!Z1,'Assumptions (Wind)'!$V$13,'Assumptions (Wind)'!$V$8*Model!$AF$677*AVERAGE('Assumptions (Wind)'!$AC$2:$AD$2)/10^9),0)</f>
        <v>-0.02869043864</v>
      </c>
      <c r="AJ815" s="160">
        <f>IF($AF$677&gt;0,IPMT('Assumptions (Wind)'!$V$10,Model!AA1,'Assumptions (Wind)'!$V$13,'Assumptions (Wind)'!$V$8*Model!$AF$677*AVERAGE('Assumptions (Wind)'!$AC$2:$AD$2)/10^9),0)</f>
        <v>-0.02547503228</v>
      </c>
      <c r="AK815" s="160">
        <f>IF($AF$677&gt;0,IPMT('Assumptions (Wind)'!$V$10,Model!AB1,'Assumptions (Wind)'!$V$13,'Assumptions (Wind)'!$V$8*Model!$AF$677*AVERAGE('Assumptions (Wind)'!$AC$2:$AD$2)/10^9),0)</f>
        <v>-0.02200239342</v>
      </c>
      <c r="AL815" s="160">
        <f>IF($AF$677&gt;0,IPMT('Assumptions (Wind)'!$V$10,Model!AC1,'Assumptions (Wind)'!$V$13,'Assumptions (Wind)'!$V$8*Model!$AF$677*AVERAGE('Assumptions (Wind)'!$AC$2:$AD$2)/10^9),0)</f>
        <v>-0.01825194344</v>
      </c>
      <c r="AM815" s="160">
        <f>IF($AF$677&gt;0,IPMT('Assumptions (Wind)'!$V$10,Model!AD1,'Assumptions (Wind)'!$V$13,'Assumptions (Wind)'!$V$8*Model!$AF$677*AVERAGE('Assumptions (Wind)'!$AC$2:$AD$2)/10^9),0)</f>
        <v>-0.01420145747</v>
      </c>
      <c r="AN815" s="160">
        <f>IF($AF$677&gt;0,IPMT('Assumptions (Wind)'!$V$10,Model!AE1,'Assumptions (Wind)'!$V$13,'Assumptions (Wind)'!$V$8*Model!$AF$677*AVERAGE('Assumptions (Wind)'!$AC$2:$AD$2)/10^9),0)</f>
        <v>-0.009826932622</v>
      </c>
      <c r="AO815" s="160">
        <f>IF($AF$677&gt;0,IPMT('Assumptions (Wind)'!$V$10,Model!AF1,'Assumptions (Wind)'!$V$13,'Assumptions (Wind)'!$V$8*Model!$AF$677*AVERAGE('Assumptions (Wind)'!$AC$2:$AD$2)/10^9),0)</f>
        <v>-0.005102445784</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-0.04017281337</v>
      </c>
      <c r="AH816" s="160">
        <f>IF($AG$677&gt;0,IPMT('Assumptions (Wind)'!$V$10,Model!X1,'Assumptions (Wind)'!$V$13,'Assumptions (Wind)'!$V$8*Model!$AG$677*AVERAGE('Assumptions (Wind)'!$AD$2:$AE$2)/10^9),0)</f>
        <v>-0.03739970461</v>
      </c>
      <c r="AI816" s="160">
        <f>IF($AG$677&gt;0,IPMT('Assumptions (Wind)'!$V$10,Model!Y1,'Assumptions (Wind)'!$V$13,'Assumptions (Wind)'!$V$8*Model!$AG$677*AVERAGE('Assumptions (Wind)'!$AD$2:$AE$2)/10^9),0)</f>
        <v>-0.03440474714</v>
      </c>
      <c r="AJ816" s="160">
        <f>IF($AG$677&gt;0,IPMT('Assumptions (Wind)'!$V$10,Model!Z1,'Assumptions (Wind)'!$V$13,'Assumptions (Wind)'!$V$8*Model!$AG$677*AVERAGE('Assumptions (Wind)'!$AD$2:$AE$2)/10^9),0)</f>
        <v>-0.03117019307</v>
      </c>
      <c r="AK816" s="160">
        <f>IF($AG$677&gt;0,IPMT('Assumptions (Wind)'!$V$10,Model!AA1,'Assumptions (Wind)'!$V$13,'Assumptions (Wind)'!$V$8*Model!$AG$677*AVERAGE('Assumptions (Wind)'!$AD$2:$AE$2)/10^9),0)</f>
        <v>-0.02767687468</v>
      </c>
      <c r="AL816" s="160">
        <f>IF($AG$677&gt;0,IPMT('Assumptions (Wind)'!$V$10,Model!AB1,'Assumptions (Wind)'!$V$13,'Assumptions (Wind)'!$V$8*Model!$AG$677*AVERAGE('Assumptions (Wind)'!$AD$2:$AE$2)/10^9),0)</f>
        <v>-0.02390409082</v>
      </c>
      <c r="AM816" s="160">
        <f>IF($AG$677&gt;0,IPMT('Assumptions (Wind)'!$V$10,Model!AC1,'Assumptions (Wind)'!$V$13,'Assumptions (Wind)'!$V$8*Model!$AG$677*AVERAGE('Assumptions (Wind)'!$AD$2:$AE$2)/10^9),0)</f>
        <v>-0.01982948425</v>
      </c>
      <c r="AN816" s="160">
        <f>IF($AG$677&gt;0,IPMT('Assumptions (Wind)'!$V$10,Model!AD1,'Assumptions (Wind)'!$V$13,'Assumptions (Wind)'!$V$8*Model!$AG$677*AVERAGE('Assumptions (Wind)'!$AD$2:$AE$2)/10^9),0)</f>
        <v>-0.01542890915</v>
      </c>
      <c r="AO816" s="160">
        <f>IF($AG$677&gt;0,IPMT('Assumptions (Wind)'!$V$10,Model!AE1,'Assumptions (Wind)'!$V$13,'Assumptions (Wind)'!$V$8*Model!$AG$677*AVERAGE('Assumptions (Wind)'!$AD$2:$AE$2)/10^9),0)</f>
        <v>-0.01067628805</v>
      </c>
      <c r="AP816" s="160">
        <f>IF($AG$677&gt;0,IPMT('Assumptions (Wind)'!$V$10,Model!AF1,'Assumptions (Wind)'!$V$13,'Assumptions (Wind)'!$V$8*Model!$AG$677*AVERAGE('Assumptions (Wind)'!$AD$2:$AE$2)/10^9),0)</f>
        <v>-0.005543457256</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-0.04557867123</v>
      </c>
      <c r="AI817" s="160">
        <f>IF($AH$677&gt;0,IPMT('Assumptions (Wind)'!$V$10,Model!X1,'Assumptions (Wind)'!$V$13,'Assumptions (Wind)'!$V$8*Model!$AH$677*AVERAGE('Assumptions (Wind)'!$AE$2:$AF$2)/10^9),0)</f>
        <v>-0.04243239886</v>
      </c>
      <c r="AJ817" s="160">
        <f>IF($AH$677&gt;0,IPMT('Assumptions (Wind)'!$V$10,Model!Y1,'Assumptions (Wind)'!$V$13,'Assumptions (Wind)'!$V$8*Model!$AH$677*AVERAGE('Assumptions (Wind)'!$AE$2:$AF$2)/10^9),0)</f>
        <v>-0.0390344247</v>
      </c>
      <c r="AK817" s="160">
        <f>IF($AH$677&gt;0,IPMT('Assumptions (Wind)'!$V$10,Model!Z1,'Assumptions (Wind)'!$V$13,'Assumptions (Wind)'!$V$8*Model!$AH$677*AVERAGE('Assumptions (Wind)'!$AE$2:$AF$2)/10^9),0)</f>
        <v>-0.0353646126</v>
      </c>
      <c r="AL817" s="160">
        <f>IF($AH$677&gt;0,IPMT('Assumptions (Wind)'!$V$10,Model!AA1,'Assumptions (Wind)'!$V$13,'Assumptions (Wind)'!$V$8*Model!$AH$677*AVERAGE('Assumptions (Wind)'!$AE$2:$AF$2)/10^9),0)</f>
        <v>-0.03140121554</v>
      </c>
      <c r="AM817" s="160">
        <f>IF($AH$677&gt;0,IPMT('Assumptions (Wind)'!$V$10,Model!AB1,'Assumptions (Wind)'!$V$13,'Assumptions (Wind)'!$V$8*Model!$AH$677*AVERAGE('Assumptions (Wind)'!$AE$2:$AF$2)/10^9),0)</f>
        <v>-0.02712074672</v>
      </c>
      <c r="AN817" s="160">
        <f>IF($AH$677&gt;0,IPMT('Assumptions (Wind)'!$V$10,Model!AC1,'Assumptions (Wind)'!$V$13,'Assumptions (Wind)'!$V$8*Model!$AH$677*AVERAGE('Assumptions (Wind)'!$AE$2:$AF$2)/10^9),0)</f>
        <v>-0.02249784039</v>
      </c>
      <c r="AO817" s="160">
        <f>IF($AH$677&gt;0,IPMT('Assumptions (Wind)'!$V$10,Model!AD1,'Assumptions (Wind)'!$V$13,'Assumptions (Wind)'!$V$8*Model!$AH$677*AVERAGE('Assumptions (Wind)'!$AE$2:$AF$2)/10^9),0)</f>
        <v>-0.01750510155</v>
      </c>
      <c r="AP817" s="160">
        <f>IF($AH$677&gt;0,IPMT('Assumptions (Wind)'!$V$10,Model!AE1,'Assumptions (Wind)'!$V$13,'Assumptions (Wind)'!$V$8*Model!$AH$677*AVERAGE('Assumptions (Wind)'!$AE$2:$AF$2)/10^9),0)</f>
        <v>-0.01211294361</v>
      </c>
      <c r="AQ817" s="160">
        <f>IF($AH$677&gt;0,IPMT('Assumptions (Wind)'!$V$10,Model!AF1,'Assumptions (Wind)'!$V$13,'Assumptions (Wind)'!$V$8*Model!$AH$677*AVERAGE('Assumptions (Wind)'!$AE$2:$AF$2)/10^9),0)</f>
        <v>-0.006289413026</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-0.03741649373</v>
      </c>
      <c r="AJ818" s="160">
        <f>IF($AI$677&gt;0,IPMT('Assumptions (Wind)'!$V$10,Model!X1,'Assumptions (Wind)'!$V$13,'Assumptions (Wind)'!$V$8*Model!$AI$677*AVERAGE('Assumptions (Wind)'!$AF$2:$AG$2)/10^9),0)</f>
        <v>-0.0348336523</v>
      </c>
      <c r="AK818" s="160">
        <f>IF($AI$677&gt;0,IPMT('Assumptions (Wind)'!$V$10,Model!Y1,'Assumptions (Wind)'!$V$13,'Assumptions (Wind)'!$V$8*Model!$AI$677*AVERAGE('Assumptions (Wind)'!$AF$2:$AG$2)/10^9),0)</f>
        <v>-0.03204418355</v>
      </c>
      <c r="AL818" s="160">
        <f>IF($AI$677&gt;0,IPMT('Assumptions (Wind)'!$V$10,Model!Z1,'Assumptions (Wind)'!$V$13,'Assumptions (Wind)'!$V$8*Model!$AI$677*AVERAGE('Assumptions (Wind)'!$AF$2:$AG$2)/10^9),0)</f>
        <v>-0.02903155731</v>
      </c>
      <c r="AM818" s="160">
        <f>IF($AI$677&gt;0,IPMT('Assumptions (Wind)'!$V$10,Model!AA1,'Assumptions (Wind)'!$V$13,'Assumptions (Wind)'!$V$8*Model!$AI$677*AVERAGE('Assumptions (Wind)'!$AF$2:$AG$2)/10^9),0)</f>
        <v>-0.02577792096</v>
      </c>
      <c r="AN818" s="160">
        <f>IF($AI$677&gt;0,IPMT('Assumptions (Wind)'!$V$10,Model!AB1,'Assumptions (Wind)'!$V$13,'Assumptions (Wind)'!$V$8*Model!$AI$677*AVERAGE('Assumptions (Wind)'!$AF$2:$AG$2)/10^9),0)</f>
        <v>-0.02226399371</v>
      </c>
      <c r="AO818" s="160">
        <f>IF($AI$677&gt;0,IPMT('Assumptions (Wind)'!$V$10,Model!AC1,'Assumptions (Wind)'!$V$13,'Assumptions (Wind)'!$V$8*Model!$AI$677*AVERAGE('Assumptions (Wind)'!$AF$2:$AG$2)/10^9),0)</f>
        <v>-0.01846895228</v>
      </c>
      <c r="AP818" s="160">
        <f>IF($AI$677&gt;0,IPMT('Assumptions (Wind)'!$V$10,Model!AD1,'Assumptions (Wind)'!$V$13,'Assumptions (Wind)'!$V$8*Model!$AI$677*AVERAGE('Assumptions (Wind)'!$AF$2:$AG$2)/10^9),0)</f>
        <v>-0.01437030753</v>
      </c>
      <c r="AQ818" s="160">
        <f>IF($AI$677&gt;0,IPMT('Assumptions (Wind)'!$V$10,Model!AE1,'Assumptions (Wind)'!$V$13,'Assumptions (Wind)'!$V$8*Model!$AI$677*AVERAGE('Assumptions (Wind)'!$AF$2:$AG$2)/10^9),0)</f>
        <v>-0.009943771204</v>
      </c>
      <c r="AR818" s="160">
        <f>IF($AI$677&gt;0,IPMT('Assumptions (Wind)'!$V$10,Model!AF1,'Assumptions (Wind)'!$V$13,'Assumptions (Wind)'!$V$8*Model!$AI$677*AVERAGE('Assumptions (Wind)'!$AF$2:$AG$2)/10^9),0)</f>
        <v>-0.005163111971</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-0.03607542398</v>
      </c>
      <c r="AK819" s="177">
        <f>IF($AJ$677&gt;0,IPMT('Assumptions (Wind)'!$V$10,Model!X1,'Assumptions (Wind)'!$V$13,'Assumptions (Wind)'!$V$8*Model!$AJ$677*AVERAGE('Assumptions (Wind)'!$AG$2:$AH$2)/10^9),0)</f>
        <v>-0.03358515591</v>
      </c>
      <c r="AL819" s="177">
        <f>IF($AJ$677&gt;0,IPMT('Assumptions (Wind)'!$V$10,Model!Y1,'Assumptions (Wind)'!$V$13,'Assumptions (Wind)'!$V$8*Model!$AJ$677*AVERAGE('Assumptions (Wind)'!$AG$2:$AH$2)/10^9),0)</f>
        <v>-0.03089566639</v>
      </c>
      <c r="AM819" s="177">
        <f>IF($AJ$677&gt;0,IPMT('Assumptions (Wind)'!$V$10,Model!Z1,'Assumptions (Wind)'!$V$13,'Assumptions (Wind)'!$V$8*Model!$AJ$677*AVERAGE('Assumptions (Wind)'!$AG$2:$AH$2)/10^9),0)</f>
        <v>-0.02799101771</v>
      </c>
      <c r="AN819" s="177">
        <f>IF($AJ$677&gt;0,IPMT('Assumptions (Wind)'!$V$10,Model!AA1,'Assumptions (Wind)'!$V$13,'Assumptions (Wind)'!$V$8*Model!$AJ$677*AVERAGE('Assumptions (Wind)'!$AG$2:$AH$2)/10^9),0)</f>
        <v>-0.02485399714</v>
      </c>
      <c r="AO819" s="177">
        <f>IF($AJ$677&gt;0,IPMT('Assumptions (Wind)'!$V$10,Model!AB1,'Assumptions (Wind)'!$V$13,'Assumptions (Wind)'!$V$8*Model!$AJ$677*AVERAGE('Assumptions (Wind)'!$AG$2:$AH$2)/10^9),0)</f>
        <v>-0.02146601492</v>
      </c>
      <c r="AP819" s="177">
        <f>IF($AJ$677&gt;0,IPMT('Assumptions (Wind)'!$V$10,Model!AC1,'Assumptions (Wind)'!$V$13,'Assumptions (Wind)'!$V$8*Model!$AJ$677*AVERAGE('Assumptions (Wind)'!$AG$2:$AH$2)/10^9),0)</f>
        <v>-0.01780699412</v>
      </c>
      <c r="AQ819" s="177">
        <f>IF($AJ$677&gt;0,IPMT('Assumptions (Wind)'!$V$10,Model!AD1,'Assumptions (Wind)'!$V$13,'Assumptions (Wind)'!$V$8*Model!$AJ$677*AVERAGE('Assumptions (Wind)'!$AG$2:$AH$2)/10^9),0)</f>
        <v>-0.01385525166</v>
      </c>
      <c r="AR819" s="177">
        <f>IF($AJ$677&gt;0,IPMT('Assumptions (Wind)'!$V$10,Model!AE1,'Assumptions (Wind)'!$V$13,'Assumptions (Wind)'!$V$8*Model!$AJ$677*AVERAGE('Assumptions (Wind)'!$AG$2:$AH$2)/10^9),0)</f>
        <v>-0.009587369805</v>
      </c>
      <c r="AS819" s="177">
        <f>IF($AJ$677&gt;0,IPMT('Assumptions (Wind)'!$V$10,Model!AF1,'Assumptions (Wind)'!$V$13,'Assumptions (Wind)'!$V$8*Model!$AJ$677*AVERAGE('Assumptions (Wind)'!$AG$2:$AH$2)/10^9),0)</f>
        <v>-0.004978057399</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-0.04855945377</v>
      </c>
      <c r="AL820" s="160">
        <f>IF($AK$677&gt;0,IPMT('Assumptions (Wind)'!$V$10,Model!X1,'Assumptions (Wind)'!$V$13,'Assumptions (Wind)'!$V$8*Model!$AK$677*AVERAGE('Assumptions (Wind)'!$AH$2:$AI$2)/10^9),0)</f>
        <v>-0.04520741951</v>
      </c>
      <c r="AM820" s="160">
        <f>IF($AK$677&gt;0,IPMT('Assumptions (Wind)'!$V$10,Model!Y1,'Assumptions (Wind)'!$V$13,'Assumptions (Wind)'!$V$8*Model!$AK$677*AVERAGE('Assumptions (Wind)'!$AH$2:$AI$2)/10^9),0)</f>
        <v>-0.0415872225</v>
      </c>
      <c r="AN820" s="160">
        <f>IF($AK$677&gt;0,IPMT('Assumptions (Wind)'!$V$10,Model!Z1,'Assumptions (Wind)'!$V$13,'Assumptions (Wind)'!$V$8*Model!$AK$677*AVERAGE('Assumptions (Wind)'!$AH$2:$AI$2)/10^9),0)</f>
        <v>-0.03767740973</v>
      </c>
      <c r="AO820" s="160">
        <f>IF($AK$677&gt;0,IPMT('Assumptions (Wind)'!$V$10,Model!AA1,'Assumptions (Wind)'!$V$13,'Assumptions (Wind)'!$V$8*Model!$AK$677*AVERAGE('Assumptions (Wind)'!$AH$2:$AI$2)/10^9),0)</f>
        <v>-0.03345481194</v>
      </c>
      <c r="AP820" s="160">
        <f>IF($AK$677&gt;0,IPMT('Assumptions (Wind)'!$V$10,Model!AB1,'Assumptions (Wind)'!$V$13,'Assumptions (Wind)'!$V$8*Model!$AK$677*AVERAGE('Assumptions (Wind)'!$AH$2:$AI$2)/10^9),0)</f>
        <v>-0.02889440633</v>
      </c>
      <c r="AQ820" s="160">
        <f>IF($AK$677&gt;0,IPMT('Assumptions (Wind)'!$V$10,Model!AC1,'Assumptions (Wind)'!$V$13,'Assumptions (Wind)'!$V$8*Model!$AK$677*AVERAGE('Assumptions (Wind)'!$AH$2:$AI$2)/10^9),0)</f>
        <v>-0.02396916827</v>
      </c>
      <c r="AR820" s="160">
        <f>IF($AK$677&gt;0,IPMT('Assumptions (Wind)'!$V$10,Model!AD1,'Assumptions (Wind)'!$V$13,'Assumptions (Wind)'!$V$8*Model!$AK$677*AVERAGE('Assumptions (Wind)'!$AH$2:$AI$2)/10^9),0)</f>
        <v>-0.01864991117</v>
      </c>
      <c r="AS820" s="160">
        <f>IF($AK$677&gt;0,IPMT('Assumptions (Wind)'!$V$10,Model!AE1,'Assumptions (Wind)'!$V$13,'Assumptions (Wind)'!$V$8*Model!$AK$677*AVERAGE('Assumptions (Wind)'!$AH$2:$AI$2)/10^9),0)</f>
        <v>-0.01290511349</v>
      </c>
      <c r="AT820" s="160">
        <f>IF($AK$677&gt;0,IPMT('Assumptions (Wind)'!$V$10,Model!AF1,'Assumptions (Wind)'!$V$13,'Assumptions (Wind)'!$V$8*Model!$AK$677*AVERAGE('Assumptions (Wind)'!$AH$2:$AI$2)/10^9),0)</f>
        <v>-0.006700732006</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-0.03690705013</v>
      </c>
      <c r="AM821" s="177">
        <f>IF($AL$677&gt;0,IPMT('Assumptions (Wind)'!$V$10,Model!X1,'Assumptions (Wind)'!$V$13,'Assumptions (Wind)'!$V$8*Model!$AL$677*AVERAGE('Assumptions (Wind)'!$AI$2:$AJ$2)/10^9),0)</f>
        <v>-0.03435937533</v>
      </c>
      <c r="AN821" s="177">
        <f>IF($AL$677&gt;0,IPMT('Assumptions (Wind)'!$V$10,Model!Y1,'Assumptions (Wind)'!$V$13,'Assumptions (Wind)'!$V$8*Model!$AL$677*AVERAGE('Assumptions (Wind)'!$AI$2:$AJ$2)/10^9),0)</f>
        <v>-0.03160788655</v>
      </c>
      <c r="AO821" s="177">
        <f>IF($AL$677&gt;0,IPMT('Assumptions (Wind)'!$V$10,Model!Z1,'Assumptions (Wind)'!$V$13,'Assumptions (Wind)'!$V$8*Model!$AL$677*AVERAGE('Assumptions (Wind)'!$AI$2:$AJ$2)/10^9),0)</f>
        <v>-0.02863627866</v>
      </c>
      <c r="AP821" s="177">
        <f>IF($AL$677&gt;0,IPMT('Assumptions (Wind)'!$V$10,Model!AA1,'Assumptions (Wind)'!$V$13,'Assumptions (Wind)'!$V$8*Model!$AL$677*AVERAGE('Assumptions (Wind)'!$AI$2:$AJ$2)/10^9),0)</f>
        <v>-0.02542694214</v>
      </c>
      <c r="AQ821" s="177">
        <f>IF($AL$677&gt;0,IPMT('Assumptions (Wind)'!$V$10,Model!AB1,'Assumptions (Wind)'!$V$13,'Assumptions (Wind)'!$V$8*Model!$AL$677*AVERAGE('Assumptions (Wind)'!$AI$2:$AJ$2)/10^9),0)</f>
        <v>-0.0219608587</v>
      </c>
      <c r="AR821" s="177">
        <f>IF($AL$677&gt;0,IPMT('Assumptions (Wind)'!$V$10,Model!AC1,'Assumptions (Wind)'!$V$13,'Assumptions (Wind)'!$V$8*Model!$AL$677*AVERAGE('Assumptions (Wind)'!$AI$2:$AJ$2)/10^9),0)</f>
        <v>-0.01821748859</v>
      </c>
      <c r="AS821" s="177">
        <f>IF($AL$677&gt;0,IPMT('Assumptions (Wind)'!$V$10,Model!AD1,'Assumptions (Wind)'!$V$13,'Assumptions (Wind)'!$V$8*Model!$AL$677*AVERAGE('Assumptions (Wind)'!$AI$2:$AJ$2)/10^9),0)</f>
        <v>-0.01417464887</v>
      </c>
      <c r="AT821" s="177">
        <f>IF($AL$677&gt;0,IPMT('Assumptions (Wind)'!$V$10,Model!AE1,'Assumptions (Wind)'!$V$13,'Assumptions (Wind)'!$V$8*Model!$AL$677*AVERAGE('Assumptions (Wind)'!$AI$2:$AJ$2)/10^9),0)</f>
        <v>-0.009808381966</v>
      </c>
      <c r="AU821" s="177">
        <f>IF($AL$677&gt;0,IPMT('Assumptions (Wind)'!$V$10,Model!AF1,'Assumptions (Wind)'!$V$13,'Assumptions (Wind)'!$V$8*Model!$AL$677*AVERAGE('Assumptions (Wind)'!$AI$2:$AJ$2)/10^9),0)</f>
        <v>-0.005092813713</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-0.03738455031</v>
      </c>
      <c r="AN822" s="160">
        <f>IF($AM$677&gt;0,IPMT('Assumptions (Wind)'!$V$10,Model!X1,'Assumptions (Wind)'!$V$13,'Assumptions (Wind)'!$V$8*Model!$AM$677*AVERAGE('Assumptions (Wind)'!$AJ$2:$AK$2)/10^9),0)</f>
        <v>-0.03480391392</v>
      </c>
      <c r="AO822" s="160">
        <f>IF($AM$677&gt;0,IPMT('Assumptions (Wind)'!$V$10,Model!Y1,'Assumptions (Wind)'!$V$13,'Assumptions (Wind)'!$V$8*Model!$AM$677*AVERAGE('Assumptions (Wind)'!$AJ$2:$AK$2)/10^9),0)</f>
        <v>-0.03201682661</v>
      </c>
      <c r="AP822" s="160">
        <f>IF($AM$677&gt;0,IPMT('Assumptions (Wind)'!$V$10,Model!Z1,'Assumptions (Wind)'!$V$13,'Assumptions (Wind)'!$V$8*Model!$AM$677*AVERAGE('Assumptions (Wind)'!$AJ$2:$AK$2)/10^9),0)</f>
        <v>-0.02900677233</v>
      </c>
      <c r="AQ822" s="160">
        <f>IF($AM$677&gt;0,IPMT('Assumptions (Wind)'!$V$10,Model!AA1,'Assumptions (Wind)'!$V$13,'Assumptions (Wind)'!$V$8*Model!$AM$677*AVERAGE('Assumptions (Wind)'!$AJ$2:$AK$2)/10^9),0)</f>
        <v>-0.02575591369</v>
      </c>
      <c r="AR822" s="160">
        <f>IF($AM$677&gt;0,IPMT('Assumptions (Wind)'!$V$10,Model!AB1,'Assumptions (Wind)'!$V$13,'Assumptions (Wind)'!$V$8*Model!$AM$677*AVERAGE('Assumptions (Wind)'!$AJ$2:$AK$2)/10^9),0)</f>
        <v>-0.02224498637</v>
      </c>
      <c r="AS822" s="160">
        <f>IF($AM$677&gt;0,IPMT('Assumptions (Wind)'!$V$10,Model!AC1,'Assumptions (Wind)'!$V$13,'Assumptions (Wind)'!$V$8*Model!$AM$677*AVERAGE('Assumptions (Wind)'!$AJ$2:$AK$2)/10^9),0)</f>
        <v>-0.01845318486</v>
      </c>
      <c r="AT822" s="160">
        <f>IF($AM$677&gt;0,IPMT('Assumptions (Wind)'!$V$10,Model!AD1,'Assumptions (Wind)'!$V$13,'Assumptions (Wind)'!$V$8*Model!$AM$677*AVERAGE('Assumptions (Wind)'!$AJ$2:$AK$2)/10^9),0)</f>
        <v>-0.01435803923</v>
      </c>
      <c r="AU822" s="160">
        <f>IF($AM$677&gt;0,IPMT('Assumptions (Wind)'!$V$10,Model!AE1,'Assumptions (Wind)'!$V$13,'Assumptions (Wind)'!$V$8*Model!$AM$677*AVERAGE('Assumptions (Wind)'!$AJ$2:$AK$2)/10^9),0)</f>
        <v>-0.009935281953</v>
      </c>
      <c r="AV822" s="160">
        <f>IF($AM$677&gt;0,IPMT('Assumptions (Wind)'!$V$10,Model!AF1,'Assumptions (Wind)'!$V$13,'Assumptions (Wind)'!$V$8*Model!$AM$677*AVERAGE('Assumptions (Wind)'!$AJ$2:$AK$2)/10^9),0)</f>
        <v>-0.005158704091</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-0.05635874</v>
      </c>
      <c r="AO823" s="160">
        <f>IF($AN$677&gt;0,IPMT('Assumptions (Wind)'!$V$10,Model!X1,'Assumptions (Wind)'!$V$13,'Assumptions (Wind)'!$V$8*Model!$AN$677*AVERAGE('Assumptions (Wind)'!$AK$2:$AL$2)/10^9),0)</f>
        <v>-0.052468325</v>
      </c>
      <c r="AP823" s="160">
        <f>IF($AN$677&gt;0,IPMT('Assumptions (Wind)'!$V$10,Model!Y1,'Assumptions (Wind)'!$V$13,'Assumptions (Wind)'!$V$8*Model!$AN$677*AVERAGE('Assumptions (Wind)'!$AK$2:$AL$2)/10^9),0)</f>
        <v>-0.04826667679</v>
      </c>
      <c r="AQ823" s="160">
        <f>IF($AN$677&gt;0,IPMT('Assumptions (Wind)'!$V$10,Model!Z1,'Assumptions (Wind)'!$V$13,'Assumptions (Wind)'!$V$8*Model!$AN$677*AVERAGE('Assumptions (Wind)'!$AK$2:$AL$2)/10^9),0)</f>
        <v>-0.04372889673</v>
      </c>
      <c r="AR823" s="160">
        <f>IF($AN$677&gt;0,IPMT('Assumptions (Wind)'!$V$10,Model!AA1,'Assumptions (Wind)'!$V$13,'Assumptions (Wind)'!$V$8*Model!$AN$677*AVERAGE('Assumptions (Wind)'!$AK$2:$AL$2)/10^9),0)</f>
        <v>-0.03882809426</v>
      </c>
      <c r="AS823" s="160">
        <f>IF($AN$677&gt;0,IPMT('Assumptions (Wind)'!$V$10,Model!AB1,'Assumptions (Wind)'!$V$13,'Assumptions (Wind)'!$V$8*Model!$AN$677*AVERAGE('Assumptions (Wind)'!$AK$2:$AL$2)/10^9),0)</f>
        <v>-0.03353522759</v>
      </c>
      <c r="AT823" s="160">
        <f>IF($AN$677&gt;0,IPMT('Assumptions (Wind)'!$V$10,Model!AC1,'Assumptions (Wind)'!$V$13,'Assumptions (Wind)'!$V$8*Model!$AN$677*AVERAGE('Assumptions (Wind)'!$AK$2:$AL$2)/10^9),0)</f>
        <v>-0.0278189316</v>
      </c>
      <c r="AU823" s="160">
        <f>IF($AN$677&gt;0,IPMT('Assumptions (Wind)'!$V$10,Model!AD1,'Assumptions (Wind)'!$V$13,'Assumptions (Wind)'!$V$8*Model!$AN$677*AVERAGE('Assumptions (Wind)'!$AK$2:$AL$2)/10^9),0)</f>
        <v>-0.02164533192</v>
      </c>
      <c r="AV823" s="160">
        <f>IF($AN$677&gt;0,IPMT('Assumptions (Wind)'!$V$10,Model!AE1,'Assumptions (Wind)'!$V$13,'Assumptions (Wind)'!$V$8*Model!$AN$677*AVERAGE('Assumptions (Wind)'!$AK$2:$AL$2)/10^9),0)</f>
        <v>-0.01497784426</v>
      </c>
      <c r="AW823" s="160">
        <f>IF($AN$677&gt;0,IPMT('Assumptions (Wind)'!$V$10,Model!AF1,'Assumptions (Wind)'!$V$13,'Assumptions (Wind)'!$V$8*Model!$AN$677*AVERAGE('Assumptions (Wind)'!$AK$2:$AL$2)/10^9),0)</f>
        <v>-0.007776957599</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-0.04415670117</v>
      </c>
      <c r="AP824" s="160">
        <f>IF($AO$677&gt;0,IPMT('Assumptions (Wind)'!$V$10,Model!X1,'Assumptions (Wind)'!$V$13,'Assumptions (Wind)'!$V$8*Model!$AO$677*AVERAGE('Assumptions (Wind)'!$AL$2:$AM$2)/10^9),0)</f>
        <v>-0.04110858666</v>
      </c>
      <c r="AQ824" s="160">
        <f>IF($AO$677&gt;0,IPMT('Assumptions (Wind)'!$V$10,Model!Y1,'Assumptions (Wind)'!$V$13,'Assumptions (Wind)'!$V$8*Model!$AO$677*AVERAGE('Assumptions (Wind)'!$AL$2:$AM$2)/10^9),0)</f>
        <v>-0.037816623</v>
      </c>
      <c r="AR824" s="160">
        <f>IF($AO$677&gt;0,IPMT('Assumptions (Wind)'!$V$10,Model!Z1,'Assumptions (Wind)'!$V$13,'Assumptions (Wind)'!$V$8*Model!$AO$677*AVERAGE('Assumptions (Wind)'!$AL$2:$AM$2)/10^9),0)</f>
        <v>-0.03426130224</v>
      </c>
      <c r="AS824" s="160">
        <f>IF($AO$677&gt;0,IPMT('Assumptions (Wind)'!$V$10,Model!AA1,'Assumptions (Wind)'!$V$13,'Assumptions (Wind)'!$V$8*Model!$AO$677*AVERAGE('Assumptions (Wind)'!$AL$2:$AM$2)/10^9),0)</f>
        <v>-0.03042155582</v>
      </c>
      <c r="AT824" s="160">
        <f>IF($AO$677&gt;0,IPMT('Assumptions (Wind)'!$V$10,Model!AB1,'Assumptions (Wind)'!$V$13,'Assumptions (Wind)'!$V$8*Model!$AO$677*AVERAGE('Assumptions (Wind)'!$AL$2:$AM$2)/10^9),0)</f>
        <v>-0.02627462969</v>
      </c>
      <c r="AU824" s="160">
        <f>IF($AO$677&gt;0,IPMT('Assumptions (Wind)'!$V$10,Model!AC1,'Assumptions (Wind)'!$V$13,'Assumptions (Wind)'!$V$8*Model!$AO$677*AVERAGE('Assumptions (Wind)'!$AL$2:$AM$2)/10^9),0)</f>
        <v>-0.02179594947</v>
      </c>
      <c r="AV824" s="160">
        <f>IF($AO$677&gt;0,IPMT('Assumptions (Wind)'!$V$10,Model!AD1,'Assumptions (Wind)'!$V$13,'Assumptions (Wind)'!$V$8*Model!$AO$677*AVERAGE('Assumptions (Wind)'!$AL$2:$AM$2)/10^9),0)</f>
        <v>-0.01695897483</v>
      </c>
      <c r="AW824" s="160">
        <f>IF($AO$677&gt;0,IPMT('Assumptions (Wind)'!$V$10,Model!AE1,'Assumptions (Wind)'!$V$13,'Assumptions (Wind)'!$V$8*Model!$AO$677*AVERAGE('Assumptions (Wind)'!$AL$2:$AM$2)/10^9),0)</f>
        <v>-0.01173504222</v>
      </c>
      <c r="AX824" s="160">
        <f>IF($AO$677&gt;0,IPMT('Assumptions (Wind)'!$V$10,Model!AF1,'Assumptions (Wind)'!$V$13,'Assumptions (Wind)'!$V$8*Model!$AO$677*AVERAGE('Assumptions (Wind)'!$AL$2:$AM$2)/10^9),0)</f>
        <v>-0.006093194998</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-0.1128263318</v>
      </c>
      <c r="AQ825" s="160">
        <f>IF($AP$677&gt;0,IPMT('Assumptions (Wind)'!$V$10,Model!X1,'Assumptions (Wind)'!$V$13,'Assumptions (Wind)'!$V$8*Model!$AP$677*AVERAGE('Assumptions (Wind)'!$AM$2:$AN$2)/10^9),0)</f>
        <v>-0.1050379878</v>
      </c>
      <c r="AR825" s="160">
        <f>IF($AP$677&gt;0,IPMT('Assumptions (Wind)'!$V$10,Model!Y1,'Assumptions (Wind)'!$V$13,'Assumptions (Wind)'!$V$8*Model!$AP$677*AVERAGE('Assumptions (Wind)'!$AM$2:$AN$2)/10^9),0)</f>
        <v>-0.0966265763</v>
      </c>
      <c r="AS825" s="160">
        <f>IF($AP$677&gt;0,IPMT('Assumptions (Wind)'!$V$10,Model!Z1,'Assumptions (Wind)'!$V$13,'Assumptions (Wind)'!$V$8*Model!$AP$677*AVERAGE('Assumptions (Wind)'!$AM$2:$AN$2)/10^9),0)</f>
        <v>-0.08754225186</v>
      </c>
      <c r="AT825" s="160">
        <f>IF($AP$677&gt;0,IPMT('Assumptions (Wind)'!$V$10,Model!AA1,'Assumptions (Wind)'!$V$13,'Assumptions (Wind)'!$V$8*Model!$AP$677*AVERAGE('Assumptions (Wind)'!$AM$2:$AN$2)/10^9),0)</f>
        <v>-0.07773118147</v>
      </c>
      <c r="AU825" s="160">
        <f>IF($AP$677&gt;0,IPMT('Assumptions (Wind)'!$V$10,Model!AB1,'Assumptions (Wind)'!$V$13,'Assumptions (Wind)'!$V$8*Model!$AP$677*AVERAGE('Assumptions (Wind)'!$AM$2:$AN$2)/10^9),0)</f>
        <v>-0.06713522544</v>
      </c>
      <c r="AV825" s="160">
        <f>IF($AP$677&gt;0,IPMT('Assumptions (Wind)'!$V$10,Model!AC1,'Assumptions (Wind)'!$V$13,'Assumptions (Wind)'!$V$8*Model!$AP$677*AVERAGE('Assumptions (Wind)'!$AM$2:$AN$2)/10^9),0)</f>
        <v>-0.05569159294</v>
      </c>
      <c r="AW825" s="160">
        <f>IF($AP$677&gt;0,IPMT('Assumptions (Wind)'!$V$10,Model!AD1,'Assumptions (Wind)'!$V$13,'Assumptions (Wind)'!$V$8*Model!$AP$677*AVERAGE('Assumptions (Wind)'!$AM$2:$AN$2)/10^9),0)</f>
        <v>-0.04333246983</v>
      </c>
      <c r="AX825" s="160">
        <f>IF($AP$677&gt;0,IPMT('Assumptions (Wind)'!$V$10,Model!AE1,'Assumptions (Wind)'!$V$13,'Assumptions (Wind)'!$V$8*Model!$AP$677*AVERAGE('Assumptions (Wind)'!$AM$2:$AN$2)/10^9),0)</f>
        <v>-0.02998461688</v>
      </c>
      <c r="AY825" s="160">
        <f>IF($AP$677&gt;0,IPMT('Assumptions (Wind)'!$V$10,Model!AF1,'Assumptions (Wind)'!$V$13,'Assumptions (Wind)'!$V$8*Model!$AP$677*AVERAGE('Assumptions (Wind)'!$AM$2:$AN$2)/10^9),0)</f>
        <v>-0.01556893569</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-0.1992858757</v>
      </c>
      <c r="AR826" s="160">
        <f>IF($AQ$677&gt;0,IPMT('Assumptions (Wind)'!$V$10,Model!X1,'Assumptions (Wind)'!$V$13,'Assumptions (Wind)'!$V$8*Model!$AQ$677*AVERAGE('Assumptions (Wind)'!$AN$2:$AO$2)/10^9),0)</f>
        <v>-0.1855292736</v>
      </c>
      <c r="AS826" s="160">
        <f>IF($AQ$677&gt;0,IPMT('Assumptions (Wind)'!$V$10,Model!Y1,'Assumptions (Wind)'!$V$13,'Assumptions (Wind)'!$V$8*Model!$AQ$677*AVERAGE('Assumptions (Wind)'!$AN$2:$AO$2)/10^9),0)</f>
        <v>-0.1706721434</v>
      </c>
      <c r="AT826" s="160">
        <f>IF($AQ$677&gt;0,IPMT('Assumptions (Wind)'!$V$10,Model!Z1,'Assumptions (Wind)'!$V$13,'Assumptions (Wind)'!$V$8*Model!$AQ$677*AVERAGE('Assumptions (Wind)'!$AN$2:$AO$2)/10^9),0)</f>
        <v>-0.1546264427</v>
      </c>
      <c r="AU826" s="160">
        <f>IF($AQ$677&gt;0,IPMT('Assumptions (Wind)'!$V$10,Model!AA1,'Assumptions (Wind)'!$V$13,'Assumptions (Wind)'!$V$8*Model!$AQ$677*AVERAGE('Assumptions (Wind)'!$AN$2:$AO$2)/10^9),0)</f>
        <v>-0.1372970859</v>
      </c>
      <c r="AV826" s="160">
        <f>IF($AQ$677&gt;0,IPMT('Assumptions (Wind)'!$V$10,Model!AB1,'Assumptions (Wind)'!$V$13,'Assumptions (Wind)'!$V$8*Model!$AQ$677*AVERAGE('Assumptions (Wind)'!$AN$2:$AO$2)/10^9),0)</f>
        <v>-0.1185813806</v>
      </c>
      <c r="AW826" s="160">
        <f>IF($AQ$677&gt;0,IPMT('Assumptions (Wind)'!$V$10,Model!AC1,'Assumptions (Wind)'!$V$13,'Assumptions (Wind)'!$V$8*Model!$AQ$677*AVERAGE('Assumptions (Wind)'!$AN$2:$AO$2)/10^9),0)</f>
        <v>-0.0983684189</v>
      </c>
      <c r="AX826" s="160">
        <f>IF($AQ$677&gt;0,IPMT('Assumptions (Wind)'!$V$10,Model!AD1,'Assumptions (Wind)'!$V$13,'Assumptions (Wind)'!$V$8*Model!$AQ$677*AVERAGE('Assumptions (Wind)'!$AN$2:$AO$2)/10^9),0)</f>
        <v>-0.07653842024</v>
      </c>
      <c r="AY826" s="160">
        <f>IF($AQ$677&gt;0,IPMT('Assumptions (Wind)'!$V$10,Model!AE1,'Assumptions (Wind)'!$V$13,'Assumptions (Wind)'!$V$8*Model!$AQ$677*AVERAGE('Assumptions (Wind)'!$AN$2:$AO$2)/10^9),0)</f>
        <v>-0.0529620217</v>
      </c>
      <c r="AZ826" s="160">
        <f>IF($AQ$677&gt;0,IPMT('Assumptions (Wind)'!$V$10,Model!AF1,'Assumptions (Wind)'!$V$13,'Assumptions (Wind)'!$V$8*Model!$AQ$677*AVERAGE('Assumptions (Wind)'!$AN$2:$AO$2)/10^9),0)</f>
        <v>-0.02749951127</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-0.03339982407</v>
      </c>
      <c r="AS827" s="160">
        <f>IF($AR$677&gt;0,IPMT('Assumptions (Wind)'!$V$10,Model!X1,'Assumptions (Wind)'!$V$13,'Assumptions (Wind)'!$V$8*Model!$AR$677*AVERAGE('Assumptions (Wind)'!$AO$2:$AP$2)/10^9),0)</f>
        <v>-0.03109425129</v>
      </c>
      <c r="AT827" s="160">
        <f>IF($AR$677&gt;0,IPMT('Assumptions (Wind)'!$V$10,Model!Y1,'Assumptions (Wind)'!$V$13,'Assumptions (Wind)'!$V$8*Model!$AR$677*AVERAGE('Assumptions (Wind)'!$AO$2:$AP$2)/10^9),0)</f>
        <v>-0.02860423269</v>
      </c>
      <c r="AU827" s="160">
        <f>IF($AR$677&gt;0,IPMT('Assumptions (Wind)'!$V$10,Model!Z1,'Assumptions (Wind)'!$V$13,'Assumptions (Wind)'!$V$8*Model!$AR$677*AVERAGE('Assumptions (Wind)'!$AO$2:$AP$2)/10^9),0)</f>
        <v>-0.0259150126</v>
      </c>
      <c r="AV827" s="160">
        <f>IF($AR$677&gt;0,IPMT('Assumptions (Wind)'!$V$10,Model!AA1,'Assumptions (Wind)'!$V$13,'Assumptions (Wind)'!$V$8*Model!$AR$677*AVERAGE('Assumptions (Wind)'!$AO$2:$AP$2)/10^9),0)</f>
        <v>-0.02301065491</v>
      </c>
      <c r="AW827" s="160">
        <f>IF($AR$677&gt;0,IPMT('Assumptions (Wind)'!$V$10,Model!AB1,'Assumptions (Wind)'!$V$13,'Assumptions (Wind)'!$V$8*Model!$AR$677*AVERAGE('Assumptions (Wind)'!$AO$2:$AP$2)/10^9),0)</f>
        <v>-0.0198739486</v>
      </c>
      <c r="AX827" s="160">
        <f>IF($AR$677&gt;0,IPMT('Assumptions (Wind)'!$V$10,Model!AC1,'Assumptions (Wind)'!$V$13,'Assumptions (Wind)'!$V$8*Model!$AR$677*AVERAGE('Assumptions (Wind)'!$AO$2:$AP$2)/10^9),0)</f>
        <v>-0.01648630578</v>
      </c>
      <c r="AY827" s="160">
        <f>IF($AR$677&gt;0,IPMT('Assumptions (Wind)'!$V$10,Model!AD1,'Assumptions (Wind)'!$V$13,'Assumptions (Wind)'!$V$8*Model!$AR$677*AVERAGE('Assumptions (Wind)'!$AO$2:$AP$2)/10^9),0)</f>
        <v>-0.01282765154</v>
      </c>
      <c r="AZ827" s="160">
        <f>IF($AR$677&gt;0,IPMT('Assumptions (Wind)'!$V$10,Model!AE1,'Assumptions (Wind)'!$V$13,'Assumptions (Wind)'!$V$8*Model!$AR$677*AVERAGE('Assumptions (Wind)'!$AO$2:$AP$2)/10^9),0)</f>
        <v>-0.008876304959</v>
      </c>
      <c r="BA827" s="160">
        <f>IF($AR$677&gt;0,IPMT('Assumptions (Wind)'!$V$10,Model!AF1,'Assumptions (Wind)'!$V$13,'Assumptions (Wind)'!$V$8*Model!$AR$677*AVERAGE('Assumptions (Wind)'!$AO$2:$AP$2)/10^9),0)</f>
        <v>-0.004608850652</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-0.05375603669</v>
      </c>
      <c r="AT828" s="160">
        <f>IF($AS$677&gt;0,IPMT('Assumptions (Wind)'!$V$10,Model!X1,'Assumptions (Wind)'!$V$13,'Assumptions (Wind)'!$V$8*Model!$AS$677*AVERAGE('Assumptions (Wind)'!$AP$2:$AQ$2)/10^9),0)</f>
        <v>-0.05004528497</v>
      </c>
      <c r="AU828" s="160">
        <f>IF($AS$677&gt;0,IPMT('Assumptions (Wind)'!$V$10,Model!Y1,'Assumptions (Wind)'!$V$13,'Assumptions (Wind)'!$V$8*Model!$AS$677*AVERAGE('Assumptions (Wind)'!$AP$2:$AQ$2)/10^9),0)</f>
        <v>-0.0460376731</v>
      </c>
      <c r="AV828" s="160">
        <f>IF($AS$677&gt;0,IPMT('Assumptions (Wind)'!$V$10,Model!Z1,'Assumptions (Wind)'!$V$13,'Assumptions (Wind)'!$V$8*Model!$AS$677*AVERAGE('Assumptions (Wind)'!$AP$2:$AQ$2)/10^9),0)</f>
        <v>-0.04170945229</v>
      </c>
      <c r="AW828" s="160">
        <f>IF($AS$677&gt;0,IPMT('Assumptions (Wind)'!$V$10,Model!AA1,'Assumptions (Wind)'!$V$13,'Assumptions (Wind)'!$V$8*Model!$AS$677*AVERAGE('Assumptions (Wind)'!$AP$2:$AQ$2)/10^9),0)</f>
        <v>-0.03703497381</v>
      </c>
      <c r="AX828" s="160">
        <f>IF($AS$677&gt;0,IPMT('Assumptions (Wind)'!$V$10,Model!AB1,'Assumptions (Wind)'!$V$13,'Assumptions (Wind)'!$V$8*Model!$AS$677*AVERAGE('Assumptions (Wind)'!$AP$2:$AQ$2)/10^9),0)</f>
        <v>-0.03198653705</v>
      </c>
      <c r="AY828" s="160">
        <f>IF($AS$677&gt;0,IPMT('Assumptions (Wind)'!$V$10,Model!AC1,'Assumptions (Wind)'!$V$13,'Assumptions (Wind)'!$V$8*Model!$AS$677*AVERAGE('Assumptions (Wind)'!$AP$2:$AQ$2)/10^9),0)</f>
        <v>-0.02653422535</v>
      </c>
      <c r="AZ828" s="160">
        <f>IF($AS$677&gt;0,IPMT('Assumptions (Wind)'!$V$10,Model!AD1,'Assumptions (Wind)'!$V$13,'Assumptions (Wind)'!$V$8*Model!$AS$677*AVERAGE('Assumptions (Wind)'!$AP$2:$AQ$2)/10^9),0)</f>
        <v>-0.02064572871</v>
      </c>
      <c r="BA828" s="160">
        <f>IF($AS$677&gt;0,IPMT('Assumptions (Wind)'!$V$10,Model!AE1,'Assumptions (Wind)'!$V$13,'Assumptions (Wind)'!$V$8*Model!$AS$677*AVERAGE('Assumptions (Wind)'!$AP$2:$AQ$2)/10^9),0)</f>
        <v>-0.01428615235</v>
      </c>
      <c r="BB828" s="160">
        <f>IF($AS$677&gt;0,IPMT('Assumptions (Wind)'!$V$10,Model!AF1,'Assumptions (Wind)'!$V$13,'Assumptions (Wind)'!$V$8*Model!$AS$677*AVERAGE('Assumptions (Wind)'!$AP$2:$AQ$2)/10^9),0)</f>
        <v>-0.007417809873</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-0.05865711992</v>
      </c>
      <c r="AU829" s="181">
        <f>IF($AT$677&gt;0,IPMT('Assumptions (Wind)'!$V$10,Model!X1,'Assumptions (Wind)'!$V$13,'Assumptions (Wind)'!$V$8*Model!$AT$677*AVERAGE('Assumptions (Wind)'!$AQ$2:$AR$2)/10^9),0)</f>
        <v>-0.05460804893</v>
      </c>
      <c r="AV829" s="181">
        <f>IF($AT$677&gt;0,IPMT('Assumptions (Wind)'!$V$10,Model!Y1,'Assumptions (Wind)'!$V$13,'Assumptions (Wind)'!$V$8*Model!$AT$677*AVERAGE('Assumptions (Wind)'!$AQ$2:$AR$2)/10^9),0)</f>
        <v>-0.05023505225</v>
      </c>
      <c r="AW829" s="181">
        <f>IF($AT$677&gt;0,IPMT('Assumptions (Wind)'!$V$10,Model!Z1,'Assumptions (Wind)'!$V$13,'Assumptions (Wind)'!$V$8*Model!$AT$677*AVERAGE('Assumptions (Wind)'!$AQ$2:$AR$2)/10^9),0)</f>
        <v>-0.04551221584</v>
      </c>
      <c r="AX829" s="181">
        <f>IF($AT$677&gt;0,IPMT('Assumptions (Wind)'!$V$10,Model!AA1,'Assumptions (Wind)'!$V$13,'Assumptions (Wind)'!$V$8*Model!$AT$677*AVERAGE('Assumptions (Wind)'!$AQ$2:$AR$2)/10^9),0)</f>
        <v>-0.04041155252</v>
      </c>
      <c r="AY829" s="181">
        <f>IF($AT$677&gt;0,IPMT('Assumptions (Wind)'!$V$10,Model!AB1,'Assumptions (Wind)'!$V$13,'Assumptions (Wind)'!$V$8*Model!$AT$677*AVERAGE('Assumptions (Wind)'!$AQ$2:$AR$2)/10^9),0)</f>
        <v>-0.03490283613</v>
      </c>
      <c r="AZ829" s="181">
        <f>IF($AT$677&gt;0,IPMT('Assumptions (Wind)'!$V$10,Model!AC1,'Assumptions (Wind)'!$V$13,'Assumptions (Wind)'!$V$8*Model!$AT$677*AVERAGE('Assumptions (Wind)'!$AQ$2:$AR$2)/10^9),0)</f>
        <v>-0.02895342243</v>
      </c>
      <c r="BA829" s="181">
        <f>IF($AT$677&gt;0,IPMT('Assumptions (Wind)'!$V$10,Model!AD1,'Assumptions (Wind)'!$V$13,'Assumptions (Wind)'!$V$8*Model!$AT$677*AVERAGE('Assumptions (Wind)'!$AQ$2:$AR$2)/10^9),0)</f>
        <v>-0.02252805563</v>
      </c>
      <c r="BB829" s="181">
        <f>IF($AT$677&gt;0,IPMT('Assumptions (Wind)'!$V$10,Model!AE1,'Assumptions (Wind)'!$V$13,'Assumptions (Wind)'!$V$8*Model!$AT$677*AVERAGE('Assumptions (Wind)'!$AQ$2:$AR$2)/10^9),0)</f>
        <v>-0.01558865949</v>
      </c>
      <c r="BC829" s="181">
        <f>IF($AT$677&gt;0,IPMT('Assumptions (Wind)'!$V$10,Model!AF1,'Assumptions (Wind)'!$V$13,'Assumptions (Wind)'!$V$8*Model!$AT$677*AVERAGE('Assumptions (Wind)'!$AQ$2:$AR$2)/10^9),0)</f>
        <v>-0.008094111658</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-0.03415265787</v>
      </c>
      <c r="AV830" s="160">
        <f>IF($AU$677&gt;0,IPMT('Assumptions (Wind)'!$V$10,Model!X1,'Assumptions (Wind)'!$V$13,'Assumptions (Wind)'!$V$8*Model!$AU$677*AVERAGE('Assumptions (Wind)'!$AR$2:$AS$2)/10^9),0)</f>
        <v>-0.03179511736</v>
      </c>
      <c r="AW830" s="160">
        <f>IF($AU$677&gt;0,IPMT('Assumptions (Wind)'!$V$10,Model!Y1,'Assumptions (Wind)'!$V$13,'Assumptions (Wind)'!$V$8*Model!$AU$677*AVERAGE('Assumptions (Wind)'!$AR$2:$AS$2)/10^9),0)</f>
        <v>-0.0292489736</v>
      </c>
      <c r="AX830" s="160">
        <f>IF($AU$677&gt;0,IPMT('Assumptions (Wind)'!$V$10,Model!Z1,'Assumptions (Wind)'!$V$13,'Assumptions (Wind)'!$V$8*Model!$AU$677*AVERAGE('Assumptions (Wind)'!$AR$2:$AS$2)/10^9),0)</f>
        <v>-0.02649913835</v>
      </c>
      <c r="AY830" s="160">
        <f>IF($AU$677&gt;0,IPMT('Assumptions (Wind)'!$V$10,Model!AA1,'Assumptions (Wind)'!$V$13,'Assumptions (Wind)'!$V$8*Model!$AU$677*AVERAGE('Assumptions (Wind)'!$AR$2:$AS$2)/10^9),0)</f>
        <v>-0.02352931628</v>
      </c>
      <c r="AZ830" s="160">
        <f>IF($AU$677&gt;0,IPMT('Assumptions (Wind)'!$V$10,Model!AB1,'Assumptions (Wind)'!$V$13,'Assumptions (Wind)'!$V$8*Model!$AU$677*AVERAGE('Assumptions (Wind)'!$AR$2:$AS$2)/10^9),0)</f>
        <v>-0.02032190845</v>
      </c>
      <c r="BA830" s="160">
        <f>IF($AU$677&gt;0,IPMT('Assumptions (Wind)'!$V$10,Model!AC1,'Assumptions (Wind)'!$V$13,'Assumptions (Wind)'!$V$8*Model!$AU$677*AVERAGE('Assumptions (Wind)'!$AR$2:$AS$2)/10^9),0)</f>
        <v>-0.01685790798</v>
      </c>
      <c r="BB830" s="160">
        <f>IF($AU$677&gt;0,IPMT('Assumptions (Wind)'!$V$10,Model!AD1,'Assumptions (Wind)'!$V$13,'Assumptions (Wind)'!$V$8*Model!$AU$677*AVERAGE('Assumptions (Wind)'!$AR$2:$AS$2)/10^9),0)</f>
        <v>-0.01311678748</v>
      </c>
      <c r="BC830" s="160">
        <f>IF($AU$677&gt;0,IPMT('Assumptions (Wind)'!$V$10,Model!AE1,'Assumptions (Wind)'!$V$13,'Assumptions (Wind)'!$V$8*Model!$AU$677*AVERAGE('Assumptions (Wind)'!$AR$2:$AS$2)/10^9),0)</f>
        <v>-0.00907637734</v>
      </c>
      <c r="BD830" s="160">
        <f>IF($AU$677&gt;0,IPMT('Assumptions (Wind)'!$V$10,Model!AF1,'Assumptions (Wind)'!$V$13,'Assumptions (Wind)'!$V$8*Model!$AU$677*AVERAGE('Assumptions (Wind)'!$AR$2:$AS$2)/10^9),0)</f>
        <v>-0.004712734388</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-0.05129878115</v>
      </c>
      <c r="AW831" s="160">
        <f>IF($AV$677&gt;0,IPMT('Assumptions (Wind)'!$V$10,Model!X1,'Assumptions (Wind)'!$V$13,'Assumptions (Wind)'!$V$8*Model!$AV$677*AVERAGE('Assumptions (Wind)'!$AS$2:$AT$2)/10^9),0)</f>
        <v>-0.04775765252</v>
      </c>
      <c r="AX831" s="160">
        <f>IF($AV$677&gt;0,IPMT('Assumptions (Wind)'!$V$10,Model!Y1,'Assumptions (Wind)'!$V$13,'Assumptions (Wind)'!$V$8*Model!$AV$677*AVERAGE('Assumptions (Wind)'!$AS$2:$AT$2)/10^9),0)</f>
        <v>-0.0439332336</v>
      </c>
      <c r="AY831" s="160">
        <f>IF($AV$677&gt;0,IPMT('Assumptions (Wind)'!$V$10,Model!Z1,'Assumptions (Wind)'!$V$13,'Assumptions (Wind)'!$V$8*Model!$AV$677*AVERAGE('Assumptions (Wind)'!$AS$2:$AT$2)/10^9),0)</f>
        <v>-0.03980286116</v>
      </c>
      <c r="AZ831" s="160">
        <f>IF($AV$677&gt;0,IPMT('Assumptions (Wind)'!$V$10,Model!AA1,'Assumptions (Wind)'!$V$13,'Assumptions (Wind)'!$V$8*Model!$AV$677*AVERAGE('Assumptions (Wind)'!$AS$2:$AT$2)/10^9),0)</f>
        <v>-0.03534205892</v>
      </c>
      <c r="BA831" s="160">
        <f>IF($AV$677&gt;0,IPMT('Assumptions (Wind)'!$V$10,Model!AB1,'Assumptions (Wind)'!$V$13,'Assumptions (Wind)'!$V$8*Model!$AV$677*AVERAGE('Assumptions (Wind)'!$AS$2:$AT$2)/10^9),0)</f>
        <v>-0.03052439251</v>
      </c>
      <c r="BB831" s="160">
        <f>IF($AV$677&gt;0,IPMT('Assumptions (Wind)'!$V$10,Model!AC1,'Assumptions (Wind)'!$V$13,'Assumptions (Wind)'!$V$8*Model!$AV$677*AVERAGE('Assumptions (Wind)'!$AS$2:$AT$2)/10^9),0)</f>
        <v>-0.02532131279</v>
      </c>
      <c r="BC831" s="160">
        <f>IF($AV$677&gt;0,IPMT('Assumptions (Wind)'!$V$10,Model!AD1,'Assumptions (Wind)'!$V$13,'Assumptions (Wind)'!$V$8*Model!$AV$677*AVERAGE('Assumptions (Wind)'!$AS$2:$AT$2)/10^9),0)</f>
        <v>-0.01970198668</v>
      </c>
      <c r="BD831" s="160">
        <f>IF($AV$677&gt;0,IPMT('Assumptions (Wind)'!$V$10,Model!AE1,'Assumptions (Wind)'!$V$13,'Assumptions (Wind)'!$V$8*Model!$AV$677*AVERAGE('Assumptions (Wind)'!$AS$2:$AT$2)/10^9),0)</f>
        <v>-0.01363311449</v>
      </c>
      <c r="BE831" s="160">
        <f>IF($AV$677&gt;0,IPMT('Assumptions (Wind)'!$V$10,Model!AF1,'Assumptions (Wind)'!$V$13,'Assumptions (Wind)'!$V$8*Model!$AV$677*AVERAGE('Assumptions (Wind)'!$AS$2:$AT$2)/10^9),0)</f>
        <v>-0.007078732524</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-0.05246073427</v>
      </c>
      <c r="AX832" s="160">
        <f>IF($AW$677&gt;0,IPMT('Assumptions (Wind)'!$V$10,Model!X1,'Assumptions (Wind)'!$V$13,'Assumptions (Wind)'!$V$8*Model!$AW$677*AVERAGE('Assumptions (Wind)'!$AT$2:$AU$2)/10^9),0)</f>
        <v>-0.04883939661</v>
      </c>
      <c r="AY832" s="160">
        <f>IF($AW$677&gt;0,IPMT('Assumptions (Wind)'!$V$10,Model!Y1,'Assumptions (Wind)'!$V$13,'Assumptions (Wind)'!$V$8*Model!$AW$677*AVERAGE('Assumptions (Wind)'!$AT$2:$AU$2)/10^9),0)</f>
        <v>-0.04492835193</v>
      </c>
      <c r="AZ832" s="160">
        <f>IF($AW$677&gt;0,IPMT('Assumptions (Wind)'!$V$10,Model!Z1,'Assumptions (Wind)'!$V$13,'Assumptions (Wind)'!$V$8*Model!$AW$677*AVERAGE('Assumptions (Wind)'!$AT$2:$AU$2)/10^9),0)</f>
        <v>-0.04070442368</v>
      </c>
      <c r="BA832" s="160">
        <f>IF($AW$677&gt;0,IPMT('Assumptions (Wind)'!$V$10,Model!AA1,'Assumptions (Wind)'!$V$13,'Assumptions (Wind)'!$V$8*Model!$AW$677*AVERAGE('Assumptions (Wind)'!$AT$2:$AU$2)/10^9),0)</f>
        <v>-0.03614258117</v>
      </c>
      <c r="BB832" s="160">
        <f>IF($AW$677&gt;0,IPMT('Assumptions (Wind)'!$V$10,Model!AB1,'Assumptions (Wind)'!$V$13,'Assumptions (Wind)'!$V$8*Model!$AW$677*AVERAGE('Assumptions (Wind)'!$AT$2:$AU$2)/10^9),0)</f>
        <v>-0.03121579126</v>
      </c>
      <c r="BC832" s="160">
        <f>IF($AW$677&gt;0,IPMT('Assumptions (Wind)'!$V$10,Model!AC1,'Assumptions (Wind)'!$V$13,'Assumptions (Wind)'!$V$8*Model!$AW$677*AVERAGE('Assumptions (Wind)'!$AT$2:$AU$2)/10^9),0)</f>
        <v>-0.02589485815</v>
      </c>
      <c r="BD832" s="160">
        <f>IF($AW$677&gt;0,IPMT('Assumptions (Wind)'!$V$10,Model!AD1,'Assumptions (Wind)'!$V$13,'Assumptions (Wind)'!$V$8*Model!$AW$677*AVERAGE('Assumptions (Wind)'!$AT$2:$AU$2)/10^9),0)</f>
        <v>-0.0201482504</v>
      </c>
      <c r="BE832" s="160">
        <f>IF($AW$677&gt;0,IPMT('Assumptions (Wind)'!$V$10,Model!AE1,'Assumptions (Wind)'!$V$13,'Assumptions (Wind)'!$V$8*Model!$AW$677*AVERAGE('Assumptions (Wind)'!$AT$2:$AU$2)/10^9),0)</f>
        <v>-0.01394191403</v>
      </c>
      <c r="BF832" s="160">
        <f>IF($AW$677&gt;0,IPMT('Assumptions (Wind)'!$V$10,Model!AF1,'Assumptions (Wind)'!$V$13,'Assumptions (Wind)'!$V$8*Model!$AW$677*AVERAGE('Assumptions (Wind)'!$AT$2:$AU$2)/10^9),0)</f>
        <v>-0.007239070746</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-0.03489258282</v>
      </c>
      <c r="AY833" s="160">
        <f>IF($AX$677&gt;0,IPMT('Assumptions (Wind)'!$V$10,Model!X1,'Assumptions (Wind)'!$V$13,'Assumptions (Wind)'!$V$8*Model!$AX$677*AVERAGE('Assumptions (Wind)'!$AU$2:$AV$2)/10^9),0)</f>
        <v>-0.03248396566</v>
      </c>
      <c r="AZ833" s="160">
        <f>IF($AX$677&gt;0,IPMT('Assumptions (Wind)'!$V$10,Model!Y1,'Assumptions (Wind)'!$V$13,'Assumptions (Wind)'!$V$8*Model!$AX$677*AVERAGE('Assumptions (Wind)'!$AU$2:$AV$2)/10^9),0)</f>
        <v>-0.02988265914</v>
      </c>
      <c r="BA833" s="160">
        <f>IF($AX$677&gt;0,IPMT('Assumptions (Wind)'!$V$10,Model!Z1,'Assumptions (Wind)'!$V$13,'Assumptions (Wind)'!$V$8*Model!$AX$677*AVERAGE('Assumptions (Wind)'!$AU$2:$AV$2)/10^9),0)</f>
        <v>-0.0270732481</v>
      </c>
      <c r="BB833" s="160">
        <f>IF($AX$677&gt;0,IPMT('Assumptions (Wind)'!$V$10,Model!AA1,'Assumptions (Wind)'!$V$13,'Assumptions (Wind)'!$V$8*Model!$AX$677*AVERAGE('Assumptions (Wind)'!$AU$2:$AV$2)/10^9),0)</f>
        <v>-0.02403908417</v>
      </c>
      <c r="BC833" s="160">
        <f>IF($AX$677&gt;0,IPMT('Assumptions (Wind)'!$V$10,Model!AB1,'Assumptions (Wind)'!$V$13,'Assumptions (Wind)'!$V$8*Model!$AX$677*AVERAGE('Assumptions (Wind)'!$AU$2:$AV$2)/10^9),0)</f>
        <v>-0.02076218712</v>
      </c>
      <c r="BD833" s="160">
        <f>IF($AX$677&gt;0,IPMT('Assumptions (Wind)'!$V$10,Model!AC1,'Assumptions (Wind)'!$V$13,'Assumptions (Wind)'!$V$8*Model!$AX$677*AVERAGE('Assumptions (Wind)'!$AU$2:$AV$2)/10^9),0)</f>
        <v>-0.01722313832</v>
      </c>
      <c r="BE833" s="160">
        <f>IF($AX$677&gt;0,IPMT('Assumptions (Wind)'!$V$10,Model!AD1,'Assumptions (Wind)'!$V$13,'Assumptions (Wind)'!$V$8*Model!$AX$677*AVERAGE('Assumptions (Wind)'!$AU$2:$AV$2)/10^9),0)</f>
        <v>-0.01340096561</v>
      </c>
      <c r="BF833" s="160">
        <f>IF($AX$677&gt;0,IPMT('Assumptions (Wind)'!$V$10,Model!AE1,'Assumptions (Wind)'!$V$13,'Assumptions (Wind)'!$V$8*Model!$AX$677*AVERAGE('Assumptions (Wind)'!$AU$2:$AV$2)/10^9),0)</f>
        <v>-0.00927301908</v>
      </c>
      <c r="BG833" s="160">
        <f>IF($AX$677&gt;0,IPMT('Assumptions (Wind)'!$V$10,Model!AF1,'Assumptions (Wind)'!$V$13,'Assumptions (Wind)'!$V$8*Model!$AX$677*AVERAGE('Assumptions (Wind)'!$AU$2:$AV$2)/10^9),0)</f>
        <v>-0.00481483683</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-0.03513192411</v>
      </c>
      <c r="AZ834" s="160">
        <f>IF($AY$677&gt;0,IPMT('Assumptions (Wind)'!$V$10,Model!X1,'Assumptions (Wind)'!$V$13,'Assumptions (Wind)'!$V$8*Model!$AY$677*AVERAGE('Assumptions (Wind)'!$AV$2:$AW$2)/10^9),0)</f>
        <v>-0.03270678535</v>
      </c>
      <c r="BA834" s="160">
        <f>IF($AY$677&gt;0,IPMT('Assumptions (Wind)'!$V$10,Model!Y1,'Assumptions (Wind)'!$V$13,'Assumptions (Wind)'!$V$8*Model!$AY$677*AVERAGE('Assumptions (Wind)'!$AV$2:$AW$2)/10^9),0)</f>
        <v>-0.03008763549</v>
      </c>
      <c r="BB834" s="160">
        <f>IF($AY$677&gt;0,IPMT('Assumptions (Wind)'!$V$10,Model!Z1,'Assumptions (Wind)'!$V$13,'Assumptions (Wind)'!$V$8*Model!$AY$677*AVERAGE('Assumptions (Wind)'!$AV$2:$AW$2)/10^9),0)</f>
        <v>-0.02725895364</v>
      </c>
      <c r="BC834" s="160">
        <f>IF($AY$677&gt;0,IPMT('Assumptions (Wind)'!$V$10,Model!AA1,'Assumptions (Wind)'!$V$13,'Assumptions (Wind)'!$V$8*Model!$AY$677*AVERAGE('Assumptions (Wind)'!$AV$2:$AW$2)/10^9),0)</f>
        <v>-0.02420397725</v>
      </c>
      <c r="BD834" s="160">
        <f>IF($AY$677&gt;0,IPMT('Assumptions (Wind)'!$V$10,Model!AB1,'Assumptions (Wind)'!$V$13,'Assumptions (Wind)'!$V$8*Model!$AY$677*AVERAGE('Assumptions (Wind)'!$AV$2:$AW$2)/10^9),0)</f>
        <v>-0.02090460274</v>
      </c>
      <c r="BE834" s="160">
        <f>IF($AY$677&gt;0,IPMT('Assumptions (Wind)'!$V$10,Model!AC1,'Assumptions (Wind)'!$V$13,'Assumptions (Wind)'!$V$8*Model!$AY$677*AVERAGE('Assumptions (Wind)'!$AV$2:$AW$2)/10^9),0)</f>
        <v>-0.01734127827</v>
      </c>
      <c r="BF834" s="160">
        <f>IF($AY$677&gt;0,IPMT('Assumptions (Wind)'!$V$10,Model!AD1,'Assumptions (Wind)'!$V$13,'Assumptions (Wind)'!$V$8*Model!$AY$677*AVERAGE('Assumptions (Wind)'!$AV$2:$AW$2)/10^9),0)</f>
        <v>-0.01349288785</v>
      </c>
      <c r="BG834" s="160">
        <f>IF($AY$677&gt;0,IPMT('Assumptions (Wind)'!$V$10,Model!AE1,'Assumptions (Wind)'!$V$13,'Assumptions (Wind)'!$V$8*Model!$AY$677*AVERAGE('Assumptions (Wind)'!$AV$2:$AW$2)/10^9),0)</f>
        <v>-0.009336626191</v>
      </c>
      <c r="BH834" s="160">
        <f>IF($AY$677&gt;0,IPMT('Assumptions (Wind)'!$V$10,Model!AF1,'Assumptions (Wind)'!$V$13,'Assumptions (Wind)'!$V$8*Model!$AY$677*AVERAGE('Assumptions (Wind)'!$AV$2:$AW$2)/10^9),0)</f>
        <v>-0.004847863599</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-0.140310549</v>
      </c>
      <c r="BA835" s="160">
        <f>IF($AZ$677&gt;0,IPMT('Assumptions (Wind)'!$V$10,Model!X1,'Assumptions (Wind)'!$V$13,'Assumptions (Wind)'!$V$8*Model!$AZ$677*AVERAGE('Assumptions (Wind)'!$AW$2:$AX$2)/10^9),0)</f>
        <v>-0.1306249836</v>
      </c>
      <c r="BB835" s="160">
        <f>IF($AZ$677&gt;0,IPMT('Assumptions (Wind)'!$V$10,Model!Y1,'Assumptions (Wind)'!$V$13,'Assumptions (Wind)'!$V$8*Model!$AZ$677*AVERAGE('Assumptions (Wind)'!$AW$2:$AX$2)/10^9),0)</f>
        <v>-0.1201645729</v>
      </c>
      <c r="BC835" s="160">
        <f>IF($AZ$677&gt;0,IPMT('Assumptions (Wind)'!$V$10,Model!Z1,'Assumptions (Wind)'!$V$13,'Assumptions (Wind)'!$V$8*Model!$AZ$677*AVERAGE('Assumptions (Wind)'!$AW$2:$AX$2)/10^9),0)</f>
        <v>-0.1088673293</v>
      </c>
      <c r="BD835" s="160">
        <f>IF($AZ$677&gt;0,IPMT('Assumptions (Wind)'!$V$10,Model!AA1,'Assumptions (Wind)'!$V$13,'Assumptions (Wind)'!$V$8*Model!$AZ$677*AVERAGE('Assumptions (Wind)'!$AW$2:$AX$2)/10^9),0)</f>
        <v>-0.0966663063</v>
      </c>
      <c r="BE835" s="160">
        <f>IF($AZ$677&gt;0,IPMT('Assumptions (Wind)'!$V$10,Model!AB1,'Assumptions (Wind)'!$V$13,'Assumptions (Wind)'!$V$8*Model!$AZ$677*AVERAGE('Assumptions (Wind)'!$AW$2:$AX$2)/10^9),0)</f>
        <v>-0.08348920142</v>
      </c>
      <c r="BF835" s="160">
        <f>IF($AZ$677&gt;0,IPMT('Assumptions (Wind)'!$V$10,Model!AC1,'Assumptions (Wind)'!$V$13,'Assumptions (Wind)'!$V$8*Model!$AZ$677*AVERAGE('Assumptions (Wind)'!$AW$2:$AX$2)/10^9),0)</f>
        <v>-0.06925792815</v>
      </c>
      <c r="BG835" s="160">
        <f>IF($AZ$677&gt;0,IPMT('Assumptions (Wind)'!$V$10,Model!AD1,'Assumptions (Wind)'!$V$13,'Assumptions (Wind)'!$V$8*Model!$AZ$677*AVERAGE('Assumptions (Wind)'!$AW$2:$AX$2)/10^9),0)</f>
        <v>-0.05388815302</v>
      </c>
      <c r="BH835" s="160">
        <f>IF($AZ$677&gt;0,IPMT('Assumptions (Wind)'!$V$10,Model!AE1,'Assumptions (Wind)'!$V$13,'Assumptions (Wind)'!$V$8*Model!$AZ$677*AVERAGE('Assumptions (Wind)'!$AW$2:$AX$2)/10^9),0)</f>
        <v>-0.03728879588</v>
      </c>
      <c r="BI835" s="160">
        <f>IF($AZ$677&gt;0,IPMT('Assumptions (Wind)'!$V$10,Model!AF1,'Assumptions (Wind)'!$V$13,'Assumptions (Wind)'!$V$8*Model!$AZ$677*AVERAGE('Assumptions (Wind)'!$AW$2:$AX$2)/10^9),0)</f>
        <v>-0.01936149017</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-0.07729029268</v>
      </c>
      <c r="BB836" s="160">
        <f>IF($BA$677&gt;0,IPMT('Assumptions (Wind)'!$V$10,Model!X1,'Assumptions (Wind)'!$V$13,'Assumptions (Wind)'!$V$8*Model!$BA$677*AVERAGE('Assumptions (Wind)'!$AX$2:$AY$2)/10^9),0)</f>
        <v>-0.07195498329</v>
      </c>
      <c r="BC836" s="160">
        <f>IF($BA$677&gt;0,IPMT('Assumptions (Wind)'!$V$10,Model!Y1,'Assumptions (Wind)'!$V$13,'Assumptions (Wind)'!$V$8*Model!$BA$677*AVERAGE('Assumptions (Wind)'!$AX$2:$AY$2)/10^9),0)</f>
        <v>-0.06619284916</v>
      </c>
      <c r="BD836" s="160">
        <f>IF($BA$677&gt;0,IPMT('Assumptions (Wind)'!$V$10,Model!Z1,'Assumptions (Wind)'!$V$13,'Assumptions (Wind)'!$V$8*Model!$BA$677*AVERAGE('Assumptions (Wind)'!$AX$2:$AY$2)/10^9),0)</f>
        <v>-0.05996974429</v>
      </c>
      <c r="BE836" s="160">
        <f>IF($BA$677&gt;0,IPMT('Assumptions (Wind)'!$V$10,Model!AA1,'Assumptions (Wind)'!$V$13,'Assumptions (Wind)'!$V$8*Model!$BA$677*AVERAGE('Assumptions (Wind)'!$AX$2:$AY$2)/10^9),0)</f>
        <v>-0.05324879103</v>
      </c>
      <c r="BF836" s="160">
        <f>IF($BA$677&gt;0,IPMT('Assumptions (Wind)'!$V$10,Model!AB1,'Assumptions (Wind)'!$V$13,'Assumptions (Wind)'!$V$8*Model!$BA$677*AVERAGE('Assumptions (Wind)'!$AX$2:$AY$2)/10^9),0)</f>
        <v>-0.04599016152</v>
      </c>
      <c r="BG836" s="160">
        <f>IF($BA$677&gt;0,IPMT('Assumptions (Wind)'!$V$10,Model!AC1,'Assumptions (Wind)'!$V$13,'Assumptions (Wind)'!$V$8*Model!$BA$677*AVERAGE('Assumptions (Wind)'!$AX$2:$AY$2)/10^9),0)</f>
        <v>-0.03815084164</v>
      </c>
      <c r="BH836" s="160">
        <f>IF($BA$677&gt;0,IPMT('Assumptions (Wind)'!$V$10,Model!AD1,'Assumptions (Wind)'!$V$13,'Assumptions (Wind)'!$V$8*Model!$BA$677*AVERAGE('Assumptions (Wind)'!$AX$2:$AY$2)/10^9),0)</f>
        <v>-0.02968437617</v>
      </c>
      <c r="BI836" s="160">
        <f>IF($BA$677&gt;0,IPMT('Assumptions (Wind)'!$V$10,Model!AE1,'Assumptions (Wind)'!$V$13,'Assumptions (Wind)'!$V$8*Model!$BA$677*AVERAGE('Assumptions (Wind)'!$AX$2:$AY$2)/10^9),0)</f>
        <v>-0.02054059347</v>
      </c>
      <c r="BJ836" s="160">
        <f>IF($BA$677&gt;0,IPMT('Assumptions (Wind)'!$V$10,Model!AF1,'Assumptions (Wind)'!$V$13,'Assumptions (Wind)'!$V$8*Model!$BA$677*AVERAGE('Assumptions (Wind)'!$AX$2:$AY$2)/10^9),0)</f>
        <v>-0.01066530815</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0.0003852264308</v>
      </c>
      <c r="D837" s="176">
        <f t="shared" si="36"/>
        <v>0.01772041582</v>
      </c>
      <c r="E837" s="176">
        <f t="shared" si="36"/>
        <v>0.05338924697</v>
      </c>
      <c r="F837" s="176">
        <f t="shared" si="36"/>
        <v>0.0992649702</v>
      </c>
      <c r="G837" s="176">
        <f t="shared" si="36"/>
        <v>0.1204366123</v>
      </c>
      <c r="H837" s="176">
        <f t="shared" si="36"/>
        <v>0.108737718</v>
      </c>
      <c r="I837" s="176">
        <f t="shared" si="36"/>
        <v>0.1337305332</v>
      </c>
      <c r="J837" s="176">
        <f t="shared" si="36"/>
        <v>0.1532715356</v>
      </c>
      <c r="K837" s="176">
        <f t="shared" si="36"/>
        <v>0.127864983</v>
      </c>
      <c r="L837" s="176">
        <f t="shared" si="36"/>
        <v>0.1975764852</v>
      </c>
      <c r="M837" s="176">
        <f t="shared" si="36"/>
        <v>0.2876609634</v>
      </c>
      <c r="N837" s="176">
        <f t="shared" si="36"/>
        <v>0.6348422594</v>
      </c>
      <c r="O837" s="176">
        <f t="shared" si="36"/>
        <v>1.617813959</v>
      </c>
      <c r="P837" s="176">
        <f t="shared" si="36"/>
        <v>1.82542641</v>
      </c>
      <c r="Q837" s="176">
        <f t="shared" si="36"/>
        <v>1.187114333</v>
      </c>
      <c r="R837" s="176">
        <f t="shared" si="36"/>
        <v>0.9757933723</v>
      </c>
      <c r="S837" s="176">
        <f t="shared" si="36"/>
        <v>0.8472387353</v>
      </c>
      <c r="T837" s="176">
        <f t="shared" si="36"/>
        <v>0.4524565578</v>
      </c>
      <c r="U837" s="176">
        <f t="shared" si="36"/>
        <v>0.2759299838</v>
      </c>
      <c r="V837" s="176">
        <f t="shared" si="36"/>
        <v>0.2498445882</v>
      </c>
      <c r="W837" s="176">
        <f t="shared" si="36"/>
        <v>0.1286950519</v>
      </c>
      <c r="X837" s="176">
        <f t="shared" si="36"/>
        <v>0.4807131579</v>
      </c>
      <c r="Y837" s="176">
        <f t="shared" si="36"/>
        <v>0.8673046022</v>
      </c>
      <c r="Z837" s="176">
        <f t="shared" si="36"/>
        <v>0.802677896</v>
      </c>
      <c r="AA837" s="176">
        <f t="shared" si="36"/>
        <v>0.7424896788</v>
      </c>
      <c r="AB837" s="176">
        <f t="shared" si="36"/>
        <v>0.8150206115</v>
      </c>
      <c r="AC837" s="176">
        <f t="shared" si="36"/>
        <v>0.7769892797</v>
      </c>
      <c r="AD837" s="176">
        <f t="shared" si="36"/>
        <v>0.7233930417</v>
      </c>
      <c r="AE837" s="176">
        <f t="shared" si="36"/>
        <v>0.733843798</v>
      </c>
      <c r="AF837" s="176">
        <f t="shared" si="36"/>
        <v>0.7284969687</v>
      </c>
      <c r="AG837" s="176">
        <f t="shared" si="36"/>
        <v>0.7580058478</v>
      </c>
      <c r="AH837" s="176">
        <f t="shared" si="36"/>
        <v>0.8195323371</v>
      </c>
      <c r="AI837" s="176">
        <f t="shared" si="36"/>
        <v>0.8351578028</v>
      </c>
      <c r="AJ837" s="176">
        <f t="shared" si="36"/>
        <v>0.8056139716</v>
      </c>
      <c r="AK837" s="176">
        <f t="shared" si="36"/>
        <v>0.8426756451</v>
      </c>
      <c r="AL837" s="176">
        <f t="shared" si="36"/>
        <v>0.8692065352</v>
      </c>
      <c r="AM837" s="176">
        <f t="shared" si="36"/>
        <v>0.8271287836</v>
      </c>
      <c r="AN837" s="176">
        <f t="shared" si="36"/>
        <v>0.8797101184</v>
      </c>
      <c r="AO837" s="176">
        <f t="shared" si="36"/>
        <v>0.9576595076</v>
      </c>
      <c r="AP837" s="176">
        <f t="shared" si="36"/>
        <v>1.226493869</v>
      </c>
      <c r="AQ837" s="176">
        <f t="shared" si="36"/>
        <v>2.028432523</v>
      </c>
      <c r="AR837" s="176">
        <f t="shared" si="36"/>
        <v>2.205142285</v>
      </c>
      <c r="AS837" s="176">
        <f t="shared" si="36"/>
        <v>1.68818225</v>
      </c>
      <c r="AT837" s="176">
        <f t="shared" si="36"/>
        <v>1.53843488</v>
      </c>
      <c r="AU837" s="176">
        <f t="shared" si="36"/>
        <v>1.442211632</v>
      </c>
      <c r="AV837" s="176">
        <f t="shared" si="36"/>
        <v>1.124374904</v>
      </c>
      <c r="AW837" s="176">
        <f t="shared" si="36"/>
        <v>1.007060263</v>
      </c>
      <c r="AX837" s="176">
        <f t="shared" si="36"/>
        <v>0.9875698256</v>
      </c>
      <c r="AY837" s="176">
        <f t="shared" si="36"/>
        <v>0.8643151705</v>
      </c>
      <c r="AZ837" s="176">
        <f t="shared" si="36"/>
        <v>1.248416473</v>
      </c>
      <c r="BA837" s="176">
        <f t="shared" si="36"/>
        <v>1.669180741</v>
      </c>
      <c r="BB837" s="176">
        <f t="shared" si="36"/>
        <v>1.307522512</v>
      </c>
      <c r="BC837" s="176">
        <f t="shared" si="36"/>
        <v>0.7720942056</v>
      </c>
      <c r="BD837" s="176">
        <f t="shared" si="36"/>
        <v>0.5644003291</v>
      </c>
      <c r="BE837" s="176">
        <f t="shared" si="36"/>
        <v>0.3538693613</v>
      </c>
      <c r="BF837" s="176">
        <f t="shared" si="36"/>
        <v>0.09274835121</v>
      </c>
      <c r="BG837" s="176"/>
      <c r="BH837" s="176"/>
      <c r="BI837" s="176"/>
      <c r="BJ837" s="176"/>
    </row>
    <row r="838" ht="15.75" hidden="1" customHeight="1" outlineLevel="1">
      <c r="A838" s="241"/>
      <c r="B838" s="38"/>
      <c r="C838" s="177">
        <f>IF($C$677&gt;0,'Assumptions (Wind)'!V$14*Model!$C$677*'Assumptions (Wind)'!$B$2/10^9,0)</f>
        <v>0.0003852264308</v>
      </c>
      <c r="D838" s="177">
        <f>IF($C$677&gt;0,'Assumptions (Wind)'!W$14*Model!$C$677*'Assumptions (Wind)'!$B$2/10^9,0)</f>
        <v>0.0006163622893</v>
      </c>
      <c r="E838" s="177">
        <f>IF($C$677&gt;0,'Assumptions (Wind)'!X$14*Model!$C$677*'Assumptions (Wind)'!$B$2/10^9,0)</f>
        <v>0.0003698173736</v>
      </c>
      <c r="F838" s="177">
        <f>IF($C$677&gt;0,'Assumptions (Wind)'!Y$14*Model!$C$677*'Assumptions (Wind)'!$B$2/10^9,0)</f>
        <v>0.0002218904242</v>
      </c>
      <c r="G838" s="177">
        <f>IF($C$677&gt;0,'Assumptions (Wind)'!Z$14*Model!$C$677*'Assumptions (Wind)'!$B$2/10^9,0)</f>
        <v>0.0002218904242</v>
      </c>
      <c r="H838" s="177">
        <f>IF($C$677&gt;0,'Assumptions (Wind)'!AA$14*Model!$C$677*'Assumptions (Wind)'!$B$2/10^9,0)</f>
        <v>0.0001109452121</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0.01710405353</v>
      </c>
      <c r="E839" s="177">
        <f>IF($D$677&gt;0,'Assumptions (Wind)'!W$14*Model!$D$677*'Assumptions (Wind)'!$B$2/10^9,0)</f>
        <v>0.02736648565</v>
      </c>
      <c r="F839" s="177">
        <f>IF($D$677&gt;0,'Assumptions (Wind)'!X$14*Model!$D$677*'Assumptions (Wind)'!$B$2/10^9,0)</f>
        <v>0.01641989139</v>
      </c>
      <c r="G839" s="177">
        <f>IF($D$677&gt;0,'Assumptions (Wind)'!Y$14*Model!$D$677*'Assumptions (Wind)'!$B$2/10^9,0)</f>
        <v>0.009851934832</v>
      </c>
      <c r="H839" s="177">
        <f>IF($D$677&gt;0,'Assumptions (Wind)'!Z$14*Model!$D$677*'Assumptions (Wind)'!$B$2/10^9,0)</f>
        <v>0.009851934832</v>
      </c>
      <c r="I839" s="177">
        <f>IF($D$677&gt;0,'Assumptions (Wind)'!AA$14*Model!$D$677*'Assumptions (Wind)'!$B$2/10^9,0)</f>
        <v>0.004925967416</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0.02565294395</v>
      </c>
      <c r="F840" s="160">
        <f>IF($E$677&gt;0,'Assumptions (Wind)'!W$14*Model!$E$677*AVERAGE('Assumptions (Wind)'!$B$2:$C$2)/10^9,0)</f>
        <v>0.04104471033</v>
      </c>
      <c r="G840" s="160">
        <f>IF($E$677&gt;0,'Assumptions (Wind)'!X$14*Model!$E$677*AVERAGE('Assumptions (Wind)'!$B$2:$C$2)/10^9,0)</f>
        <v>0.0246268262</v>
      </c>
      <c r="H840" s="160">
        <f>IF($E$677&gt;0,'Assumptions (Wind)'!Y$14*Model!$E$677*AVERAGE('Assumptions (Wind)'!$B$2:$C$2)/10^9,0)</f>
        <v>0.01477609572</v>
      </c>
      <c r="I840" s="160">
        <f>IF($E$677&gt;0,'Assumptions (Wind)'!Z$14*Model!$E$677*AVERAGE('Assumptions (Wind)'!$B$2:$C$2)/10^9,0)</f>
        <v>0.01477609572</v>
      </c>
      <c r="J840" s="160">
        <f>IF($E$677&gt;0,'Assumptions (Wind)'!AA$14*Model!$E$677*AVERAGE('Assumptions (Wind)'!$B$2:$C$2)/10^9,0)</f>
        <v>0.007388047859</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0.04157847806</v>
      </c>
      <c r="G841" s="160">
        <f>IF($F$677&gt;0,'Assumptions (Wind)'!W$14*Model!$F$677*AVERAGE('Assumptions (Wind)'!$C$2:$D$2)/10^9,0)</f>
        <v>0.0665255649</v>
      </c>
      <c r="H841" s="160">
        <f>IF($F$677&gt;0,'Assumptions (Wind)'!X$14*Model!$F$677*AVERAGE('Assumptions (Wind)'!$C$2:$D$2)/10^9,0)</f>
        <v>0.03991533894</v>
      </c>
      <c r="I841" s="160">
        <f>IF($F$677&gt;0,'Assumptions (Wind)'!Y$14*Model!$F$677*AVERAGE('Assumptions (Wind)'!$C$2:$D$2)/10^9,0)</f>
        <v>0.02394920336</v>
      </c>
      <c r="J841" s="160">
        <f>IF($F$677&gt;0,'Assumptions (Wind)'!Z$14*Model!$F$677*AVERAGE('Assumptions (Wind)'!$C$2:$D$2)/10^9,0)</f>
        <v>0.02394920336</v>
      </c>
      <c r="K841" s="160">
        <f>IF($F$677&gt;0,'Assumptions (Wind)'!AA$14*Model!$F$677*AVERAGE('Assumptions (Wind)'!$C$2:$D$2)/10^9,0)</f>
        <v>0.01197460168</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0.01921039592</v>
      </c>
      <c r="H842" s="160">
        <f>IF($G$677&gt;0,'Assumptions (Wind)'!W$14*Model!$G$677*AVERAGE('Assumptions (Wind)'!$D$2:$E$2)/10^9,0)</f>
        <v>0.03073663347</v>
      </c>
      <c r="I842" s="160">
        <f>IF($G$677&gt;0,'Assumptions (Wind)'!X$14*Model!$G$677*AVERAGE('Assumptions (Wind)'!$D$2:$E$2)/10^9,0)</f>
        <v>0.01844198008</v>
      </c>
      <c r="J842" s="160">
        <f>IF($G$677&gt;0,'Assumptions (Wind)'!Y$14*Model!$G$677*AVERAGE('Assumptions (Wind)'!$D$2:$E$2)/10^9,0)</f>
        <v>0.01106518805</v>
      </c>
      <c r="K842" s="160">
        <f>IF($G$677&gt;0,'Assumptions (Wind)'!Z$14*Model!$G$677*AVERAGE('Assumptions (Wind)'!$D$2:$E$2)/10^9,0)</f>
        <v>0.01106518805</v>
      </c>
      <c r="L842" s="160">
        <f>IF($G$677&gt;0,'Assumptions (Wind)'!AA$14*Model!$G$677*AVERAGE('Assumptions (Wind)'!$D$2:$E$2)/10^9,0)</f>
        <v>0.005532594025</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0.01334676987</v>
      </c>
      <c r="I843" s="160">
        <f>IF($H$677&gt;0,'Assumptions (Wind)'!W$14*Model!$H$677*AVERAGE('Assumptions (Wind)'!$E$2:$F$2)/10^9,0)</f>
        <v>0.0213548318</v>
      </c>
      <c r="J843" s="160">
        <f>IF($H$677&gt;0,'Assumptions (Wind)'!X$14*Model!$H$677*AVERAGE('Assumptions (Wind)'!$E$2:$F$2)/10^9,0)</f>
        <v>0.01281289908</v>
      </c>
      <c r="K843" s="160">
        <f>IF($H$677&gt;0,'Assumptions (Wind)'!Y$14*Model!$H$677*AVERAGE('Assumptions (Wind)'!$E$2:$F$2)/10^9,0)</f>
        <v>0.007687739447</v>
      </c>
      <c r="L843" s="160">
        <f>IF($H$677&gt;0,'Assumptions (Wind)'!Z$14*Model!$H$677*AVERAGE('Assumptions (Wind)'!$E$2:$F$2)/10^9,0)</f>
        <v>0.007687739447</v>
      </c>
      <c r="M843" s="160">
        <f>IF($H$677&gt;0,'Assumptions (Wind)'!AA$14*Model!$H$677*AVERAGE('Assumptions (Wind)'!$E$2:$F$2)/10^9,0)</f>
        <v>0.003843869723</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0.05028245484</v>
      </c>
      <c r="J844" s="160">
        <f>IF($I$677&gt;0,'Assumptions (Wind)'!W$14*Model!$I$677*AVERAGE('Assumptions (Wind)'!$F$2:$G$2)/10^9,0)</f>
        <v>0.08045192775</v>
      </c>
      <c r="K844" s="160">
        <f>IF($I$677&gt;0,'Assumptions (Wind)'!X$14*Model!$I$677*AVERAGE('Assumptions (Wind)'!$F$2:$G$2)/10^9,0)</f>
        <v>0.04827115665</v>
      </c>
      <c r="L844" s="160">
        <f>IF($I$677&gt;0,'Assumptions (Wind)'!Y$14*Model!$I$677*AVERAGE('Assumptions (Wind)'!$F$2:$G$2)/10^9,0)</f>
        <v>0.02896269399</v>
      </c>
      <c r="M844" s="160">
        <f>IF($I$677&gt;0,'Assumptions (Wind)'!Z$14*Model!$I$677*AVERAGE('Assumptions (Wind)'!$F$2:$G$2)/10^9,0)</f>
        <v>0.02896269399</v>
      </c>
      <c r="N844" s="160">
        <f>IF($I$677&gt;0,'Assumptions (Wind)'!AA$14*Model!$I$677*AVERAGE('Assumptions (Wind)'!$F$2:$G$2)/10^9,0)</f>
        <v>0.01448134699</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0.01760426951</v>
      </c>
      <c r="K845" s="160">
        <f>IF($J$677&gt;0,'Assumptions (Wind)'!W$14*Model!$J$677*AVERAGE('Assumptions (Wind)'!$G$2:$H$2)/10^9,0)</f>
        <v>0.02816683121</v>
      </c>
      <c r="L845" s="160">
        <f>IF($J$677&gt;0,'Assumptions (Wind)'!X$14*Model!$J$677*AVERAGE('Assumptions (Wind)'!$G$2:$H$2)/10^9,0)</f>
        <v>0.01690009873</v>
      </c>
      <c r="M845" s="160">
        <f>IF($J$677&gt;0,'Assumptions (Wind)'!Y$14*Model!$J$677*AVERAGE('Assumptions (Wind)'!$G$2:$H$2)/10^9,0)</f>
        <v>0.01014005924</v>
      </c>
      <c r="N845" s="160">
        <f>IF($J$677&gt;0,'Assumptions (Wind)'!Z$14*Model!$J$677*AVERAGE('Assumptions (Wind)'!$G$2:$H$2)/10^9,0)</f>
        <v>0.01014005924</v>
      </c>
      <c r="O845" s="160">
        <f>IF($J$677&gt;0,'Assumptions (Wind)'!AA$14*Model!$J$677*AVERAGE('Assumptions (Wind)'!$G$2:$H$2)/10^9,0)</f>
        <v>0.005070029618</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0.02069946592</v>
      </c>
      <c r="L846" s="160">
        <f>IF($K$677&gt;0,'Assumptions (Wind)'!W$14*Model!$K$677*AVERAGE('Assumptions (Wind)'!$H$2:$I$2)/10^9,0)</f>
        <v>0.03311914547</v>
      </c>
      <c r="M846" s="160">
        <f>IF($K$677&gt;0,'Assumptions (Wind)'!X$14*Model!$K$677*AVERAGE('Assumptions (Wind)'!$H$2:$I$2)/10^9,0)</f>
        <v>0.01987148728</v>
      </c>
      <c r="N846" s="160">
        <f>IF($K$677&gt;0,'Assumptions (Wind)'!Y$14*Model!$K$677*AVERAGE('Assumptions (Wind)'!$H$2:$I$2)/10^9,0)</f>
        <v>0.01192289237</v>
      </c>
      <c r="O846" s="160">
        <f>IF($K$677&gt;0,'Assumptions (Wind)'!Z$14*Model!$K$677*AVERAGE('Assumptions (Wind)'!$H$2:$I$2)/10^9,0)</f>
        <v>0.01192289237</v>
      </c>
      <c r="P846" s="160">
        <f>IF($K$677&gt;0,'Assumptions (Wind)'!AA$14*Model!$K$677*AVERAGE('Assumptions (Wind)'!$H$2:$I$2)/10^9,0)</f>
        <v>0.005961446185</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0.1053742136</v>
      </c>
      <c r="M847" s="160">
        <f>IF($L$677&gt;0,'Assumptions (Wind)'!W$14*Model!$L$677*AVERAGE('Assumptions (Wind)'!$I$2:$J$2)/10^9,0)</f>
        <v>0.1685987417</v>
      </c>
      <c r="N847" s="160">
        <f>IF($L$677&gt;0,'Assumptions (Wind)'!X$14*Model!$L$677*AVERAGE('Assumptions (Wind)'!$I$2:$J$2)/10^9,0)</f>
        <v>0.101159245</v>
      </c>
      <c r="O847" s="160">
        <f>IF($L$677&gt;0,'Assumptions (Wind)'!Y$14*Model!$L$677*AVERAGE('Assumptions (Wind)'!$I$2:$J$2)/10^9,0)</f>
        <v>0.06069554701</v>
      </c>
      <c r="P847" s="160">
        <f>IF($L$677&gt;0,'Assumptions (Wind)'!Z$14*Model!$L$677*AVERAGE('Assumptions (Wind)'!$I$2:$J$2)/10^9,0)</f>
        <v>0.06069554701</v>
      </c>
      <c r="Q847" s="160">
        <f>IF($L$677&gt;0,'Assumptions (Wind)'!AA$14*Model!$L$677*AVERAGE('Assumptions (Wind)'!$I$2:$J$2)/10^9,0)</f>
        <v>0.03034777351</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0.05624411145</v>
      </c>
      <c r="N848" s="160">
        <f>IF($M$677&gt;0,'Assumptions (Wind)'!W$14*Model!$M$677*AVERAGE('Assumptions (Wind)'!$J$2:$K$2)/10^9,0)</f>
        <v>0.08999057831</v>
      </c>
      <c r="O848" s="160">
        <f>IF($M$677&gt;0,'Assumptions (Wind)'!X$14*Model!$M$677*AVERAGE('Assumptions (Wind)'!$J$2:$K$2)/10^9,0)</f>
        <v>0.05399434699</v>
      </c>
      <c r="P848" s="160">
        <f>IF($M$677&gt;0,'Assumptions (Wind)'!Y$14*Model!$M$677*AVERAGE('Assumptions (Wind)'!$J$2:$K$2)/10^9,0)</f>
        <v>0.03239660819</v>
      </c>
      <c r="Q848" s="160">
        <f>IF($M$677&gt;0,'Assumptions (Wind)'!Z$14*Model!$M$677*AVERAGE('Assumptions (Wind)'!$J$2:$K$2)/10^9,0)</f>
        <v>0.03239660819</v>
      </c>
      <c r="R848" s="160">
        <f>IF($M$677&gt;0,'Assumptions (Wind)'!AA$14*Model!$M$677*AVERAGE('Assumptions (Wind)'!$J$2:$K$2)/10^9,0)</f>
        <v>0.0161983041</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0.4071481375</v>
      </c>
      <c r="O849" s="177">
        <f>IF($N$677&gt;0,'Assumptions (Wind)'!W$14*Model!$N$677*AVERAGE('Assumptions (Wind)'!$K$2:$L$2)/10^9,0)</f>
        <v>0.65143702</v>
      </c>
      <c r="P849" s="177">
        <f>IF($N$677&gt;0,'Assumptions (Wind)'!X$14*Model!$N$677*AVERAGE('Assumptions (Wind)'!$K$2:$L$2)/10^9,0)</f>
        <v>0.390862212</v>
      </c>
      <c r="Q849" s="177">
        <f>IF($N$677&gt;0,'Assumptions (Wind)'!Y$14*Model!$N$677*AVERAGE('Assumptions (Wind)'!$K$2:$L$2)/10^9,0)</f>
        <v>0.2345173272</v>
      </c>
      <c r="R849" s="177">
        <f>IF($N$677&gt;0,'Assumptions (Wind)'!Z$14*Model!$N$677*AVERAGE('Assumptions (Wind)'!$K$2:$L$2)/10^9,0)</f>
        <v>0.2345173272</v>
      </c>
      <c r="S849" s="177">
        <f>IF($N$677&gt;0,'Assumptions (Wind)'!AA$14*Model!$N$677*AVERAGE('Assumptions (Wind)'!$K$2:$L$2)/10^9,0)</f>
        <v>0.1172586636</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0.8346941231</v>
      </c>
      <c r="P850" s="160">
        <f>IF($O$677&gt;0,'Assumptions (Wind)'!W$14*Model!$O$677*AVERAGE('Assumptions (Wind)'!$L$2:$M$2)/10^9,0)</f>
        <v>1.335510597</v>
      </c>
      <c r="Q850" s="160">
        <f>IF($O$677&gt;0,'Assumptions (Wind)'!X$14*Model!$O$677*AVERAGE('Assumptions (Wind)'!$L$2:$M$2)/10^9,0)</f>
        <v>0.8013063582</v>
      </c>
      <c r="R850" s="160">
        <f>IF($O$677&gt;0,'Assumptions (Wind)'!Y$14*Model!$O$677*AVERAGE('Assumptions (Wind)'!$L$2:$M$2)/10^9,0)</f>
        <v>0.4807838149</v>
      </c>
      <c r="S850" s="160">
        <f>IF($O$677&gt;0,'Assumptions (Wind)'!Z$14*Model!$O$677*AVERAGE('Assumptions (Wind)'!$L$2:$M$2)/10^9,0)</f>
        <v>0.4807838149</v>
      </c>
      <c r="T850" s="160">
        <f>IF($O$677&gt;0,'Assumptions (Wind)'!AA$14*Model!$O$677*AVERAGE('Assumptions (Wind)'!$L$2:$M$2)/10^9,0)</f>
        <v>0.2403919075</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v>
      </c>
      <c r="Q851" s="177">
        <f>IF($P$677&gt;0,'Assumptions (Wind)'!W$14*Model!$P$677*AVERAGE('Assumptions (Wind)'!$M$2:$N$2)/10^9,0)</f>
        <v>0</v>
      </c>
      <c r="R851" s="177">
        <f>IF($P$677&gt;0,'Assumptions (Wind)'!X$14*Model!$P$677*AVERAGE('Assumptions (Wind)'!$M$2:$N$2)/10^9,0)</f>
        <v>0</v>
      </c>
      <c r="S851" s="177">
        <f>IF($P$677&gt;0,'Assumptions (Wind)'!Y$14*Model!$P$677*AVERAGE('Assumptions (Wind)'!$M$2:$N$2)/10^9,0)</f>
        <v>0</v>
      </c>
      <c r="T851" s="177">
        <f>IF($P$677&gt;0,'Assumptions (Wind)'!Z$14*Model!$P$677*AVERAGE('Assumptions (Wind)'!$M$2:$N$2)/10^9,0)</f>
        <v>0</v>
      </c>
      <c r="U851" s="177">
        <f>IF($P$677&gt;0,'Assumptions (Wind)'!AA$14*Model!$P$677*AVERAGE('Assumptions (Wind)'!$M$2:$N$2)/10^9,0)</f>
        <v>0</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0.08854626563</v>
      </c>
      <c r="R852" s="160">
        <f>IF($Q$677&gt;0,'Assumptions (Wind)'!W$14*Model!$Q$677*AVERAGE('Assumptions (Wind)'!$N$2:$O$2)/10^9,0)</f>
        <v>0.141674025</v>
      </c>
      <c r="S852" s="160">
        <f>IF($Q$677&gt;0,'Assumptions (Wind)'!X$14*Model!$Q$677*AVERAGE('Assumptions (Wind)'!$N$2:$O$2)/10^9,0)</f>
        <v>0.085004415</v>
      </c>
      <c r="T852" s="160">
        <f>IF($Q$677&gt;0,'Assumptions (Wind)'!Y$14*Model!$Q$677*AVERAGE('Assumptions (Wind)'!$N$2:$O$2)/10^9,0)</f>
        <v>0.051002649</v>
      </c>
      <c r="U852" s="160">
        <f>IF($Q$677&gt;0,'Assumptions (Wind)'!Z$14*Model!$Q$677*AVERAGE('Assumptions (Wind)'!$N$2:$O$2)/10^9,0)</f>
        <v>0.051002649</v>
      </c>
      <c r="V852" s="160">
        <f>IF($Q$677&gt;0,'Assumptions (Wind)'!AA$14*Model!$Q$677*AVERAGE('Assumptions (Wind)'!$N$2:$O$2)/10^9,0)</f>
        <v>0.0255013245</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0.1026199011</v>
      </c>
      <c r="S853" s="177">
        <f>IF($R$677&gt;0,'Assumptions (Wind)'!W$14*Model!$R$677*AVERAGE('Assumptions (Wind)'!$O$2:$P$2)/10^9,0)</f>
        <v>0.1641918417</v>
      </c>
      <c r="T853" s="177">
        <f>IF($R$677&gt;0,'Assumptions (Wind)'!X$14*Model!$R$677*AVERAGE('Assumptions (Wind)'!$O$2:$P$2)/10^9,0)</f>
        <v>0.09851510504</v>
      </c>
      <c r="U853" s="177">
        <f>IF($R$677&gt;0,'Assumptions (Wind)'!Y$14*Model!$R$677*AVERAGE('Assumptions (Wind)'!$O$2:$P$2)/10^9,0)</f>
        <v>0.05910906303</v>
      </c>
      <c r="V853" s="177">
        <f>IF($R$677&gt;0,'Assumptions (Wind)'!Z$14*Model!$R$677*AVERAGE('Assumptions (Wind)'!$O$2:$P$2)/10^9,0)</f>
        <v>0.05910906303</v>
      </c>
      <c r="W853" s="177">
        <f>IF($R$677&gt;0,'Assumptions (Wind)'!AA$14*Model!$R$677*AVERAGE('Assumptions (Wind)'!$O$2:$P$2)/10^9,0)</f>
        <v>0.02955453151</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v>
      </c>
      <c r="T854" s="160">
        <f>IF($S$677&gt;0,'Assumptions (Wind)'!W$14*Model!$S$677*AVERAGE('Assumptions (Wind)'!$P$2:$Q$2)/10^9,0)</f>
        <v>0</v>
      </c>
      <c r="U854" s="160">
        <f>IF($S$677&gt;0,'Assumptions (Wind)'!X$14*Model!$S$677*AVERAGE('Assumptions (Wind)'!$P$2:$Q$2)/10^9,0)</f>
        <v>0</v>
      </c>
      <c r="V854" s="160">
        <f>IF($S$677&gt;0,'Assumptions (Wind)'!Y$14*Model!$S$677*AVERAGE('Assumptions (Wind)'!$P$2:$Q$2)/10^9,0)</f>
        <v>0</v>
      </c>
      <c r="W854" s="160">
        <f>IF($S$677&gt;0,'Assumptions (Wind)'!Z$14*Model!$S$677*AVERAGE('Assumptions (Wind)'!$P$2:$Q$2)/10^9,0)</f>
        <v>0</v>
      </c>
      <c r="X854" s="160">
        <f>IF($S$677&gt;0,'Assumptions (Wind)'!AA$14*Model!$S$677*AVERAGE('Assumptions (Wind)'!$P$2:$Q$2)/10^9,0)</f>
        <v>0</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0.06254689633</v>
      </c>
      <c r="U855" s="160">
        <f>IF($T$677&gt;0,'Assumptions (Wind)'!W$14*Model!$T$677*AVERAGE('Assumptions (Wind)'!$Q$2:$R$2)/10^9,0)</f>
        <v>0.1000750341</v>
      </c>
      <c r="V855" s="160">
        <f>IF($T$677&gt;0,'Assumptions (Wind)'!X$14*Model!$T$677*AVERAGE('Assumptions (Wind)'!$Q$2:$R$2)/10^9,0)</f>
        <v>0.06004502047</v>
      </c>
      <c r="W855" s="160">
        <f>IF($T$677&gt;0,'Assumptions (Wind)'!Y$14*Model!$T$677*AVERAGE('Assumptions (Wind)'!$Q$2:$R$2)/10^9,0)</f>
        <v>0.03602701228</v>
      </c>
      <c r="X855" s="160">
        <f>IF($T$677&gt;0,'Assumptions (Wind)'!Z$14*Model!$T$677*AVERAGE('Assumptions (Wind)'!$Q$2:$R$2)/10^9,0)</f>
        <v>0.03602701228</v>
      </c>
      <c r="Y855" s="160">
        <f>IF($T$677&gt;0,'Assumptions (Wind)'!AA$14*Model!$T$677*AVERAGE('Assumptions (Wind)'!$Q$2:$R$2)/10^9,0)</f>
        <v>0.01801350614</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0.06574323764</v>
      </c>
      <c r="V856" s="160">
        <f>IF($U$677&gt;0,'Assumptions (Wind)'!W$14*Model!$U$677*AVERAGE('Assumptions (Wind)'!$R$2:$S$2)/10^9,0)</f>
        <v>0.1051891802</v>
      </c>
      <c r="W856" s="160">
        <f>IF($U$677&gt;0,'Assumptions (Wind)'!X$14*Model!$U$677*AVERAGE('Assumptions (Wind)'!$R$2:$S$2)/10^9,0)</f>
        <v>0.06311350813</v>
      </c>
      <c r="X856" s="160">
        <f>IF($U$677&gt;0,'Assumptions (Wind)'!Y$14*Model!$U$677*AVERAGE('Assumptions (Wind)'!$R$2:$S$2)/10^9,0)</f>
        <v>0.03786810488</v>
      </c>
      <c r="Y856" s="160">
        <f>IF($U$677&gt;0,'Assumptions (Wind)'!Z$14*Model!$U$677*AVERAGE('Assumptions (Wind)'!$R$2:$S$2)/10^9,0)</f>
        <v>0.03786810488</v>
      </c>
      <c r="Z856" s="160">
        <f>IF($U$677&gt;0,'Assumptions (Wind)'!AA$14*Model!$U$677*AVERAGE('Assumptions (Wind)'!$R$2:$S$2)/10^9,0)</f>
        <v>0.01893405244</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0.4068180408</v>
      </c>
      <c r="Y859" s="160">
        <f>IF($X$677&gt;0,'Assumptions (Wind)'!W14*Model!$X$677*'Assumptions (Wind)'!$V$2/10^9,0)</f>
        <v>0.6509088652</v>
      </c>
      <c r="Z859" s="160">
        <f>IF($X$677&gt;0,'Assumptions (Wind)'!X14*Model!$X$677*'Assumptions (Wind)'!$V$2/10^9,0)</f>
        <v>0.3905453191</v>
      </c>
      <c r="AA859" s="160">
        <f>IF($X$677&gt;0,'Assumptions (Wind)'!Y14*Model!$X$677*'Assumptions (Wind)'!$V$2/10^9,0)</f>
        <v>0.2343271915</v>
      </c>
      <c r="AB859" s="160">
        <f>IF($X$677&gt;0,'Assumptions (Wind)'!Z14*Model!$X$677*'Assumptions (Wind)'!$V$2/10^9,0)</f>
        <v>0.2343271915</v>
      </c>
      <c r="AC859" s="160">
        <f>IF($X$677&gt;0,'Assumptions (Wind)'!AA14*Model!$X$677*'Assumptions (Wind)'!$V$2/10^9,0)</f>
        <v>0.1171635957</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0.160514126</v>
      </c>
      <c r="Z860" s="160">
        <f>IF($Y$677&gt;0,'Assumptions (Wind)'!W14*Model!$Y$677*AVERAGE('Assumptions (Wind)'!$V$2:$W$2)/10^9,0)</f>
        <v>0.2568226016</v>
      </c>
      <c r="AA860" s="160">
        <f>IF($Y$677&gt;0,'Assumptions (Wind)'!X14*Model!$Y$677*AVERAGE('Assumptions (Wind)'!$V$2:$W$2)/10^9,0)</f>
        <v>0.1540935609</v>
      </c>
      <c r="AB860" s="160">
        <f>IF($Y$677&gt;0,'Assumptions (Wind)'!Y14*Model!$Y$677*AVERAGE('Assumptions (Wind)'!$V$2:$W$2)/10^9,0)</f>
        <v>0.09245613656</v>
      </c>
      <c r="AC860" s="160">
        <f>IF($Y$677&gt;0,'Assumptions (Wind)'!Z14*Model!$Y$677*AVERAGE('Assumptions (Wind)'!$V$2:$W$2)/10^9,0)</f>
        <v>0.09245613656</v>
      </c>
      <c r="AD860" s="160">
        <f>IF($Y$677&gt;0,'Assumptions (Wind)'!AA14*Model!$Y$677*AVERAGE('Assumptions (Wind)'!$V$2:$W$2)/10^9,0)</f>
        <v>0.04622806828</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0.1363759228</v>
      </c>
      <c r="AA861" s="160">
        <f>IF($Z$677&gt;0,'Assumptions (Wind)'!W14*Model!$Z$677*AVERAGE('Assumptions (Wind)'!$W$2:$X$2)/10^9,0)</f>
        <v>0.2182014765</v>
      </c>
      <c r="AB861" s="160">
        <f>IF($Z$677&gt;0,'Assumptions (Wind)'!X14*Model!$Z$677*AVERAGE('Assumptions (Wind)'!$W$2:$X$2)/10^9,0)</f>
        <v>0.1309208859</v>
      </c>
      <c r="AC861" s="160">
        <f>IF($Z$677&gt;0,'Assumptions (Wind)'!Y14*Model!$Z$677*AVERAGE('Assumptions (Wind)'!$W$2:$X$2)/10^9,0)</f>
        <v>0.07855253155</v>
      </c>
      <c r="AD861" s="160">
        <f>IF($Z$677&gt;0,'Assumptions (Wind)'!Z14*Model!$Z$677*AVERAGE('Assumptions (Wind)'!$W$2:$X$2)/10^9,0)</f>
        <v>0.07855253155</v>
      </c>
      <c r="AE861" s="160">
        <f>IF($Z$677&gt;0,'Assumptions (Wind)'!AA14*Model!$Z$677*AVERAGE('Assumptions (Wind)'!$W$2:$X$2)/10^9,0)</f>
        <v>0.03927626578</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0.1358674498</v>
      </c>
      <c r="AB862" s="160">
        <f>IF($AA$677&gt;0,'Assumptions (Wind)'!W14*Model!$AA$677*AVERAGE('Assumptions (Wind)'!$X$2:$Y$2)/10^9,0)</f>
        <v>0.2173879198</v>
      </c>
      <c r="AC862" s="160">
        <f>IF($AA$677&gt;0,'Assumptions (Wind)'!X14*Model!$AA$677*AVERAGE('Assumptions (Wind)'!$X$2:$Y$2)/10^9,0)</f>
        <v>0.1304327519</v>
      </c>
      <c r="AD862" s="160">
        <f>IF($AA$677&gt;0,'Assumptions (Wind)'!Y14*Model!$AA$677*AVERAGE('Assumptions (Wind)'!$X$2:$Y$2)/10^9,0)</f>
        <v>0.07825965111</v>
      </c>
      <c r="AE862" s="160">
        <f>IF($AA$677&gt;0,'Assumptions (Wind)'!Z14*Model!$AA$677*AVERAGE('Assumptions (Wind)'!$X$2:$Y$2)/10^9,0)</f>
        <v>0.07825965111</v>
      </c>
      <c r="AF862" s="160">
        <f>IF($AA$677&gt;0,'Assumptions (Wind)'!AA14*Model!$AA$677*AVERAGE('Assumptions (Wind)'!$X$2:$Y$2)/10^9,0)</f>
        <v>0.03912982556</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0.1399284778</v>
      </c>
      <c r="AC863" s="160">
        <f>IF($AB$677&gt;0,'Assumptions (Wind)'!W14*Model!$AB$677*AVERAGE('Assumptions (Wind)'!$Y$2:$Z$2)/10^9,0)</f>
        <v>0.2238855644</v>
      </c>
      <c r="AD863" s="160">
        <f>IF($AB$677&gt;0,'Assumptions (Wind)'!X14*Model!$AB$677*AVERAGE('Assumptions (Wind)'!$Y$2:$Z$2)/10^9,0)</f>
        <v>0.1343313387</v>
      </c>
      <c r="AE863" s="160">
        <f>IF($AB$677&gt;0,'Assumptions (Wind)'!Y14*Model!$AB$677*AVERAGE('Assumptions (Wind)'!$Y$2:$Z$2)/10^9,0)</f>
        <v>0.0805988032</v>
      </c>
      <c r="AF863" s="160">
        <f>IF($AB$677&gt;0,'Assumptions (Wind)'!Z14*Model!$AB$677*AVERAGE('Assumptions (Wind)'!$Y$2:$Z$2)/10^9,0)</f>
        <v>0.0805988032</v>
      </c>
      <c r="AG863" s="160">
        <f>IF($AB$677&gt;0,'Assumptions (Wind)'!AA14*Model!$AB$677*AVERAGE('Assumptions (Wind)'!$Y$2:$Z$2)/10^9,0)</f>
        <v>0.0402994016</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0.1344986995</v>
      </c>
      <c r="AD864" s="160">
        <f>IF($AC$677&gt;0,'Assumptions (Wind)'!W14*Model!$AC$677*AVERAGE('Assumptions (Wind)'!$Z$2:$AA$2)/10^9,0)</f>
        <v>0.2151979192</v>
      </c>
      <c r="AE864" s="160">
        <f>IF($AC$677&gt;0,'Assumptions (Wind)'!X14*Model!$AC$677*AVERAGE('Assumptions (Wind)'!$Z$2:$AA$2)/10^9,0)</f>
        <v>0.1291187515</v>
      </c>
      <c r="AF864" s="160">
        <f>IF($AC$677&gt;0,'Assumptions (Wind)'!Y14*Model!$AC$677*AVERAGE('Assumptions (Wind)'!$Z$2:$AA$2)/10^9,0)</f>
        <v>0.07747125093</v>
      </c>
      <c r="AG864" s="160">
        <f>IF($AC$677&gt;0,'Assumptions (Wind)'!Z14*Model!$AC$677*AVERAGE('Assumptions (Wind)'!$Z$2:$AA$2)/10^9,0)</f>
        <v>0.07747125093</v>
      </c>
      <c r="AH864" s="160">
        <f>IF($AC$677&gt;0,'Assumptions (Wind)'!AA14*Model!$AC$677*AVERAGE('Assumptions (Wind)'!$Z$2:$AA$2)/10^9,0)</f>
        <v>0.03873562546</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0.1708235329</v>
      </c>
      <c r="AE865" s="160">
        <f>IF($AD$677&gt;0,'Assumptions (Wind)'!W14*Model!$AD$677*AVERAGE('Assumptions (Wind)'!$AA$2:$AB$2)/10^9,0)</f>
        <v>0.2733176526</v>
      </c>
      <c r="AF865" s="160">
        <f>IF($AD$677&gt;0,'Assumptions (Wind)'!X14*Model!$AD$677*AVERAGE('Assumptions (Wind)'!$AA$2:$AB$2)/10^9,0)</f>
        <v>0.1639905915</v>
      </c>
      <c r="AG865" s="160">
        <f>IF($AD$677&gt;0,'Assumptions (Wind)'!Y14*Model!$AD$677*AVERAGE('Assumptions (Wind)'!$AA$2:$AB$2)/10^9,0)</f>
        <v>0.09839435493</v>
      </c>
      <c r="AH865" s="160">
        <f>IF($AD$677&gt;0,'Assumptions (Wind)'!Z14*Model!$AD$677*AVERAGE('Assumptions (Wind)'!$AA$2:$AB$2)/10^9,0)</f>
        <v>0.09839435493</v>
      </c>
      <c r="AI865" s="160">
        <f>IF($AD$677&gt;0,'Assumptions (Wind)'!AA14*Model!$AD$677*AVERAGE('Assumptions (Wind)'!$AA$2:$AB$2)/10^9,0)</f>
        <v>0.04919717746</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0.1332726737</v>
      </c>
      <c r="AF866" s="160">
        <f>IF($AE$677&gt;0,'Assumptions (Wind)'!W14*Model!$AE$677*AVERAGE('Assumptions (Wind)'!$AB$2:$AC$2)/10^9,0)</f>
        <v>0.213236278</v>
      </c>
      <c r="AG866" s="160">
        <f>IF($AE$677&gt;0,'Assumptions (Wind)'!X14*Model!$AE$677*AVERAGE('Assumptions (Wind)'!$AB$2:$AC$2)/10^9,0)</f>
        <v>0.1279417668</v>
      </c>
      <c r="AH866" s="160">
        <f>IF($AE$677&gt;0,'Assumptions (Wind)'!Y14*Model!$AE$677*AVERAGE('Assumptions (Wind)'!$AB$2:$AC$2)/10^9,0)</f>
        <v>0.07676506008</v>
      </c>
      <c r="AI866" s="160">
        <f>IF($AE$677&gt;0,'Assumptions (Wind)'!Z14*Model!$AE$677*AVERAGE('Assumptions (Wind)'!$AB$2:$AC$2)/10^9,0)</f>
        <v>0.07676506008</v>
      </c>
      <c r="AJ866" s="160">
        <f>IF($AE$677&gt;0,'Assumptions (Wind)'!AA14*Model!$AE$677*AVERAGE('Assumptions (Wind)'!$AB$2:$AC$2)/10^9,0)</f>
        <v>0.03838253004</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0.1540702195</v>
      </c>
      <c r="AG867" s="160">
        <f>IF($AF$677&gt;0,'Assumptions (Wind)'!W14*Model!$AF$677*AVERAGE('Assumptions (Wind)'!$AC$2:$AD$2)/10^9,0)</f>
        <v>0.2465123511</v>
      </c>
      <c r="AH867" s="160">
        <f>IF($AF$677&gt;0,'Assumptions (Wind)'!X14*Model!$AF$677*AVERAGE('Assumptions (Wind)'!$AC$2:$AD$2)/10^9,0)</f>
        <v>0.1479074107</v>
      </c>
      <c r="AI867" s="160">
        <f>IF($AF$677&gt;0,'Assumptions (Wind)'!Y14*Model!$AF$677*AVERAGE('Assumptions (Wind)'!$AC$2:$AD$2)/10^9,0)</f>
        <v>0.08874444641</v>
      </c>
      <c r="AJ867" s="160">
        <f>IF($AF$677&gt;0,'Assumptions (Wind)'!Z14*Model!$AF$677*AVERAGE('Assumptions (Wind)'!$AC$2:$AD$2)/10^9,0)</f>
        <v>0.08874444641</v>
      </c>
      <c r="AK867" s="160">
        <f>IF($AF$677&gt;0,'Assumptions (Wind)'!AA14*Model!$AF$677*AVERAGE('Assumptions (Wind)'!$AC$2:$AD$2)/10^9,0)</f>
        <v>0.04437222321</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0.1673867224</v>
      </c>
      <c r="AH868" s="160">
        <f>IF($AG$677&gt;0,'Assumptions (Wind)'!W14*Model!$AG$677*AVERAGE('Assumptions (Wind)'!$AD$2:$AE$2)/10^9,0)</f>
        <v>0.2678187558</v>
      </c>
      <c r="AI868" s="160">
        <f>IF($AG$677&gt;0,'Assumptions (Wind)'!X14*Model!$AG$677*AVERAGE('Assumptions (Wind)'!$AD$2:$AE$2)/10^9,0)</f>
        <v>0.1606912535</v>
      </c>
      <c r="AJ868" s="160">
        <f>IF($AG$677&gt;0,'Assumptions (Wind)'!Y14*Model!$AG$677*AVERAGE('Assumptions (Wind)'!$AD$2:$AE$2)/10^9,0)</f>
        <v>0.09641475209</v>
      </c>
      <c r="AK868" s="160">
        <f>IF($AG$677&gt;0,'Assumptions (Wind)'!Z14*Model!$AG$677*AVERAGE('Assumptions (Wind)'!$AD$2:$AE$2)/10^9,0)</f>
        <v>0.09641475209</v>
      </c>
      <c r="AL868" s="160">
        <f>IF($AG$677&gt;0,'Assumptions (Wind)'!AA14*Model!$AG$677*AVERAGE('Assumptions (Wind)'!$AD$2:$AE$2)/10^9,0)</f>
        <v>0.04820737605</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0.1899111301</v>
      </c>
      <c r="AI869" s="160">
        <f>IF($AH$677&gt;0,'Assumptions (Wind)'!W14*Model!$AH$677*AVERAGE('Assumptions (Wind)'!$AE$2:$AF$2)/10^9,0)</f>
        <v>0.3038578082</v>
      </c>
      <c r="AJ869" s="160">
        <f>IF($AH$677&gt;0,'Assumptions (Wind)'!X14*Model!$AH$677*AVERAGE('Assumptions (Wind)'!$AE$2:$AF$2)/10^9,0)</f>
        <v>0.1823146849</v>
      </c>
      <c r="AK869" s="160">
        <f>IF($AH$677&gt;0,'Assumptions (Wind)'!Y14*Model!$AH$677*AVERAGE('Assumptions (Wind)'!$AE$2:$AF$2)/10^9,0)</f>
        <v>0.1093888109</v>
      </c>
      <c r="AL869" s="160">
        <f>IF($AH$677&gt;0,'Assumptions (Wind)'!Z14*Model!$AH$677*AVERAGE('Assumptions (Wind)'!$AE$2:$AF$2)/10^9,0)</f>
        <v>0.1093888109</v>
      </c>
      <c r="AM869" s="160">
        <f>IF($AH$677&gt;0,'Assumptions (Wind)'!AA14*Model!$AH$677*AVERAGE('Assumptions (Wind)'!$AE$2:$AF$2)/10^9,0)</f>
        <v>0.05469440547</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0.1559020572</v>
      </c>
      <c r="AJ870" s="177">
        <f>IF($AI$677&gt;0,'Assumptions (Wind)'!W14*Model!$AI$677*AVERAGE('Assumptions (Wind)'!$AF$2:$AG$2)/10^9,0)</f>
        <v>0.2494432915</v>
      </c>
      <c r="AK870" s="177">
        <f>IF($AI$677&gt;0,'Assumptions (Wind)'!X14*Model!$AI$677*AVERAGE('Assumptions (Wind)'!$AF$2:$AG$2)/10^9,0)</f>
        <v>0.1496659749</v>
      </c>
      <c r="AL870" s="177">
        <f>IF($AI$677&gt;0,'Assumptions (Wind)'!Y14*Model!$AI$677*AVERAGE('Assumptions (Wind)'!$AF$2:$AG$2)/10^9,0)</f>
        <v>0.08979958495</v>
      </c>
      <c r="AM870" s="177">
        <f>IF($AI$677&gt;0,'Assumptions (Wind)'!Z14*Model!$AI$677*AVERAGE('Assumptions (Wind)'!$AF$2:$AG$2)/10^9,0)</f>
        <v>0.08979958495</v>
      </c>
      <c r="AN870" s="177">
        <f>IF($AI$677&gt;0,'Assumptions (Wind)'!AA14*Model!$AI$677*AVERAGE('Assumptions (Wind)'!$AF$2:$AG$2)/10^9,0)</f>
        <v>0.04489979247</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0.1503142666</v>
      </c>
      <c r="AK871" s="177">
        <f>IF($AJ$677&gt;0,'Assumptions (Wind)'!W14*Model!$AJ$677*AVERAGE('Assumptions (Wind)'!$AG$2:$AH$2)/10^9,0)</f>
        <v>0.2405028265</v>
      </c>
      <c r="AL871" s="177">
        <f>IF($AJ$677&gt;0,'Assumptions (Wind)'!X14*Model!$AJ$677*AVERAGE('Assumptions (Wind)'!$AG$2:$AH$2)/10^9,0)</f>
        <v>0.1443016959</v>
      </c>
      <c r="AM871" s="177">
        <f>IF($AJ$677&gt;0,'Assumptions (Wind)'!Y14*Model!$AJ$677*AVERAGE('Assumptions (Wind)'!$AG$2:$AH$2)/10^9,0)</f>
        <v>0.08658101756</v>
      </c>
      <c r="AN871" s="177">
        <f>IF($AJ$677&gt;0,'Assumptions (Wind)'!Z14*Model!$AJ$677*AVERAGE('Assumptions (Wind)'!$AG$2:$AH$2)/10^9,0)</f>
        <v>0.08658101756</v>
      </c>
      <c r="AO871" s="177">
        <f>IF($AJ$677&gt;0,'Assumptions (Wind)'!AA14*Model!$AJ$677*AVERAGE('Assumptions (Wind)'!$AG$2:$AH$2)/10^9,0)</f>
        <v>0.04329050878</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0.2023310574</v>
      </c>
      <c r="AL872" s="160">
        <f>IF($AK$677&gt;0,'Assumptions (Wind)'!W14*Model!$AK$677*AVERAGE('Assumptions (Wind)'!$AH$2:$AI$2)/10^9,0)</f>
        <v>0.3237296918</v>
      </c>
      <c r="AM872" s="160">
        <f>IF($AK$677&gt;0,'Assumptions (Wind)'!X14*Model!$AK$677*AVERAGE('Assumptions (Wind)'!$AH$2:$AI$2)/10^9,0)</f>
        <v>0.1942378151</v>
      </c>
      <c r="AN872" s="160">
        <f>IF($AK$677&gt;0,'Assumptions (Wind)'!Y14*Model!$AK$677*AVERAGE('Assumptions (Wind)'!$AH$2:$AI$2)/10^9,0)</f>
        <v>0.1165426891</v>
      </c>
      <c r="AO872" s="160">
        <f>IF($AK$677&gt;0,'Assumptions (Wind)'!Z14*Model!$AK$677*AVERAGE('Assumptions (Wind)'!$AH$2:$AI$2)/10^9,0)</f>
        <v>0.1165426891</v>
      </c>
      <c r="AP872" s="160">
        <f>IF($AK$677&gt;0,'Assumptions (Wind)'!AA14*Model!$AK$677*AVERAGE('Assumptions (Wind)'!$AH$2:$AI$2)/10^9,0)</f>
        <v>0.05827134453</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0.1537793755</v>
      </c>
      <c r="AM873" s="177">
        <f>IF($AL$677&gt;0,'Assumptions (Wind)'!W14*Model!$AL$677*AVERAGE('Assumptions (Wind)'!$AI$2:$AJ$2)/10^9,0)</f>
        <v>0.2460470009</v>
      </c>
      <c r="AN873" s="177">
        <f>IF($AL$677&gt;0,'Assumptions (Wind)'!X14*Model!$AL$677*AVERAGE('Assumptions (Wind)'!$AI$2:$AJ$2)/10^9,0)</f>
        <v>0.1476282005</v>
      </c>
      <c r="AO873" s="177">
        <f>IF($AL$677&gt;0,'Assumptions (Wind)'!Y14*Model!$AL$677*AVERAGE('Assumptions (Wind)'!$AI$2:$AJ$2)/10^9,0)</f>
        <v>0.08857692032</v>
      </c>
      <c r="AP873" s="177">
        <f>IF($AL$677&gt;0,'Assumptions (Wind)'!Z14*Model!$AL$677*AVERAGE('Assumptions (Wind)'!$AI$2:$AJ$2)/10^9,0)</f>
        <v>0.08857692032</v>
      </c>
      <c r="AQ873" s="177">
        <f>IF($AL$677&gt;0,'Assumptions (Wind)'!AA14*Model!$AL$677*AVERAGE('Assumptions (Wind)'!$AI$2:$AJ$2)/10^9,0)</f>
        <v>0.04428846016</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0.1557689596</v>
      </c>
      <c r="AN874" s="160">
        <f>IF($AM$677&gt;0,'Assumptions (Wind)'!W14*Model!$AM$677*AVERAGE('Assumptions (Wind)'!$AJ$2:$AK$2)/10^9,0)</f>
        <v>0.2492303354</v>
      </c>
      <c r="AO874" s="160">
        <f>IF($AM$677&gt;0,'Assumptions (Wind)'!X14*Model!$AM$677*AVERAGE('Assumptions (Wind)'!$AJ$2:$AK$2)/10^9,0)</f>
        <v>0.1495382013</v>
      </c>
      <c r="AP874" s="160">
        <f>IF($AM$677&gt;0,'Assumptions (Wind)'!Y14*Model!$AM$677*AVERAGE('Assumptions (Wind)'!$AJ$2:$AK$2)/10^9,0)</f>
        <v>0.08972292075</v>
      </c>
      <c r="AQ874" s="160">
        <f>IF($AM$677&gt;0,'Assumptions (Wind)'!Z14*Model!$AM$677*AVERAGE('Assumptions (Wind)'!$AJ$2:$AK$2)/10^9,0)</f>
        <v>0.08972292075</v>
      </c>
      <c r="AR874" s="160">
        <f>IF($AM$677&gt;0,'Assumptions (Wind)'!AA14*Model!$AM$677*AVERAGE('Assumptions (Wind)'!$AJ$2:$AK$2)/10^9,0)</f>
        <v>0.04486146038</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0.2348280834</v>
      </c>
      <c r="AO875" s="160">
        <f>IF($AN$677&gt;0,'Assumptions (Wind)'!W14*Model!$AN$677*AVERAGE('Assumptions (Wind)'!$AK$2:$AL$2)/10^9,0)</f>
        <v>0.3757249334</v>
      </c>
      <c r="AP875" s="160">
        <f>IF($AN$677&gt;0,'Assumptions (Wind)'!X14*Model!$AN$677*AVERAGE('Assumptions (Wind)'!$AK$2:$AL$2)/10^9,0)</f>
        <v>0.22543496</v>
      </c>
      <c r="AQ875" s="160">
        <f>IF($AN$677&gt;0,'Assumptions (Wind)'!Y14*Model!$AN$677*AVERAGE('Assumptions (Wind)'!$AK$2:$AL$2)/10^9,0)</f>
        <v>0.135260976</v>
      </c>
      <c r="AR875" s="160">
        <f>IF($AN$677&gt;0,'Assumptions (Wind)'!Z14*Model!$AN$677*AVERAGE('Assumptions (Wind)'!$AK$2:$AL$2)/10^9,0)</f>
        <v>0.135260976</v>
      </c>
      <c r="AS875" s="160">
        <f>IF($AN$677&gt;0,'Assumptions (Wind)'!AA14*Model!$AN$677*AVERAGE('Assumptions (Wind)'!$AK$2:$AL$2)/10^9,0)</f>
        <v>0.067630488</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0.1839862549</v>
      </c>
      <c r="AP876" s="160">
        <f>IF($AO$677&gt;0,'Assumptions (Wind)'!W14*Model!$AO$677*AVERAGE('Assumptions (Wind)'!$AL$2:$AM$2)/10^9,0)</f>
        <v>0.2943780078</v>
      </c>
      <c r="AQ876" s="160">
        <f>IF($AO$677&gt;0,'Assumptions (Wind)'!X14*Model!$AO$677*AVERAGE('Assumptions (Wind)'!$AL$2:$AM$2)/10^9,0)</f>
        <v>0.1766268047</v>
      </c>
      <c r="AR876" s="160">
        <f>IF($AO$677&gt;0,'Assumptions (Wind)'!Y14*Model!$AO$677*AVERAGE('Assumptions (Wind)'!$AL$2:$AM$2)/10^9,0)</f>
        <v>0.1059760828</v>
      </c>
      <c r="AS876" s="160">
        <f>IF($AO$677&gt;0,'Assumptions (Wind)'!Z14*Model!$AO$677*AVERAGE('Assumptions (Wind)'!$AL$2:$AM$2)/10^9,0)</f>
        <v>0.1059760828</v>
      </c>
      <c r="AT876" s="160">
        <f>IF($AO$677&gt;0,'Assumptions (Wind)'!AA14*Model!$AO$677*AVERAGE('Assumptions (Wind)'!$AL$2:$AM$2)/10^9,0)</f>
        <v>0.0529880414</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0.4701097159</v>
      </c>
      <c r="AQ877" s="160">
        <f>IF($AP$677&gt;0,'Assumptions (Wind)'!W14*Model!$AP$677*AVERAGE('Assumptions (Wind)'!$AM$2:$AN$2)/10^9,0)</f>
        <v>0.7521755454</v>
      </c>
      <c r="AR877" s="160">
        <f>IF($AP$677&gt;0,'Assumptions (Wind)'!X14*Model!$AP$677*AVERAGE('Assumptions (Wind)'!$AM$2:$AN$2)/10^9,0)</f>
        <v>0.4513053272</v>
      </c>
      <c r="AS877" s="160">
        <f>IF($AP$677&gt;0,'Assumptions (Wind)'!Y14*Model!$AP$677*AVERAGE('Assumptions (Wind)'!$AM$2:$AN$2)/10^9,0)</f>
        <v>0.2707831963</v>
      </c>
      <c r="AT877" s="160">
        <f>IF($AP$677&gt;0,'Assumptions (Wind)'!Z14*Model!$AP$677*AVERAGE('Assumptions (Wind)'!$AM$2:$AN$2)/10^9,0)</f>
        <v>0.2707831963</v>
      </c>
      <c r="AU877" s="160">
        <f>IF($AP$677&gt;0,'Assumptions (Wind)'!AA14*Model!$AP$677*AVERAGE('Assumptions (Wind)'!$AM$2:$AN$2)/10^9,0)</f>
        <v>0.1353915982</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0.8303578156</v>
      </c>
      <c r="AR878" s="160">
        <f>IF($AQ$677&gt;0,'Assumptions (Wind)'!W14*Model!$AQ$677*AVERAGE('Assumptions (Wind)'!$AN$2:$AO$2)/10^9,0)</f>
        <v>1.328572505</v>
      </c>
      <c r="AS878" s="160">
        <f>IF($AQ$677&gt;0,'Assumptions (Wind)'!X14*Model!$AQ$677*AVERAGE('Assumptions (Wind)'!$AN$2:$AO$2)/10^9,0)</f>
        <v>0.797143503</v>
      </c>
      <c r="AT878" s="160">
        <f>IF($AQ$677&gt;0,'Assumptions (Wind)'!Y14*Model!$AQ$677*AVERAGE('Assumptions (Wind)'!$AN$2:$AO$2)/10^9,0)</f>
        <v>0.4782861018</v>
      </c>
      <c r="AU878" s="160">
        <f>IF($AQ$677&gt;0,'Assumptions (Wind)'!Z14*Model!$AQ$677*AVERAGE('Assumptions (Wind)'!$AN$2:$AO$2)/10^9,0)</f>
        <v>0.4782861018</v>
      </c>
      <c r="AV878" s="160">
        <f>IF($AQ$677&gt;0,'Assumptions (Wind)'!AA14*Model!$AQ$677*AVERAGE('Assumptions (Wind)'!$AN$2:$AO$2)/10^9,0)</f>
        <v>0.2391430509</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0.1391659336</v>
      </c>
      <c r="AS879" s="160">
        <f>IF($AR$677&gt;0,'Assumptions (Wind)'!W14*Model!$AR$677*AVERAGE('Assumptions (Wind)'!$AO$2:$AP$2)/10^9,0)</f>
        <v>0.2226654938</v>
      </c>
      <c r="AT879" s="160">
        <f>IF($AR$677&gt;0,'Assumptions (Wind)'!X14*Model!$AR$677*AVERAGE('Assumptions (Wind)'!$AO$2:$AP$2)/10^9,0)</f>
        <v>0.1335992963</v>
      </c>
      <c r="AU879" s="160">
        <f>IF($AR$677&gt;0,'Assumptions (Wind)'!Y14*Model!$AR$677*AVERAGE('Assumptions (Wind)'!$AO$2:$AP$2)/10^9,0)</f>
        <v>0.08015957777</v>
      </c>
      <c r="AV879" s="160">
        <f>IF($AR$677&gt;0,'Assumptions (Wind)'!Z14*Model!$AR$677*AVERAGE('Assumptions (Wind)'!$AO$2:$AP$2)/10^9,0)</f>
        <v>0.08015957777</v>
      </c>
      <c r="AW879" s="160">
        <f>IF($AR$677&gt;0,'Assumptions (Wind)'!AA14*Model!$AR$677*AVERAGE('Assumptions (Wind)'!$AO$2:$AP$2)/10^9,0)</f>
        <v>0.04007978888</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0.2239834862</v>
      </c>
      <c r="AT880" s="160">
        <f>IF($AS$677&gt;0,'Assumptions (Wind)'!W14*Model!$AS$677*AVERAGE('Assumptions (Wind)'!$AP$2:$AQ$2)/10^9,0)</f>
        <v>0.358373578</v>
      </c>
      <c r="AU880" s="160">
        <f>IF($AS$677&gt;0,'Assumptions (Wind)'!X14*Model!$AS$677*AVERAGE('Assumptions (Wind)'!$AP$2:$AQ$2)/10^9,0)</f>
        <v>0.2150241468</v>
      </c>
      <c r="AV880" s="160">
        <f>IF($AS$677&gt;0,'Assumptions (Wind)'!Y14*Model!$AS$677*AVERAGE('Assumptions (Wind)'!$AP$2:$AQ$2)/10^9,0)</f>
        <v>0.1290144881</v>
      </c>
      <c r="AW880" s="160">
        <f>IF($AS$677&gt;0,'Assumptions (Wind)'!Z14*Model!$AS$677*AVERAGE('Assumptions (Wind)'!$AP$2:$AQ$2)/10^9,0)</f>
        <v>0.1290144881</v>
      </c>
      <c r="AX880" s="160">
        <f>IF($AS$677&gt;0,'Assumptions (Wind)'!AA14*Model!$AS$677*AVERAGE('Assumptions (Wind)'!$AP$2:$AQ$2)/10^9,0)</f>
        <v>0.06450724403</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0.2444046664</v>
      </c>
      <c r="AU881" s="181">
        <f>IF($AT$677&gt;0,'Assumptions (Wind)'!W14*Model!$AT$677*AVERAGE('Assumptions (Wind)'!$AQ$2:$AR$2)/10^9,0)</f>
        <v>0.3910474662</v>
      </c>
      <c r="AV881" s="181">
        <f>IF($AT$677&gt;0,'Assumptions (Wind)'!X14*Model!$AT$677*AVERAGE('Assumptions (Wind)'!$AQ$2:$AR$2)/10^9,0)</f>
        <v>0.2346284797</v>
      </c>
      <c r="AW881" s="181">
        <f>IF($AT$677&gt;0,'Assumptions (Wind)'!Y14*Model!$AT$677*AVERAGE('Assumptions (Wind)'!$AQ$2:$AR$2)/10^9,0)</f>
        <v>0.1407770878</v>
      </c>
      <c r="AX881" s="181">
        <f>IF($AT$677&gt;0,'Assumptions (Wind)'!Z14*Model!$AT$677*AVERAGE('Assumptions (Wind)'!$AQ$2:$AR$2)/10^9,0)</f>
        <v>0.1407770878</v>
      </c>
      <c r="AY881" s="181">
        <f>IF($AT$677&gt;0,'Assumptions (Wind)'!AA14*Model!$AT$677*AVERAGE('Assumptions (Wind)'!$AQ$2:$AR$2)/10^9,0)</f>
        <v>0.07038854391</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0.1423027411</v>
      </c>
      <c r="AV882" s="160">
        <f>IF($AU$677&gt;0,'Assumptions (Wind)'!W14*Model!$AU$677*AVERAGE('Assumptions (Wind)'!$AR$2:$AS$2)/10^9,0)</f>
        <v>0.2276843858</v>
      </c>
      <c r="AW882" s="160">
        <f>IF($AU$677&gt;0,'Assumptions (Wind)'!X14*Model!$AU$677*AVERAGE('Assumptions (Wind)'!$AR$2:$AS$2)/10^9,0)</f>
        <v>0.1366106315</v>
      </c>
      <c r="AX882" s="160">
        <f>IF($AU$677&gt;0,'Assumptions (Wind)'!Y14*Model!$AU$677*AVERAGE('Assumptions (Wind)'!$AR$2:$AS$2)/10^9,0)</f>
        <v>0.08196637888</v>
      </c>
      <c r="AY882" s="160">
        <f>IF($AU$677&gt;0,'Assumptions (Wind)'!Z14*Model!$AU$677*AVERAGE('Assumptions (Wind)'!$AR$2:$AS$2)/10^9,0)</f>
        <v>0.08196637888</v>
      </c>
      <c r="AZ882" s="160">
        <f>IF($AU$677&gt;0,'Assumptions (Wind)'!AA14*Model!$AU$677*AVERAGE('Assumptions (Wind)'!$AR$2:$AS$2)/10^9,0)</f>
        <v>0.04098318944</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0.2137449215</v>
      </c>
      <c r="AW883" s="160">
        <f>IF($AV$677&gt;0,'Assumptions (Wind)'!W14*Model!$AV$677*AVERAGE('Assumptions (Wind)'!$AS$2:$AT$2)/10^9,0)</f>
        <v>0.3419918744</v>
      </c>
      <c r="AX883" s="160">
        <f>IF($AV$677&gt;0,'Assumptions (Wind)'!X14*Model!$AV$677*AVERAGE('Assumptions (Wind)'!$AS$2:$AT$2)/10^9,0)</f>
        <v>0.2051951246</v>
      </c>
      <c r="AY883" s="160">
        <f>IF($AV$677&gt;0,'Assumptions (Wind)'!Y14*Model!$AV$677*AVERAGE('Assumptions (Wind)'!$AS$2:$AT$2)/10^9,0)</f>
        <v>0.1231170748</v>
      </c>
      <c r="AZ883" s="160">
        <f>IF($AV$677&gt;0,'Assumptions (Wind)'!Z14*Model!$AV$677*AVERAGE('Assumptions (Wind)'!$AS$2:$AT$2)/10^9,0)</f>
        <v>0.1231170748</v>
      </c>
      <c r="BA883" s="160">
        <f>IF($AV$677&gt;0,'Assumptions (Wind)'!AA14*Model!$AV$677*AVERAGE('Assumptions (Wind)'!$AS$2:$AT$2)/10^9,0)</f>
        <v>0.06155853739</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0.2185863928</v>
      </c>
      <c r="AX884" s="160">
        <f>IF($AW$677&gt;0,'Assumptions (Wind)'!W14*Model!$AW$677*AVERAGE('Assumptions (Wind)'!$AT$2:$AU$2)/10^9,0)</f>
        <v>0.3497382285</v>
      </c>
      <c r="AY884" s="160">
        <f>IF($AW$677&gt;0,'Assumptions (Wind)'!X14*Model!$AW$677*AVERAGE('Assumptions (Wind)'!$AT$2:$AU$2)/10^9,0)</f>
        <v>0.2098429371</v>
      </c>
      <c r="AZ884" s="160">
        <f>IF($AW$677&gt;0,'Assumptions (Wind)'!Y14*Model!$AW$677*AVERAGE('Assumptions (Wind)'!$AT$2:$AU$2)/10^9,0)</f>
        <v>0.1259057623</v>
      </c>
      <c r="BA884" s="160">
        <f>IF($AW$677&gt;0,'Assumptions (Wind)'!Z14*Model!$AW$677*AVERAGE('Assumptions (Wind)'!$AT$2:$AU$2)/10^9,0)</f>
        <v>0.1259057623</v>
      </c>
      <c r="BB884" s="160">
        <f>IF($AW$677&gt;0,'Assumptions (Wind)'!AA14*Model!$AW$677*AVERAGE('Assumptions (Wind)'!$AT$2:$AU$2)/10^9,0)</f>
        <v>0.06295288113</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0.1453857617</v>
      </c>
      <c r="AY885" s="160">
        <f>IF($AX$677&gt;0,'Assumptions (Wind)'!W14*Model!$AX$677*AVERAGE('Assumptions (Wind)'!$AU$2:$AV$2)/10^9,0)</f>
        <v>0.2326172188</v>
      </c>
      <c r="AZ885" s="160">
        <f>IF($AX$677&gt;0,'Assumptions (Wind)'!X14*Model!$AX$677*AVERAGE('Assumptions (Wind)'!$AU$2:$AV$2)/10^9,0)</f>
        <v>0.1395703313</v>
      </c>
      <c r="BA885" s="160">
        <f>IF($AX$677&gt;0,'Assumptions (Wind)'!Y14*Model!$AX$677*AVERAGE('Assumptions (Wind)'!$AU$2:$AV$2)/10^9,0)</f>
        <v>0.08374219876</v>
      </c>
      <c r="BB885" s="160">
        <f>IF($AX$677&gt;0,'Assumptions (Wind)'!Z14*Model!$AX$677*AVERAGE('Assumptions (Wind)'!$AU$2:$AV$2)/10^9,0)</f>
        <v>0.08374219876</v>
      </c>
      <c r="BC885" s="160">
        <f>IF($AX$677&gt;0,'Assumptions (Wind)'!AA14*Model!$AX$677*AVERAGE('Assumptions (Wind)'!$AU$2:$AV$2)/10^9,0)</f>
        <v>0.04187109938</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0.1463830171</v>
      </c>
      <c r="AZ886" s="160">
        <f>IF($AY$677&gt;0,'Assumptions (Wind)'!W14*Model!$AY$677*AVERAGE('Assumptions (Wind)'!$AV$2:$AW$2)/10^9,0)</f>
        <v>0.2342128274</v>
      </c>
      <c r="BA886" s="160">
        <f>IF($AY$677&gt;0,'Assumptions (Wind)'!X14*Model!$AY$677*AVERAGE('Assumptions (Wind)'!$AV$2:$AW$2)/10^9,0)</f>
        <v>0.1405276964</v>
      </c>
      <c r="BB886" s="160">
        <f>IF($AY$677&gt;0,'Assumptions (Wind)'!Y14*Model!$AY$677*AVERAGE('Assumptions (Wind)'!$AV$2:$AW$2)/10^9,0)</f>
        <v>0.08431661786</v>
      </c>
      <c r="BC886" s="160">
        <f>IF($AY$677&gt;0,'Assumptions (Wind)'!Z14*Model!$AY$677*AVERAGE('Assumptions (Wind)'!$AV$2:$AW$2)/10^9,0)</f>
        <v>0.08431661786</v>
      </c>
      <c r="BD886" s="160">
        <f>IF($AY$677&gt;0,'Assumptions (Wind)'!AA14*Model!$AY$677*AVERAGE('Assumptions (Wind)'!$AV$2:$AW$2)/10^9,0)</f>
        <v>0.04215830893</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0.5846272877</v>
      </c>
      <c r="BA887" s="160">
        <f>IF($AZ$677&gt;0,'Assumptions (Wind)'!W14*Model!$AZ$677*AVERAGE('Assumptions (Wind)'!$AW$2:$AX$2)/10^9,0)</f>
        <v>0.9354036603</v>
      </c>
      <c r="BB887" s="160">
        <f>IF($AZ$677&gt;0,'Assumptions (Wind)'!X14*Model!$AZ$677*AVERAGE('Assumptions (Wind)'!$AW$2:$AX$2)/10^9,0)</f>
        <v>0.5612421962</v>
      </c>
      <c r="BC887" s="160">
        <f>IF($AZ$677&gt;0,'Assumptions (Wind)'!Y14*Model!$AZ$677*AVERAGE('Assumptions (Wind)'!$AW$2:$AX$2)/10^9,0)</f>
        <v>0.3367453177</v>
      </c>
      <c r="BD887" s="160">
        <f>IF($AZ$677&gt;0,'Assumptions (Wind)'!Z14*Model!$AZ$677*AVERAGE('Assumptions (Wind)'!$AW$2:$AX$2)/10^9,0)</f>
        <v>0.3367453177</v>
      </c>
      <c r="BE887" s="160">
        <f>IF($AZ$677&gt;0,'Assumptions (Wind)'!AA14*Model!$AZ$677*AVERAGE('Assumptions (Wind)'!$AW$2:$AX$2)/10^9,0)</f>
        <v>0.1683726589</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0.3220428861</v>
      </c>
      <c r="BB888" s="160">
        <f>IF($BA$677&gt;0,'Assumptions (Wind)'!W14*Model!$BA$677*AVERAGE('Assumptions (Wind)'!$AX$2:$AY$2)/10^9,0)</f>
        <v>0.5152686178</v>
      </c>
      <c r="BC888" s="160">
        <f>IF($BA$677&gt;0,'Assumptions (Wind)'!X14*Model!$BA$677*AVERAGE('Assumptions (Wind)'!$AX$2:$AY$2)/10^9,0)</f>
        <v>0.3091611707</v>
      </c>
      <c r="BD888" s="160">
        <f>IF($BA$677&gt;0,'Assumptions (Wind)'!Y14*Model!$BA$677*AVERAGE('Assumptions (Wind)'!$AX$2:$AY$2)/10^9,0)</f>
        <v>0.1854967024</v>
      </c>
      <c r="BE888" s="160">
        <f>IF($BA$677&gt;0,'Assumptions (Wind)'!Z14*Model!$BA$677*AVERAGE('Assumptions (Wind)'!$AX$2:$AY$2)/10^9,0)</f>
        <v>0.1854967024</v>
      </c>
      <c r="BF888" s="160">
        <f>IF($BA$677&gt;0,'Assumptions (Wind)'!AA14*Model!$BA$677*AVERAGE('Assumptions (Wind)'!$AX$2:$AY$2)/10^9,0)</f>
        <v>0.09274835121</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0.06719451558</v>
      </c>
      <c r="D889" s="160">
        <f>IF(Model!D675+Model!D676-Model!D674-D837+D785&gt;0,(1-'Assumptions (Wind)'!C28)*(Model!D675+Model!D676-Model!D674-D837+D785)+D837-D732+D733,Model!D675+Model!D676-Model!D674+D785-D732+D733)</f>
        <v>0.07067002397</v>
      </c>
      <c r="E889" s="160">
        <f>IF(Model!E675+Model!E676-Model!E674-E837+E785&gt;0,(1-'Assumptions (Wind)'!D28)*(Model!E675+Model!E676-Model!E674-E837+E785)+E837-E732+E733,Model!E675+Model!E676-Model!E674+E785-E732+E733)</f>
        <v>0.06413519819</v>
      </c>
      <c r="F889" s="160">
        <f>IF(Model!F675+Model!F676-Model!F674-F837+F785&gt;0,(1-'Assumptions (Wind)'!E28)*(Model!F675+Model!F676-Model!F674-F837+F785)+F837-F732+F733,Model!F675+Model!F676-Model!F674+F785-F732+F733)</f>
        <v>0.1309380255</v>
      </c>
      <c r="G889" s="160">
        <f>IF(Model!G675+Model!G676-Model!G674-G837+G785&gt;0,(1-'Assumptions (Wind)'!F28)*(Model!G675+Model!G676-Model!G674-G837+G785)+G837-G732+G733,Model!G675+Model!G676-Model!G674+G785-G732+G733)</f>
        <v>0.1327825675</v>
      </c>
      <c r="H889" s="160">
        <f>IF(Model!H675+Model!H676-Model!H674-H837+H785&gt;0,(1-'Assumptions (Wind)'!G28)*(Model!H675+Model!H676-Model!H674-H837+H785)+H837-H732+H733,Model!H675+Model!H676-Model!H674+H785-H732+H733)</f>
        <v>0.1518596778</v>
      </c>
      <c r="I889" s="160">
        <f>IF(Model!I675+Model!I676-Model!I674-I837+I785&gt;0,(1-'Assumptions (Wind)'!H28)*(Model!I675+Model!I676-Model!I674-I837+I785)+I837-I732+I733,Model!I675+Model!I676-Model!I674+I785-I732+I733)</f>
        <v>0.1769464892</v>
      </c>
      <c r="J889" s="160">
        <f>IF(Model!J675+Model!J676-Model!J674-J837+J785&gt;0,(1-'Assumptions (Wind)'!I28)*(Model!J675+Model!J676-Model!J674-J837+J785)+J837-J732+J733,Model!J675+Model!J676-Model!J674+J785-J732+J733)</f>
        <v>0.1724723077</v>
      </c>
      <c r="K889" s="160">
        <f>IF(Model!K675+Model!K676-Model!K674-K837+K785&gt;0,(1-'Assumptions (Wind)'!J28)*(Model!K675+Model!K676-Model!K674-K837+K785)+K837-K732+K733,Model!K675+Model!K676-Model!K674+K785-K732+K733)</f>
        <v>0.1456830688</v>
      </c>
      <c r="L889" s="160">
        <f>IF(Model!L675+Model!L676-Model!L674-L837+L785&gt;0,(1-'Assumptions (Wind)'!K28)*(Model!L675+Model!L676-Model!L674-L837+L785)+L837-L732+L733,Model!L675+Model!L676-Model!L674+L785-L732+L733)</f>
        <v>-0.2487579632</v>
      </c>
      <c r="M889" s="160">
        <f>IF(Model!M675+Model!M676-Model!M674-M837+M785&gt;0,(1-'Assumptions (Wind)'!L28)*(Model!M675+Model!M676-Model!M674-M837+M785)+M837-M732+M733,Model!M675+Model!M676-Model!M674+M785-M732+M733)</f>
        <v>-1.025900036</v>
      </c>
      <c r="N889" s="160">
        <f>IF(Model!N675+Model!N676-Model!N674-N837+N785&gt;0,(1-'Assumptions (Wind)'!M28)*(Model!N675+Model!N676-Model!N674-N837+N785)+N837-N732+N733,Model!N675+Model!N676-Model!N674+N785-N732+N733)</f>
        <v>-0.6610476532</v>
      </c>
      <c r="O889" s="160">
        <f>IF(Model!O675+Model!O676-Model!O674-O837+O785&gt;0,(1-'Assumptions (Wind)'!N28)*(Model!O675+Model!O676-Model!O674-O837+O785)+O837-O732+O733,Model!O675+Model!O676-Model!O674+O785-O732+O733)</f>
        <v>-0.2743583437</v>
      </c>
      <c r="P889" s="160">
        <f>IF(Model!P675+Model!P676-Model!P674-P837+P785&gt;0,(1-'Assumptions (Wind)'!O28)*(Model!P675+Model!P676-Model!P674-P837+P785)+P837-P732+P733,Model!P675+Model!P676-Model!P674+P785-P732+P733)</f>
        <v>-0.1052634129</v>
      </c>
      <c r="Q889" s="160">
        <f>IF(Model!Q675+Model!Q676-Model!Q674-Q837+Q785&gt;0,(1-'Assumptions (Wind)'!P28)*(Model!Q675+Model!Q676-Model!Q674-Q837+Q785)+Q837-Q732+Q733,Model!Q675+Model!Q676-Model!Q674+Q785-Q732+Q733)</f>
        <v>0.03758883341</v>
      </c>
      <c r="R889" s="160">
        <f>IF(Model!R675+Model!R676-Model!R674-R837+R785&gt;0,(1-'Assumptions (Wind)'!Q28)*(Model!R675+Model!R676-Model!R674-R837+R785)+R837-R732+R733,Model!R675+Model!R676-Model!R674+R785-R732+R733)</f>
        <v>-0.1734522933</v>
      </c>
      <c r="S889" s="160">
        <f>IF(Model!S675+Model!S676-Model!S674-S837+S785&gt;0,(1-'Assumptions (Wind)'!R28)*(Model!S675+Model!S676-Model!S674-S837+S785)+S837-S732+S733,Model!S675+Model!S676-Model!S674+S785-S732+S733)</f>
        <v>-0.1130925793</v>
      </c>
      <c r="T889" s="160">
        <f>IF(Model!T675+Model!T676-Model!T674-T837+T785&gt;0,(1-'Assumptions (Wind)'!S28)*(Model!T675+Model!T676-Model!T674-T837+T785)+T837-T732+T733,Model!T675+Model!T676-Model!T674+T785-T732+T733)</f>
        <v>-0.1314842833</v>
      </c>
      <c r="U889" s="160">
        <f>IF(Model!U675+Model!U676-Model!U674-U837+U785&gt;0,(1-'Assumptions (Wind)'!T28)*(Model!U675+Model!U676-Model!U674-U837+U785)+U837-U732+U733,Model!U675+Model!U676-Model!U674+U785-U732+U733)</f>
        <v>-0.06169914142</v>
      </c>
      <c r="V889" s="160">
        <f>IF(Model!V675+Model!V676-Model!V674-V837+V785&gt;0,(1-'Assumptions (Wind)'!U28)*(Model!V675+Model!V676-Model!V674-V837+V785)+V837-V732+V733,Model!V675+Model!V676-Model!V674+V785-V732+V733)</f>
        <v>-0.3668113869</v>
      </c>
      <c r="W889" s="160">
        <f>IF(Model!W675+Model!W676-Model!W674-W837+W785&gt;0,(1-'Assumptions (Wind)'!V28)*(Model!W675+Model!W676-Model!W674-W837+W785)+W837-W732+W733,Model!W675+Model!W676-Model!W674+W785-W732+W733)</f>
        <v>-0.5004584288</v>
      </c>
      <c r="X889" s="160">
        <f>IF(Model!X675+Model!X676-Model!X674-X837+X785&gt;0,(1-'Assumptions (Wind)'!W28)*(Model!X675+Model!X676-Model!X674-X837+X785)+X837-X732+X733,Model!X675+Model!X676-Model!X674+X785-X732+X733)</f>
        <v>-0.08067964053</v>
      </c>
      <c r="Y889" s="160">
        <f>IF(Model!Y675+Model!Y676-Model!Y674-Y837+Y785&gt;0,(1-'Assumptions (Wind)'!X28)*(Model!Y675+Model!Y676-Model!Y674-Y837+Y785)+Y837-Y732+Y733,Model!Y675+Model!Y676-Model!Y674+Y785-Y732+Y733)</f>
        <v>0.3923636543</v>
      </c>
      <c r="Z889" s="160">
        <f>IF(Model!Z675+Model!Z676-Model!Z674-Z837+Z785&gt;0,(1-'Assumptions (Wind)'!Y28)*(Model!Z675+Model!Z676-Model!Z674-Z837+Z785)+Z837-Z732+Z733,Model!Z675+Model!Z676-Model!Z674+Z785-Z732+Z733)</f>
        <v>0.399242383</v>
      </c>
      <c r="AA889" s="160">
        <f>IF(Model!AA675+Model!AA676-Model!AA674-AA837+AA785&gt;0,(1-'Assumptions (Wind)'!Z28)*(Model!AA675+Model!AA676-Model!AA674-AA837+AA785)+AA837-AA732+AA733,Model!AA675+Model!AA676-Model!AA674+AA785-AA732+AA733)</f>
        <v>0.4508143743</v>
      </c>
      <c r="AB889" s="160">
        <f>IF(Model!AB675+Model!AB676-Model!AB674-AB837+AB785&gt;0,(1-'Assumptions (Wind)'!AA28)*(Model!AB675+Model!AB676-Model!AB674-AB837+AB785)+AB837-AB732+AB733,Model!AB675+Model!AB676-Model!AB674+AB785-AB732+AB733)</f>
        <v>0.5176162247</v>
      </c>
      <c r="AC889" s="160">
        <f>IF(Model!AC675+Model!AC676-Model!AC674-AC837+AC785&gt;0,(1-'Assumptions (Wind)'!AB28)*(Model!AC675+Model!AC676-Model!AC674-AC837+AC785)+AC837-AC732+AC733,Model!AC675+Model!AC676-Model!AC674+AC785-AC732+AC733)</f>
        <v>0.544637142</v>
      </c>
      <c r="AD889" s="160">
        <f>IF(Model!AD675+Model!AD676-Model!AD674-AD837+AD785&gt;0,(1-'Assumptions (Wind)'!AC28)*(Model!AD675+Model!AD676-Model!AD674-AD837+AD785)+AD837-AD732+AD733,Model!AD675+Model!AD676-Model!AD674+AD785-AD732+AD733)</f>
        <v>0.5967484785</v>
      </c>
      <c r="AE889" s="160">
        <f>IF(Model!AE675+Model!AE676-Model!AE674-AE837+AE785&gt;0,(1-'Assumptions (Wind)'!AD28)*(Model!AE675+Model!AE676-Model!AE674-AE837+AE785)+AE837-AE732+AE733,Model!AE675+Model!AE676-Model!AE674+AE785-AE732+AE733)</f>
        <v>0.6271178602</v>
      </c>
      <c r="AF889" s="160">
        <f>IF(Model!AF675+Model!AF676-Model!AF674-AF837+AF785&gt;0,(1-'Assumptions (Wind)'!AE28)*(Model!AF675+Model!AF676-Model!AF674-AF837+AF785)+AF837-AF732+AF733,Model!AF675+Model!AF676-Model!AF674+AF785-AF732+AF733)</f>
        <v>0.6278423099</v>
      </c>
      <c r="AG889" s="160">
        <f>IF(Model!AG675+Model!AG676-Model!AG674-AG837+AG785&gt;0,(1-'Assumptions (Wind)'!AF28)*(Model!AG675+Model!AG676-Model!AG674-AG837+AG785)+AG837-AG732+AG733,Model!AG675+Model!AG676-Model!AG674+AG785-AG732+AG733)</f>
        <v>0.67333414</v>
      </c>
      <c r="AH889" s="160">
        <f>IF(Model!AH675+Model!AH676-Model!AH674-AH837+AH785&gt;0,(1-'Assumptions (Wind)'!AG28)*(Model!AH675+Model!AH676-Model!AH674-AH837+AH785)+AH837-AH732+AH733,Model!AH675+Model!AH676-Model!AH674+AH785-AH732+AH733)</f>
        <v>0.927735523</v>
      </c>
      <c r="AI889" s="160">
        <f>IF(Model!AI675+Model!AI676-Model!AI674-AI837+AI785&gt;0,(1-'Assumptions (Wind)'!AH28)*(Model!AI675+Model!AI676-Model!AI674-AI837+AI785)+AI837-AI732+AI733,Model!AI675+Model!AI676-Model!AI674+AI785-AI732+AI733)</f>
        <v>0.9992306408</v>
      </c>
      <c r="AJ889" s="160">
        <f>IF(Model!AJ675+Model!AJ676-Model!AJ674-AJ837+AJ785&gt;0,(1-'Assumptions (Wind)'!AI28)*(Model!AJ675+Model!AJ676-Model!AJ674-AJ837+AJ785)+AJ837-AJ732+AJ733,Model!AJ675+Model!AJ676-Model!AJ674+AJ785-AJ732+AJ733)</f>
        <v>1.085557862</v>
      </c>
      <c r="AK889" s="160">
        <f>IF(Model!AK675+Model!AK676-Model!AK674-AK837+AK785&gt;0,(1-'Assumptions (Wind)'!AJ28)*(Model!AK675+Model!AK676-Model!AK674-AK837+AK785)+AK837-AK732+AK733,Model!AK675+Model!AK676-Model!AK674+AK785-AK732+AK733)</f>
        <v>1.218629831</v>
      </c>
      <c r="AL889" s="160">
        <f>IF(Model!AL675+Model!AL676-Model!AL674-AL837+AL785&gt;0,(1-'Assumptions (Wind)'!AK28)*(Model!AL675+Model!AL676-Model!AL674-AL837+AL785)+AL837-AL732+AL733,Model!AL675+Model!AL676-Model!AL674+AL785-AL732+AL733)</f>
        <v>1.262155831</v>
      </c>
      <c r="AM889" s="160">
        <f>IF(Model!AM675+Model!AM676-Model!AM674-AM837+AM785&gt;0,(1-'Assumptions (Wind)'!AL28)*(Model!AM675+Model!AM676-Model!AM674-AM837+AM785)+AM837-AM732+AM733,Model!AM675+Model!AM676-Model!AM674+AM785-AM732+AM733)</f>
        <v>1.341640582</v>
      </c>
      <c r="AN889" s="160">
        <f>IF(Model!AN675+Model!AN676-Model!AN674-AN837+AN785&gt;0,(1-'Assumptions (Wind)'!AM28)*(Model!AN675+Model!AN676-Model!AN674-AN837+AN785)+AN837-AN732+AN733,Model!AN675+Model!AN676-Model!AN674+AN785-AN732+AN733)</f>
        <v>1.221523803</v>
      </c>
      <c r="AO889" s="160">
        <f>IF(Model!AO675+Model!AO676-Model!AO674-AO837+AO785&gt;0,(1-'Assumptions (Wind)'!AN28)*(Model!AO675+Model!AO676-Model!AO674-AO837+AO785)+AO837-AO732+AO733,Model!AO675+Model!AO676-Model!AO674+AO785-AO732+AO733)</f>
        <v>0.7109274311</v>
      </c>
      <c r="AP889" s="160">
        <f>IF(Model!AP675+Model!AP676-Model!AP674-AP837+AP785&gt;0,(1-'Assumptions (Wind)'!AO28)*(Model!AP675+Model!AP676-Model!AP674-AP837+AP785)+AP837-AP732+AP733,Model!AP675+Model!AP676-Model!AP674+AP785-AP732+AP733)</f>
        <v>1.128831526</v>
      </c>
      <c r="AQ889" s="160">
        <f>IF(Model!AQ675+Model!AQ676-Model!AQ674-AQ837+AQ785&gt;0,(1-'Assumptions (Wind)'!AP28)*(Model!AQ675+Model!AQ676-Model!AQ674-AQ837+AQ785)+AQ837-AQ732+AQ733,Model!AQ675+Model!AQ676-Model!AQ674+AQ785-AQ732+AQ733)</f>
        <v>1.787465153</v>
      </c>
      <c r="AR889" s="160">
        <f>IF(Model!AR675+Model!AR676-Model!AR674-AR837+AR785&gt;0,(1-'Assumptions (Wind)'!AQ28)*(Model!AR675+Model!AR676-Model!AR674-AR837+AR785)+AR837-AR732+AR733,Model!AR675+Model!AR676-Model!AR674+AR785-AR732+AR733)</f>
        <v>1.883051075</v>
      </c>
      <c r="AS889" s="160">
        <f>IF(Model!AS675+Model!AS676-Model!AS674-AS837+AS785&gt;0,(1-'Assumptions (Wind)'!AR28)*(Model!AS675+Model!AS676-Model!AS674-AS837+AS785)+AS837-AS732+AS733,Model!AS675+Model!AS676-Model!AS674+AS785-AS732+AS733)</f>
        <v>1.992346524</v>
      </c>
      <c r="AT889" s="160">
        <f>IF(Model!AT675+Model!AT676-Model!AT674-AT837+AT785&gt;0,(1-'Assumptions (Wind)'!AS28)*(Model!AT675+Model!AT676-Model!AT674-AT837+AT785)+AT837-AT732+AT733,Model!AT675+Model!AT676-Model!AT674+AT785-AT732+AT733)</f>
        <v>2.107542961</v>
      </c>
      <c r="AU889" s="160">
        <f>IF(Model!AU675+Model!AU676-Model!AU674-AU837+AU785&gt;0,(1-'Assumptions (Wind)'!AT28)*(Model!AU675+Model!AU676-Model!AU674-AU837+AU785)+AU837-AU732+AU733,Model!AU675+Model!AU676-Model!AU674+AU785-AU732+AU733)</f>
        <v>2.19770257</v>
      </c>
      <c r="AV889" s="160">
        <f>IF(Model!AV675+Model!AV676-Model!AV674-AV837+AV785&gt;0,(1-'Assumptions (Wind)'!AU28)*(Model!AV675+Model!AV676-Model!AV674-AV837+AV785)+AV837-AV732+AV733,Model!AV675+Model!AV676-Model!AV674+AV785-AV732+AV733)</f>
        <v>2.342146373</v>
      </c>
      <c r="AW889" s="160">
        <f>IF(Model!AW675+Model!AW676-Model!AW674-AW837+AW785&gt;0,(1-'Assumptions (Wind)'!AV28)*(Model!AW675+Model!AW676-Model!AW674-AW837+AW785)+AW837-AW732+AW733,Model!AW675+Model!AW676-Model!AW674+AW785-AW732+AW733)</f>
        <v>2.549148563</v>
      </c>
      <c r="AX889" s="160">
        <f>IF(Model!AX675+Model!AX676-Model!AX674-AX837+AX785&gt;0,(1-'Assumptions (Wind)'!AW28)*(Model!AX675+Model!AX676-Model!AX674-AX837+AX785)+AX837-AX732+AX733,Model!AX675+Model!AX676-Model!AX674+AX785-AX732+AX733)</f>
        <v>2.329616398</v>
      </c>
      <c r="AY889" s="160">
        <f>IF(Model!AY675+Model!AY676-Model!AY674-AY837+AY785&gt;0,(1-'Assumptions (Wind)'!AX28)*(Model!AY675+Model!AY676-Model!AY674-AY837+AY785)+AY837-AY732+AY733,Model!AY675+Model!AY676-Model!AY674+AY785-AY732+AY733)</f>
        <v>2.4013313</v>
      </c>
      <c r="AZ889" s="160">
        <f>IF(Model!AZ675+Model!AZ676-Model!AZ674-AZ837+AZ785&gt;0,(1-'Assumptions (Wind)'!AY28)*(Model!AZ675+Model!AZ676-Model!AZ674-AZ837+AZ785)+AZ837-AZ732+AZ733,Model!AZ675+Model!AZ676-Model!AZ674+AZ785-AZ732+AZ733)</f>
        <v>3.28577</v>
      </c>
      <c r="BA889" s="160">
        <f>IF(Model!BA675+Model!BA676-Model!BA674-BA837+BA785&gt;0,(1-'Assumptions (Wind)'!AZ28)*(Model!BA675+Model!BA676-Model!BA674-BA837+BA785)+BA837-BA732+BA733,Model!BA675+Model!BA676-Model!BA674+BA785-BA732+BA733)</f>
        <v>4.132936442</v>
      </c>
    </row>
    <row r="890" ht="15.75" customHeight="1">
      <c r="A890" s="241" t="s">
        <v>64</v>
      </c>
      <c r="B890" s="159" t="s">
        <v>351</v>
      </c>
      <c r="C890" s="160">
        <f>IF(Model!C675+Model!C676-Model!C674-C837+C785&gt;0,'Assumptions (Wind)'!B28*(Model!C675+Model!C676-Model!C674-C837+C785)-'Assumptions (Wind)'!B29*Model!C673/10^3,-'Assumptions (Wind)'!B29*Model!C673/10^3)</f>
        <v>0.03334052952</v>
      </c>
      <c r="D890" s="160">
        <f>IF(Model!D675+Model!D676-Model!D674-D837+D785&gt;0,'Assumptions (Wind)'!C28*(Model!D675+Model!D676-Model!D674-D837+D785)-'Assumptions (Wind)'!C29*Model!D673/10^3,-'Assumptions (Wind)'!C29*Model!D673/10^3)</f>
        <v>0.02660437381</v>
      </c>
      <c r="E890" s="160">
        <f>IF(Model!E675+Model!E676-Model!E674-E837+E785&gt;0,'Assumptions (Wind)'!D28*(Model!E675+Model!E676-Model!E674-E837+E785)-'Assumptions (Wind)'!D29*Model!E673/10^3,-'Assumptions (Wind)'!D29*Model!E673/10^3)</f>
        <v>0.005982754978</v>
      </c>
      <c r="F890" s="160">
        <f>IF(Model!F675+Model!F676-Model!F674-F837+F785&gt;0,'Assumptions (Wind)'!E28*(Model!F675+Model!F676-Model!F674-F837+F785)-'Assumptions (Wind)'!E29*Model!F673/10^3,-'Assumptions (Wind)'!E29*Model!F673/10^3)</f>
        <v>0.003607690426</v>
      </c>
      <c r="G890" s="160">
        <f>IF(Model!G675+Model!G676-Model!G674-G837+G785&gt;0,'Assumptions (Wind)'!F28*(Model!G675+Model!G676-Model!G674-G837+G785)-'Assumptions (Wind)'!F29*Model!G673/10^3,-'Assumptions (Wind)'!F29*Model!G673/10^3)</f>
        <v>0.005989724715</v>
      </c>
      <c r="H890" s="160">
        <f>IF(Model!H675+Model!H676-Model!H674-H837+H785&gt;0,'Assumptions (Wind)'!G28*(Model!H675+Model!H676-Model!H674-H837+H785)-'Assumptions (Wind)'!G29*Model!H673/10^3,-'Assumptions (Wind)'!G29*Model!H673/10^3)</f>
        <v>0.03178351645</v>
      </c>
      <c r="I890" s="160">
        <f>IF(Model!I675+Model!I676-Model!I674-I837+I785&gt;0,'Assumptions (Wind)'!H28*(Model!I675+Model!I676-Model!I674-I837+I785)-'Assumptions (Wind)'!H29*Model!I673/10^3,-'Assumptions (Wind)'!H29*Model!I673/10^3)</f>
        <v>0.01261204339</v>
      </c>
      <c r="J890" s="160">
        <f>IF(Model!J675+Model!J676-Model!J674-J837+J785&gt;0,'Assumptions (Wind)'!I28*(Model!J675+Model!J676-Model!J674-J837+J785)-'Assumptions (Wind)'!I29*Model!J673/10^3,-'Assumptions (Wind)'!I29*Model!J673/10^3)</f>
        <v>0.03668249828</v>
      </c>
      <c r="K890" s="160">
        <f>IF(Model!K675+Model!K676-Model!K674-K837+K785&gt;0,'Assumptions (Wind)'!J28*(Model!K675+Model!K676-Model!K674-K837+K785)-'Assumptions (Wind)'!J29*Model!K673/10^3,-'Assumptions (Wind)'!J29*Model!K673/10^3)</f>
        <v>0.06548257278</v>
      </c>
      <c r="L890" s="160">
        <f>IF(Model!L675+Model!L676-Model!L674-L837+L785&gt;0,'Assumptions (Wind)'!K28*(Model!L675+Model!L676-Model!L674-L837+L785)-'Assumptions (Wind)'!K29*Model!L673/10^3,-'Assumptions (Wind)'!K29*Model!L673/10^3)</f>
        <v>-0.0179721548</v>
      </c>
      <c r="M890" s="160">
        <f>IF(Model!M675+Model!M676-Model!M674-M837+M785&gt;0,'Assumptions (Wind)'!L28*(Model!M675+Model!M676-Model!M674-M837+M785)-'Assumptions (Wind)'!L29*Model!M673/10^3,-'Assumptions (Wind)'!L29*Model!M673/10^3)</f>
        <v>-0.05448276933</v>
      </c>
      <c r="N890" s="160">
        <f>IF(Model!N675+Model!N676-Model!N674-N837+N785&gt;0,'Assumptions (Wind)'!M28*(Model!N675+Model!N676-Model!N674-N837+N785)-'Assumptions (Wind)'!M29*Model!N673/10^3,-'Assumptions (Wind)'!M29*Model!N673/10^3)</f>
        <v>-0.09930109382</v>
      </c>
      <c r="O890" s="160">
        <f>IF(Model!O675+Model!O676-Model!O674-O837+O785&gt;0,'Assumptions (Wind)'!N28*(Model!O675+Model!O676-Model!O674-O837+O785)-'Assumptions (Wind)'!N29*Model!O673/10^3,-'Assumptions (Wind)'!N29*Model!O673/10^3)</f>
        <v>-0.1277522145</v>
      </c>
      <c r="P890" s="160">
        <f>IF(Model!P675+Model!P676-Model!P674-P837+P785&gt;0,'Assumptions (Wind)'!O28*(Model!P675+Model!P676-Model!P674-P837+P785)-'Assumptions (Wind)'!O29*Model!P673/10^3,-'Assumptions (Wind)'!O29*Model!P673/10^3)</f>
        <v>-0.1695181301</v>
      </c>
      <c r="Q890" s="160">
        <f>IF(Model!Q675+Model!Q676-Model!Q674-Q837+Q785&gt;0,'Assumptions (Wind)'!P28*(Model!Q675+Model!Q676-Model!Q674-Q837+Q785)-'Assumptions (Wind)'!P29*Model!Q673/10^3,-'Assumptions (Wind)'!P29*Model!Q673/10^3)</f>
        <v>-0.1739411643</v>
      </c>
      <c r="R890" s="160">
        <f>IF(Model!R675+Model!R676-Model!R674-R837+R785&gt;0,'Assumptions (Wind)'!Q28*(Model!R675+Model!R676-Model!R674-R837+R785)-'Assumptions (Wind)'!Q29*Model!R673/10^3,-'Assumptions (Wind)'!Q29*Model!R673/10^3)</f>
        <v>-0.1694280598</v>
      </c>
      <c r="S890" s="160">
        <f>IF(Model!S675+Model!S676-Model!S674-S837+S785&gt;0,'Assumptions (Wind)'!R28*(Model!S675+Model!S676-Model!S674-S837+S785)-'Assumptions (Wind)'!R29*Model!S673/10^3,-'Assumptions (Wind)'!R29*Model!S673/10^3)</f>
        <v>-0.1901874083</v>
      </c>
      <c r="T890" s="160">
        <f>IF(Model!T675+Model!T676-Model!T674-T837+T785&gt;0,'Assumptions (Wind)'!S28*(Model!T675+Model!T676-Model!T674-T837+T785)-'Assumptions (Wind)'!S29*Model!T673/10^3,-'Assumptions (Wind)'!S29*Model!T673/10^3)</f>
        <v>-0.1786111772</v>
      </c>
      <c r="U890" s="160">
        <f>IF(Model!U675+Model!U676-Model!U674-U837+U785&gt;0,'Assumptions (Wind)'!T28*(Model!U675+Model!U676-Model!U674-U837+U785)-'Assumptions (Wind)'!T29*Model!U673/10^3,-'Assumptions (Wind)'!T29*Model!U673/10^3)</f>
        <v>-0.143014631</v>
      </c>
      <c r="V890" s="160">
        <f>IF(Model!V675+Model!V676-Model!V674-V837+V785&gt;0,'Assumptions (Wind)'!U28*(Model!V675+Model!V676-Model!V674-V837+V785)-'Assumptions (Wind)'!U29*Model!V673/10^3,-'Assumptions (Wind)'!U29*Model!V673/10^3)</f>
        <v>-0.1295530359</v>
      </c>
      <c r="W890" s="160">
        <f>IF(Model!W675+Model!W676-Model!W674-W837+W785&gt;0,'Assumptions (Wind)'!V28*(Model!W675+Model!W676-Model!W674-W837+W785)-'Assumptions (Wind)'!V29*Model!W673/10^3,-'Assumptions (Wind)'!V29*Model!W673/10^3)</f>
        <v>-0.08953729131</v>
      </c>
      <c r="X890" s="160">
        <f>IF(Model!X675+Model!X676-Model!X674-X837+X785&gt;0,'Assumptions (Wind)'!W28*(Model!X675+Model!X676-Model!X674-X837+X785)-'Assumptions (Wind)'!W29*Model!X673/10^3,-'Assumptions (Wind)'!W29*Model!X673/10^3)</f>
        <v>-0.1808966834</v>
      </c>
      <c r="Y890" s="160">
        <f>IF(Model!Y675+Model!Y676-Model!Y674-Y837+Y785&gt;0,'Assumptions (Wind)'!X28*(Model!Y675+Model!Y676-Model!Y674-Y837+Y785)-'Assumptions (Wind)'!X29*Model!Y673/10^3,-'Assumptions (Wind)'!X29*Model!Y673/10^3)</f>
        <v>-0.2681944799</v>
      </c>
      <c r="Z890" s="160">
        <f>IF(Model!Z675+Model!Z676-Model!Z674-Z837+Z785&gt;0,'Assumptions (Wind)'!Y28*(Model!Z675+Model!Z676-Model!Z674-Z837+Z785)-'Assumptions (Wind)'!Y29*Model!Z673/10^3,-'Assumptions (Wind)'!Y29*Model!Z673/10^3)</f>
        <v>-0.2613009436</v>
      </c>
      <c r="AA890" s="160">
        <f>IF(Model!AA675+Model!AA676-Model!AA674-AA837+AA785&gt;0,'Assumptions (Wind)'!Z28*(Model!AA675+Model!AA676-Model!AA674-AA837+AA785)-'Assumptions (Wind)'!Z29*Model!AA673/10^3,-'Assumptions (Wind)'!Z29*Model!AA673/10^3)</f>
        <v>-0.2555096073</v>
      </c>
      <c r="AB890" s="160">
        <f>IF(Model!AB675+Model!AB676-Model!AB674-AB837+AB785&gt;0,'Assumptions (Wind)'!AA28*(Model!AB675+Model!AB676-Model!AB674-AB837+AB785)-'Assumptions (Wind)'!AA29*Model!AB673/10^3,-'Assumptions (Wind)'!AA29*Model!AB673/10^3)</f>
        <v>-0.2744701527</v>
      </c>
      <c r="AC890" s="160">
        <f>IF(Model!AC675+Model!AC676-Model!AC674-AC837+AC785&gt;0,'Assumptions (Wind)'!AB28*(Model!AC675+Model!AC676-Model!AC674-AC837+AC785)-'Assumptions (Wind)'!AB29*Model!AC673/10^3,-'Assumptions (Wind)'!AB29*Model!AC673/10^3)</f>
        <v>-0.2721805732</v>
      </c>
      <c r="AD890" s="160">
        <f>IF(Model!AD675+Model!AD676-Model!AD674-AD837+AD785&gt;0,'Assumptions (Wind)'!AC28*(Model!AD675+Model!AD676-Model!AD674-AD837+AD785)-'Assumptions (Wind)'!AC29*Model!AD673/10^3,-'Assumptions (Wind)'!AC29*Model!AD673/10^3)</f>
        <v>-0.2684023631</v>
      </c>
      <c r="AE890" s="160">
        <f>IF(Model!AE675+Model!AE676-Model!AE674-AE837+AE785&gt;0,'Assumptions (Wind)'!AD28*(Model!AE675+Model!AE676-Model!AE674-AE837+AE785)-'Assumptions (Wind)'!AD29*Model!AE673/10^3,-'Assumptions (Wind)'!AD29*Model!AE673/10^3)</f>
        <v>-0.2767050155</v>
      </c>
      <c r="AF890" s="160">
        <f>IF(Model!AF675+Model!AF676-Model!AF674-AF837+AF785&gt;0,'Assumptions (Wind)'!AE28*(Model!AF675+Model!AF676-Model!AF674-AF837+AF785)-'Assumptions (Wind)'!AE29*Model!AF673/10^3,-'Assumptions (Wind)'!AE29*Model!AF673/10^3)</f>
        <v>-0.2796485671</v>
      </c>
      <c r="AG890" s="160">
        <f>IF(Model!AG675+Model!AG676-Model!AG674-AG837+AG785&gt;0,'Assumptions (Wind)'!AF28*(Model!AG675+Model!AG676-Model!AG674-AG837+AG785)-'Assumptions (Wind)'!AF29*Model!AG673/10^3,-'Assumptions (Wind)'!AF29*Model!AG673/10^3)</f>
        <v>-0.2920730579</v>
      </c>
      <c r="AH890" s="160">
        <f>IF(Model!AH675+Model!AH676-Model!AH674-AH837+AH785&gt;0,'Assumptions (Wind)'!AG28*(Model!AH675+Model!AH676-Model!AH674-AH837+AH785)-'Assumptions (Wind)'!AG29*Model!AH673/10^3,-'Assumptions (Wind)'!AG29*Model!AH673/10^3)</f>
        <v>-0.3105778902</v>
      </c>
      <c r="AI890" s="160">
        <f>IF(Model!AI675+Model!AI676-Model!AI674-AI837+AI785&gt;0,'Assumptions (Wind)'!AH28*(Model!AI675+Model!AI676-Model!AI674-AI837+AI785)-'Assumptions (Wind)'!AH29*Model!AI673/10^3,-'Assumptions (Wind)'!AH29*Model!AI673/10^3)</f>
        <v>-0.3190599705</v>
      </c>
      <c r="AJ890" s="160">
        <f>IF(Model!AJ675+Model!AJ676-Model!AJ674-AJ837+AJ785&gt;0,'Assumptions (Wind)'!AI28*(Model!AJ675+Model!AJ676-Model!AJ674-AJ837+AJ785)-'Assumptions (Wind)'!AI29*Model!AJ673/10^3,-'Assumptions (Wind)'!AI29*Model!AJ673/10^3)</f>
        <v>-0.3214365325</v>
      </c>
      <c r="AK890" s="160">
        <f>IF(Model!AK675+Model!AK676-Model!AK674-AK837+AK785&gt;0,'Assumptions (Wind)'!AJ28*(Model!AK675+Model!AK676-Model!AK674-AK837+AK785)-'Assumptions (Wind)'!AJ29*Model!AK673/10^3,-'Assumptions (Wind)'!AJ29*Model!AK673/10^3)</f>
        <v>-0.3407848673</v>
      </c>
      <c r="AL890" s="160">
        <f>IF(Model!AL675+Model!AL676-Model!AL674-AL837+AL785&gt;0,'Assumptions (Wind)'!AK28*(Model!AL675+Model!AL676-Model!AL674-AL837+AL785)-'Assumptions (Wind)'!AK29*Model!AL673/10^3,-'Assumptions (Wind)'!AK29*Model!AL673/10^3)</f>
        <v>-0.3511857205</v>
      </c>
      <c r="AM890" s="160">
        <f>IF(Model!AM675+Model!AM676-Model!AM674-AM837+AM785&gt;0,'Assumptions (Wind)'!AL28*(Model!AM675+Model!AM676-Model!AM674-AM837+AM785)-'Assumptions (Wind)'!AL29*Model!AM673/10^3,-'Assumptions (Wind)'!AL29*Model!AM673/10^3)</f>
        <v>-0.3480505232</v>
      </c>
      <c r="AN890" s="160">
        <f>IF(Model!AN675+Model!AN676-Model!AN674-AN837+AN785&gt;0,'Assumptions (Wind)'!AM28*(Model!AN675+Model!AN676-Model!AN674-AN837+AN785)-'Assumptions (Wind)'!AM29*Model!AN673/10^3,-'Assumptions (Wind)'!AM29*Model!AN673/10^3)</f>
        <v>-0.3695428104</v>
      </c>
      <c r="AO890" s="160">
        <f>IF(Model!AO675+Model!AO676-Model!AO674-AO837+AO785&gt;0,'Assumptions (Wind)'!AN28*(Model!AO675+Model!AO676-Model!AO674-AO837+AO785)-'Assumptions (Wind)'!AN29*Model!AO673/10^3,-'Assumptions (Wind)'!AN29*Model!AO673/10^3)</f>
        <v>-0.3916071154</v>
      </c>
      <c r="AP890" s="160">
        <f>IF(Model!AP675+Model!AP676-Model!AP674-AP837+AP785&gt;0,'Assumptions (Wind)'!AO28*(Model!AP675+Model!AP676-Model!AP674-AP837+AP785)-'Assumptions (Wind)'!AO29*Model!AP673/10^3,-'Assumptions (Wind)'!AO29*Model!AP673/10^3)</f>
        <v>-0.4636871155</v>
      </c>
      <c r="AQ890" s="160">
        <f>IF(Model!AQ675+Model!AQ676-Model!AQ674-AQ837+AQ785&gt;0,'Assumptions (Wind)'!AP28*(Model!AQ675+Model!AQ676-Model!AQ674-AQ837+AQ785)-'Assumptions (Wind)'!AP29*Model!AQ673/10^3,-'Assumptions (Wind)'!AP29*Model!AQ673/10^3)</f>
        <v>-0.6704962482</v>
      </c>
      <c r="AR890" s="160">
        <f>IF(Model!AR675+Model!AR676-Model!AR674-AR837+AR785&gt;0,'Assumptions (Wind)'!AQ28*(Model!AR675+Model!AR676-Model!AR674-AR837+AR785)-'Assumptions (Wind)'!AQ29*Model!AR673/10^3,-'Assumptions (Wind)'!AQ29*Model!AR673/10^3)</f>
        <v>-0.7097218605</v>
      </c>
      <c r="AS890" s="160">
        <f>IF(Model!AS675+Model!AS676-Model!AS674-AS837+AS785&gt;0,'Assumptions (Wind)'!AR28*(Model!AS675+Model!AS676-Model!AS674-AS837+AS785)-'Assumptions (Wind)'!AR29*Model!AS673/10^3,-'Assumptions (Wind)'!AR29*Model!AS673/10^3)</f>
        <v>-0.6033527204</v>
      </c>
      <c r="AT890" s="160">
        <f>IF(Model!AT675+Model!AT676-Model!AT674-AT837+AT785&gt;0,'Assumptions (Wind)'!AS28*(Model!AT675+Model!AT676-Model!AT674-AT837+AT785)-'Assumptions (Wind)'!AS29*Model!AT673/10^3,-'Assumptions (Wind)'!AS29*Model!AT673/10^3)</f>
        <v>-0.578730438</v>
      </c>
      <c r="AU890" s="160">
        <f>IF(Model!AU675+Model!AU676-Model!AU674-AU837+AU785&gt;0,'Assumptions (Wind)'!AT28*(Model!AU675+Model!AU676-Model!AU674-AU837+AU785)-'Assumptions (Wind)'!AT29*Model!AU673/10^3,-'Assumptions (Wind)'!AT29*Model!AU673/10^3)</f>
        <v>-0.5586854391</v>
      </c>
      <c r="AV890" s="160">
        <f>IF(Model!AV675+Model!AV676-Model!AV674-AV837+AV785&gt;0,'Assumptions (Wind)'!AU28*(Model!AV675+Model!AV676-Model!AV674-AV837+AV785)-'Assumptions (Wind)'!AU29*Model!AV673/10^3,-'Assumptions (Wind)'!AU29*Model!AV673/10^3)</f>
        <v>-0.495663737</v>
      </c>
      <c r="AW890" s="160">
        <f>IF(Model!AW675+Model!AW676-Model!AW674-AW837+AW785&gt;0,'Assumptions (Wind)'!AV28*(Model!AW675+Model!AW676-Model!AW674-AW837+AW785)-'Assumptions (Wind)'!AV29*Model!AW673/10^3,-'Assumptions (Wind)'!AV29*Model!AW673/10^3)</f>
        <v>-0.4711507049</v>
      </c>
      <c r="AX890" s="160">
        <f>IF(Model!AX675+Model!AX676-Model!AX674-AX837+AX785&gt;0,'Assumptions (Wind)'!AW28*(Model!AX675+Model!AX676-Model!AX674-AX837+AX785)-'Assumptions (Wind)'!AW29*Model!AX673/10^3,-'Assumptions (Wind)'!AW29*Model!AX673/10^3)</f>
        <v>-0.4646021378</v>
      </c>
      <c r="AY890" s="160">
        <f>IF(Model!AY675+Model!AY676-Model!AY674-AY837+AY785&gt;0,'Assumptions (Wind)'!AX28*(Model!AY675+Model!AY676-Model!AY674-AY837+AY785)-'Assumptions (Wind)'!AX29*Model!AY673/10^3,-'Assumptions (Wind)'!AX29*Model!AY673/10^3)</f>
        <v>-0.4178782621</v>
      </c>
      <c r="AZ890" s="160">
        <f>IF(Model!AZ675+Model!AZ676-Model!AZ674-AZ837+AZ785&gt;0,'Assumptions (Wind)'!AY28*(Model!AZ675+Model!AZ676-Model!AZ674-AZ837+AZ785)-'Assumptions (Wind)'!AY29*Model!AZ673/10^3,-'Assumptions (Wind)'!AY29*Model!AZ673/10^3)</f>
        <v>-0.5038751154</v>
      </c>
      <c r="BA890" s="160">
        <f>IF(Model!BA675+Model!BA676-Model!BA674-BA837+BA785&gt;0,'Assumptions (Wind)'!AZ28*(Model!BA675+Model!BA676-Model!BA674-BA837+BA785)-'Assumptions (Wind)'!AZ29*Model!BA673/10^3,-'Assumptions (Wind)'!AZ29*Model!BA673/10^3)</f>
        <v>-0.5994580636</v>
      </c>
    </row>
    <row r="891" ht="15.75" customHeight="1">
      <c r="A891" s="245" t="s">
        <v>363</v>
      </c>
      <c r="B891" s="246" t="s">
        <v>364</v>
      </c>
      <c r="C891" s="247">
        <f>'Assumptions (Wind)'!$V$27*C677/10^9</f>
        <v>0.0009285</v>
      </c>
      <c r="D891" s="247">
        <f>'Assumptions (Wind)'!$V$27*D677/10^9</f>
        <v>0.0412254</v>
      </c>
      <c r="E891" s="247">
        <f>'Assumptions (Wind)'!$V$27*E677/10^9</f>
        <v>0.0685852</v>
      </c>
      <c r="F891" s="247">
        <f>'Assumptions (Wind)'!$V$27*F677/10^9</f>
        <v>0.1141436</v>
      </c>
      <c r="G891" s="247">
        <f>'Assumptions (Wind)'!$V$27*G677/10^9</f>
        <v>0.0504485</v>
      </c>
      <c r="H891" s="247">
        <f>'Assumptions (Wind)'!$V$27*H677/10^9</f>
        <v>0.0374495</v>
      </c>
      <c r="I891" s="247">
        <f>'Assumptions (Wind)'!$V$27*I677/10^9</f>
        <v>0.131228</v>
      </c>
      <c r="J891" s="247">
        <f>'Assumptions (Wind)'!$V$27*J677/10^9</f>
        <v>0.038997</v>
      </c>
      <c r="K891" s="247">
        <f>'Assumptions (Wind)'!$V$27*K677/1000000000</f>
        <v>0.040235</v>
      </c>
      <c r="L891" s="247">
        <f>'Assumptions (Wind)'!$V$27*L677/1000000000</f>
        <v>0.1804385</v>
      </c>
      <c r="M891" s="247">
        <f>'Assumptions (Wind)'!$V$27*M677/1000000000</f>
        <v>0.086041</v>
      </c>
      <c r="N891" s="247">
        <f>'Assumptions (Wind)'!$V$27*N677/1000000000</f>
        <v>0.5909593</v>
      </c>
      <c r="O891" s="247">
        <f>'Assumptions (Wind)'!$V$27*O677/1000000000</f>
        <v>1.2183158</v>
      </c>
      <c r="P891" s="247">
        <f>'Assumptions (Wind)'!$V$27*P677/1000000000</f>
        <v>0</v>
      </c>
      <c r="Q891" s="247">
        <f>'Assumptions (Wind)'!$V$27*Q677/1000000000</f>
        <v>0.1450936</v>
      </c>
      <c r="R891" s="247">
        <f>'Assumptions (Wind)'!$V$27*R677/1000000000</f>
        <v>0.1772816</v>
      </c>
      <c r="S891" s="247">
        <f>'Assumptions (Wind)'!$V$27*S677/1000000000</f>
        <v>0</v>
      </c>
      <c r="T891" s="247">
        <f>'Assumptions (Wind)'!$V$27*T677/1000000000</f>
        <v>0.1193432</v>
      </c>
      <c r="U891" s="247">
        <f>'Assumptions (Wind)'!$V$27*U677/1000000000</f>
        <v>0.1249142</v>
      </c>
      <c r="V891" s="247">
        <f>'Assumptions (Wind)'!$V$27*V677/1000000000</f>
        <v>0</v>
      </c>
      <c r="W891" s="247">
        <f>'Assumptions (Wind)'!$V$27*W677/1000000000</f>
        <v>0</v>
      </c>
      <c r="X891" s="247">
        <f>'Assumptions (Wind)'!$V$27*X677/1000000000</f>
        <v>0.7214862432</v>
      </c>
      <c r="Y891" s="247">
        <f>'Assumptions (Wind)'!$V$27*Y677/1000000000</f>
        <v>0.2850912432</v>
      </c>
      <c r="Z891" s="247">
        <f>'Assumptions (Wind)'!$V$27*Z677/1000000000</f>
        <v>0.2429992432</v>
      </c>
      <c r="AA891" s="247">
        <f>'Assumptions (Wind)'!$V$27*AA677/1000000000</f>
        <v>0.2429992432</v>
      </c>
      <c r="AB891" s="247">
        <f>'Assumptions (Wind)'!$V$27*AB677/1000000000</f>
        <v>0.2514176432</v>
      </c>
      <c r="AC891" s="247">
        <f>'Assumptions (Wind)'!$V$27*AC677/1000000000</f>
        <v>0.2429992432</v>
      </c>
      <c r="AD891" s="247">
        <f>'Assumptions (Wind)'!$V$27*AD677/1000000000</f>
        <v>0.3105321432</v>
      </c>
      <c r="AE891" s="247">
        <f>'Assumptions (Wind)'!$V$27*AE677/1000000000</f>
        <v>0.2439277432</v>
      </c>
      <c r="AF891" s="247">
        <f>'Assumptions (Wind)'!$V$27*AF677/1000000000</f>
        <v>0.2842246432</v>
      </c>
      <c r="AG891" s="247">
        <f>'Assumptions (Wind)'!$V$27*AG677/1000000000</f>
        <v>0.3115844432</v>
      </c>
      <c r="AH891" s="247">
        <f>'Assumptions (Wind)'!$V$27*AH677/1000000000</f>
        <v>0.3571428432</v>
      </c>
      <c r="AI891" s="247">
        <f>'Assumptions (Wind)'!$V$27*AI677/1000000000</f>
        <v>0.2934477432</v>
      </c>
      <c r="AJ891" s="247">
        <f>'Assumptions (Wind)'!$V$27*AJ677/1000000000</f>
        <v>0.2804487432</v>
      </c>
      <c r="AK891" s="247">
        <f>'Assumptions (Wind)'!$V$27*AK677/1000000000</f>
        <v>0.3742272432</v>
      </c>
      <c r="AL891" s="247">
        <f>'Assumptions (Wind)'!$V$27*AL677/1000000000</f>
        <v>0.2819962432</v>
      </c>
      <c r="AM891" s="247">
        <f>'Assumptions (Wind)'!$V$27*AM677/1000000000</f>
        <v>0.2832342432</v>
      </c>
      <c r="AN891" s="247">
        <f>'Assumptions (Wind)'!$V$27*AN677/1000000000</f>
        <v>0.4234377432</v>
      </c>
      <c r="AO891" s="247">
        <f>'Assumptions (Wind)'!$V$27*AO677/1000000000</f>
        <v>0.3290402432</v>
      </c>
      <c r="AP891" s="247">
        <f>'Assumptions (Wind)'!$V$27*AP677/1000000000</f>
        <v>0.8339585432</v>
      </c>
      <c r="AQ891" s="247">
        <f>'Assumptions (Wind)'!$V$27*AQ677/1000000000</f>
        <v>1.461315043</v>
      </c>
      <c r="AR891" s="247">
        <f>'Assumptions (Wind)'!$V$27*AR677/1000000000</f>
        <v>0.2429992432</v>
      </c>
      <c r="AS891" s="247">
        <f>'Assumptions (Wind)'!$V$27*AS677/1000000000</f>
        <v>0.3880928432</v>
      </c>
      <c r="AT891" s="247">
        <f>'Assumptions (Wind)'!$V$27*AT677/1000000000</f>
        <v>0.4202808432</v>
      </c>
      <c r="AU891" s="247">
        <f>'Assumptions (Wind)'!$V$27*AU677/1000000000</f>
        <v>0.2429992432</v>
      </c>
      <c r="AV891" s="247">
        <f>'Assumptions (Wind)'!$V$27*AV677/1000000000</f>
        <v>0.3623424432</v>
      </c>
      <c r="AW891" s="247">
        <f>'Assumptions (Wind)'!$V$27*AW677/1000000000</f>
        <v>0.3679134432</v>
      </c>
      <c r="AX891" s="247">
        <f>'Assumptions (Wind)'!$V$27*AX677/1000000000</f>
        <v>0.2429992432</v>
      </c>
      <c r="AY891" s="247">
        <f>'Assumptions (Wind)'!$V$27*AY677/1000000000</f>
        <v>0.2429992432</v>
      </c>
      <c r="AZ891" s="247">
        <f>'Assumptions (Wind)'!$V$27*AZ677/1000000000</f>
        <v>0.9644854864</v>
      </c>
      <c r="BA891" s="247">
        <f>'Assumptions (Wind)'!$V$27*BA677/1000000000</f>
        <v>0.5280904864</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0.2</v>
      </c>
      <c r="AG895" s="252">
        <f>'Assumptions (Solar)'!AF51</f>
        <v>0</v>
      </c>
      <c r="AH895" s="252">
        <f>'Assumptions (Solar)'!AG51</f>
        <v>1.6</v>
      </c>
      <c r="AI895" s="252">
        <f>'Assumptions (Solar)'!AH51</f>
        <v>1</v>
      </c>
      <c r="AJ895" s="252">
        <f>'Assumptions (Solar)'!AI51</f>
        <v>6.7</v>
      </c>
      <c r="AK895" s="252">
        <f>'Assumptions (Solar)'!AJ51</f>
        <v>9.5</v>
      </c>
      <c r="AL895" s="252">
        <f>'Assumptions (Solar)'!AK51</f>
        <v>36.3</v>
      </c>
      <c r="AM895" s="252">
        <f>'Assumptions (Solar)'!AL51</f>
        <v>26.7</v>
      </c>
      <c r="AN895" s="252">
        <f>'Assumptions (Solar)'!AM51</f>
        <v>151.6</v>
      </c>
      <c r="AO895" s="252">
        <f>'Assumptions (Solar)'!AN51</f>
        <v>446.7</v>
      </c>
      <c r="AP895" s="252">
        <f>'Assumptions (Solar)'!AO51</f>
        <v>1801.1</v>
      </c>
      <c r="AQ895" s="252">
        <f>'Assumptions (Solar)'!AP51</f>
        <v>2039.2</v>
      </c>
      <c r="AR895" s="252">
        <f>'Assumptions (Solar)'!AQ51</f>
        <v>1259.4</v>
      </c>
      <c r="AS895" s="252">
        <f>'Assumptions (Solar)'!AR51</f>
        <v>2803.9</v>
      </c>
      <c r="AT895" s="252">
        <f>'Assumptions (Solar)'!AS51</f>
        <v>910.2</v>
      </c>
      <c r="AU895" s="252">
        <f>'Assumptions (Solar)'!AT51</f>
        <v>1049.6</v>
      </c>
      <c r="AV895" s="252">
        <f>'Assumptions (Solar)'!AU51</f>
        <v>0</v>
      </c>
      <c r="AW895" s="252">
        <f>'Assumptions (Solar)'!AV51</f>
        <v>0</v>
      </c>
      <c r="AX895" s="253">
        <f>'Assumptions (Solar)'!AW51</f>
        <v>2170.204528</v>
      </c>
      <c r="AY895" s="253">
        <f>'Assumptions (Solar)'!AX51</f>
        <v>2170.204528</v>
      </c>
      <c r="AZ895" s="253">
        <f>'Assumptions (Solar)'!AY51</f>
        <v>2170.204528</v>
      </c>
      <c r="BA895" s="253">
        <f>'Assumptions (Solar)'!AZ51</f>
        <v>2170.204528</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11593.3</v>
      </c>
      <c r="Y896" s="167">
        <f>X896-'Assumptions (Solar)'!X51+X902</f>
        <v>13763.50453</v>
      </c>
      <c r="Z896" s="167">
        <f>Y896-'Assumptions (Solar)'!Y51+Y902</f>
        <v>15933.70906</v>
      </c>
      <c r="AA896" s="167">
        <f>Z896-'Assumptions (Solar)'!Z51+Z902</f>
        <v>18103.91358</v>
      </c>
      <c r="AB896" s="167">
        <f>AA896-'Assumptions (Solar)'!AA51+AA902</f>
        <v>20274.11811</v>
      </c>
      <c r="AC896" s="167">
        <f>AB896-'Assumptions (Solar)'!AB51+AB902</f>
        <v>22444.32264</v>
      </c>
      <c r="AD896" s="167">
        <f>AC896-'Assumptions (Solar)'!AC51+AC902</f>
        <v>24614.52717</v>
      </c>
      <c r="AE896" s="167">
        <f>AD896-'Assumptions (Solar)'!AD51+AD902</f>
        <v>26784.73169</v>
      </c>
      <c r="AF896" s="167">
        <f>AE896-'Assumptions (Solar)'!AE51+AE902</f>
        <v>28954.73622</v>
      </c>
      <c r="AG896" s="167">
        <f>AF896-'Assumptions (Solar)'!AF51+AF902</f>
        <v>31125.14075</v>
      </c>
      <c r="AH896" s="167">
        <f>AG896-'Assumptions (Solar)'!AG51+AG902</f>
        <v>33293.74528</v>
      </c>
      <c r="AI896" s="167">
        <f>AH896-'Assumptions (Solar)'!AH51+AH902</f>
        <v>35464.5498</v>
      </c>
      <c r="AJ896" s="167">
        <f>AI896-'Assumptions (Solar)'!AI51+AI902</f>
        <v>37629.05433</v>
      </c>
      <c r="AK896" s="167">
        <f>AJ896-'Assumptions (Solar)'!AJ51+AJ902</f>
        <v>39796.45886</v>
      </c>
      <c r="AL896" s="167">
        <f>AK896-'Assumptions (Solar)'!AK51+AK902</f>
        <v>41939.86339</v>
      </c>
      <c r="AM896" s="167">
        <f>AL896-'Assumptions (Solar)'!AL51+AL902</f>
        <v>44119.66791</v>
      </c>
      <c r="AN896" s="167">
        <f>AM896-'Assumptions (Solar)'!AM51+AM902</f>
        <v>46164.97244</v>
      </c>
      <c r="AO896" s="167">
        <f>AN896-'Assumptions (Solar)'!AN51+AN902</f>
        <v>48040.07697</v>
      </c>
      <c r="AP896" s="167">
        <f>AO896-'Assumptions (Solar)'!AO51+AO902</f>
        <v>48855.8815</v>
      </c>
      <c r="AQ896" s="167">
        <f>AP896-'Assumptions (Solar)'!AP51+AP902</f>
        <v>50787.98602</v>
      </c>
      <c r="AR896" s="167">
        <f>AQ896-'Assumptions (Solar)'!AQ51+AQ902</f>
        <v>53737.99055</v>
      </c>
      <c r="AS896" s="167">
        <f>AR896-'Assumptions (Solar)'!AR51+AR902</f>
        <v>54363.69508</v>
      </c>
      <c r="AT896" s="167">
        <f>AS896-'Assumptions (Solar)'!AS51+AS902</f>
        <v>58427.59961</v>
      </c>
      <c r="AU896" s="167">
        <f>AT896-'Assumptions (Solar)'!AT51+AT902</f>
        <v>60458.40413</v>
      </c>
      <c r="AV896" s="167">
        <f>AU896-'Assumptions (Solar)'!AU51+AU902</f>
        <v>63678.20866</v>
      </c>
      <c r="AW896" s="167">
        <f>AV896-'Assumptions (Solar)'!AV51+AV902</f>
        <v>65848.41319</v>
      </c>
      <c r="AX896" s="167">
        <f>AW896-'Assumptions (Solar)'!AW51+AW902</f>
        <v>65848.41319</v>
      </c>
      <c r="AY896" s="167">
        <f>AX896-'Assumptions (Solar)'!AX51+AX902</f>
        <v>68018.61772</v>
      </c>
      <c r="AZ896" s="167">
        <f>AY896-'Assumptions (Solar)'!AY51+AY902</f>
        <v>70188.82224</v>
      </c>
      <c r="BA896" s="167">
        <f>AZ896-'Assumptions (Solar)'!AZ51+AZ902</f>
        <v>72359.02677</v>
      </c>
    </row>
    <row r="897" ht="15.75" customHeight="1">
      <c r="A897" s="254" t="s">
        <v>350</v>
      </c>
      <c r="B897" s="150" t="s">
        <v>149</v>
      </c>
      <c r="C897" s="151">
        <v>2.0</v>
      </c>
      <c r="D897" s="151">
        <v>2.8</v>
      </c>
      <c r="E897" s="151">
        <v>2.8</v>
      </c>
      <c r="F897" s="151">
        <v>3.0</v>
      </c>
      <c r="G897" s="151">
        <v>3.0</v>
      </c>
      <c r="H897" s="151">
        <v>4.6</v>
      </c>
      <c r="I897" s="151">
        <v>5.6</v>
      </c>
      <c r="J897" s="151">
        <v>12.4</v>
      </c>
      <c r="K897" s="151">
        <v>23.9</v>
      </c>
      <c r="L897" s="151">
        <v>60.2</v>
      </c>
      <c r="M897" s="151">
        <v>86.9</v>
      </c>
      <c r="N897" s="151">
        <v>236.5</v>
      </c>
      <c r="O897" s="151">
        <v>683.2</v>
      </c>
      <c r="P897" s="151">
        <v>2482.3</v>
      </c>
      <c r="Q897" s="151">
        <v>4520.7</v>
      </c>
      <c r="R897" s="151">
        <v>5780.1</v>
      </c>
      <c r="S897" s="151">
        <v>8583.9</v>
      </c>
      <c r="T897" s="151">
        <v>9494.1</v>
      </c>
      <c r="U897" s="151">
        <v>10543.7</v>
      </c>
      <c r="V897" s="172">
        <f t="shared" ref="V897:W897" si="37">U897+U902</f>
        <v>11593.3</v>
      </c>
      <c r="W897" s="172">
        <f t="shared" si="37"/>
        <v>11593.3</v>
      </c>
      <c r="X897" s="154">
        <f t="shared" ref="X897:AZ897" si="38">W897+($BA$897-$W$897)/($BA$2-$W$2)</f>
        <v>13763.50453</v>
      </c>
      <c r="Y897" s="154">
        <f t="shared" si="38"/>
        <v>15933.70906</v>
      </c>
      <c r="Z897" s="154">
        <f t="shared" si="38"/>
        <v>18103.91358</v>
      </c>
      <c r="AA897" s="154">
        <f t="shared" si="38"/>
        <v>20274.11811</v>
      </c>
      <c r="AB897" s="154">
        <f t="shared" si="38"/>
        <v>22444.32264</v>
      </c>
      <c r="AC897" s="154">
        <f t="shared" si="38"/>
        <v>24614.52717</v>
      </c>
      <c r="AD897" s="154">
        <f t="shared" si="38"/>
        <v>26784.73169</v>
      </c>
      <c r="AE897" s="154">
        <f t="shared" si="38"/>
        <v>28954.93622</v>
      </c>
      <c r="AF897" s="154">
        <f t="shared" si="38"/>
        <v>31125.14075</v>
      </c>
      <c r="AG897" s="154">
        <f t="shared" si="38"/>
        <v>33295.34528</v>
      </c>
      <c r="AH897" s="154">
        <f t="shared" si="38"/>
        <v>35465.5498</v>
      </c>
      <c r="AI897" s="154">
        <f t="shared" si="38"/>
        <v>37635.75433</v>
      </c>
      <c r="AJ897" s="154">
        <f t="shared" si="38"/>
        <v>39805.95886</v>
      </c>
      <c r="AK897" s="154">
        <f t="shared" si="38"/>
        <v>41976.16339</v>
      </c>
      <c r="AL897" s="154">
        <f t="shared" si="38"/>
        <v>44146.36791</v>
      </c>
      <c r="AM897" s="154">
        <f t="shared" si="38"/>
        <v>46316.57244</v>
      </c>
      <c r="AN897" s="154">
        <f t="shared" si="38"/>
        <v>48486.77697</v>
      </c>
      <c r="AO897" s="154">
        <f t="shared" si="38"/>
        <v>50656.9815</v>
      </c>
      <c r="AP897" s="154">
        <f t="shared" si="38"/>
        <v>52827.18602</v>
      </c>
      <c r="AQ897" s="154">
        <f t="shared" si="38"/>
        <v>54997.39055</v>
      </c>
      <c r="AR897" s="154">
        <f t="shared" si="38"/>
        <v>57167.59508</v>
      </c>
      <c r="AS897" s="154">
        <f t="shared" si="38"/>
        <v>59337.79961</v>
      </c>
      <c r="AT897" s="154">
        <f t="shared" si="38"/>
        <v>61508.00413</v>
      </c>
      <c r="AU897" s="154">
        <f t="shared" si="38"/>
        <v>63678.20866</v>
      </c>
      <c r="AV897" s="154">
        <f t="shared" si="38"/>
        <v>65848.41319</v>
      </c>
      <c r="AW897" s="154">
        <f t="shared" si="38"/>
        <v>68018.61772</v>
      </c>
      <c r="AX897" s="154">
        <f t="shared" si="38"/>
        <v>70188.82224</v>
      </c>
      <c r="AY897" s="154">
        <f t="shared" si="38"/>
        <v>72359.02677</v>
      </c>
      <c r="AZ897" s="154">
        <f t="shared" si="38"/>
        <v>74529.2313</v>
      </c>
      <c r="BA897" s="155">
        <f>Inputs!$H$8</f>
        <v>76699.43583</v>
      </c>
    </row>
    <row r="898" ht="15.75" customHeight="1">
      <c r="A898" s="255" t="s">
        <v>28</v>
      </c>
      <c r="B898" s="159" t="s">
        <v>150</v>
      </c>
      <c r="C898" s="156">
        <v>0.00245195825049702</v>
      </c>
      <c r="D898" s="156">
        <v>0.00376577083333333</v>
      </c>
      <c r="E898" s="156">
        <v>0.00384980555555555</v>
      </c>
      <c r="F898" s="156">
        <v>0.00396831432821021</v>
      </c>
      <c r="G898" s="156">
        <v>0.00424558750619732</v>
      </c>
      <c r="H898" s="156">
        <v>0.00609599950617284</v>
      </c>
      <c r="I898" s="156">
        <v>0.00682168275862069</v>
      </c>
      <c r="J898" s="156">
        <v>0.0167306579457364</v>
      </c>
      <c r="K898" s="156">
        <v>0.0377669005420693</v>
      </c>
      <c r="L898" s="156">
        <v>0.0832575902584918</v>
      </c>
      <c r="M898" s="156">
        <v>0.135114922999192</v>
      </c>
      <c r="N898" s="156">
        <v>0.326207415425202</v>
      </c>
      <c r="O898" s="156">
        <v>0.865536944368069</v>
      </c>
      <c r="P898" s="156">
        <v>2.77212578843338</v>
      </c>
      <c r="Q898" s="156">
        <v>7.66399632502048</v>
      </c>
      <c r="R898" s="156">
        <v>12.104696205598</v>
      </c>
      <c r="S898" s="156">
        <v>16.3432066404361</v>
      </c>
      <c r="T898" s="156">
        <v>21.4320568492492</v>
      </c>
      <c r="U898" s="156">
        <v>24.0355824436457</v>
      </c>
      <c r="V898" s="157">
        <f t="shared" ref="V898:W898" si="39">if($U$898&gt;0,(V897/$U$897)*$U$898,U$898)</f>
        <v>26.42826692</v>
      </c>
      <c r="W898" s="157">
        <f t="shared" si="39"/>
        <v>26.42826692</v>
      </c>
      <c r="X898" s="154">
        <f t="shared" ref="X898:AZ898" si="40">W898+($BA$898-$W$898)/($BA$2-$W$2)</f>
        <v>30.85598011</v>
      </c>
      <c r="Y898" s="154">
        <f t="shared" si="40"/>
        <v>35.2836933</v>
      </c>
      <c r="Z898" s="154">
        <f t="shared" si="40"/>
        <v>39.71140649</v>
      </c>
      <c r="AA898" s="154">
        <f t="shared" si="40"/>
        <v>44.13911968</v>
      </c>
      <c r="AB898" s="154">
        <f t="shared" si="40"/>
        <v>48.56683287</v>
      </c>
      <c r="AC898" s="154">
        <f t="shared" si="40"/>
        <v>52.99454605</v>
      </c>
      <c r="AD898" s="154">
        <f t="shared" si="40"/>
        <v>57.42225924</v>
      </c>
      <c r="AE898" s="154">
        <f t="shared" si="40"/>
        <v>61.84997243</v>
      </c>
      <c r="AF898" s="154">
        <f t="shared" si="40"/>
        <v>66.27768562</v>
      </c>
      <c r="AG898" s="154">
        <f t="shared" si="40"/>
        <v>70.70539881</v>
      </c>
      <c r="AH898" s="154">
        <f t="shared" si="40"/>
        <v>75.133112</v>
      </c>
      <c r="AI898" s="154">
        <f t="shared" si="40"/>
        <v>79.56082519</v>
      </c>
      <c r="AJ898" s="154">
        <f t="shared" si="40"/>
        <v>83.98853838</v>
      </c>
      <c r="AK898" s="154">
        <f t="shared" si="40"/>
        <v>88.41625157</v>
      </c>
      <c r="AL898" s="154">
        <f t="shared" si="40"/>
        <v>92.84396475</v>
      </c>
      <c r="AM898" s="154">
        <f t="shared" si="40"/>
        <v>97.27167794</v>
      </c>
      <c r="AN898" s="154">
        <f t="shared" si="40"/>
        <v>101.6993911</v>
      </c>
      <c r="AO898" s="154">
        <f t="shared" si="40"/>
        <v>106.1271043</v>
      </c>
      <c r="AP898" s="154">
        <f t="shared" si="40"/>
        <v>110.5548175</v>
      </c>
      <c r="AQ898" s="154">
        <f t="shared" si="40"/>
        <v>114.9825307</v>
      </c>
      <c r="AR898" s="154">
        <f t="shared" si="40"/>
        <v>119.4102439</v>
      </c>
      <c r="AS898" s="154">
        <f t="shared" si="40"/>
        <v>123.8379571</v>
      </c>
      <c r="AT898" s="154">
        <f t="shared" si="40"/>
        <v>128.2656703</v>
      </c>
      <c r="AU898" s="154">
        <f t="shared" si="40"/>
        <v>132.6933835</v>
      </c>
      <c r="AV898" s="154">
        <f t="shared" si="40"/>
        <v>137.1210966</v>
      </c>
      <c r="AW898" s="154">
        <f t="shared" si="40"/>
        <v>141.5488098</v>
      </c>
      <c r="AX898" s="154">
        <f t="shared" si="40"/>
        <v>145.976523</v>
      </c>
      <c r="AY898" s="154">
        <f t="shared" si="40"/>
        <v>150.4042362</v>
      </c>
      <c r="AZ898" s="154">
        <f t="shared" si="40"/>
        <v>154.8319494</v>
      </c>
      <c r="BA898" s="243">
        <f>Inputs!$I$8</f>
        <v>159.2596626</v>
      </c>
    </row>
    <row r="899" ht="15.75" customHeight="1">
      <c r="A899" s="255" t="s">
        <v>414</v>
      </c>
      <c r="B899" s="159" t="s">
        <v>351</v>
      </c>
      <c r="C899" s="212">
        <f>C897*('Assumptions (Solar)'!B20*'Assumptions (Solar)'!B27+'Assumptions (Solar)'!B21*'Assumptions (Solar)'!B28)/10^9</f>
        <v>0.00005137099485</v>
      </c>
      <c r="D899" s="212">
        <f>D897*('Assumptions (Solar)'!C20*'Assumptions (Solar)'!C27+'Assumptions (Solar)'!C21*'Assumptions (Solar)'!C28)/10^9</f>
        <v>0.00007112347813</v>
      </c>
      <c r="E899" s="212">
        <f>E897*('Assumptions (Solar)'!D20*'Assumptions (Solar)'!D27+'Assumptions (Solar)'!D21*'Assumptions (Solar)'!D28)/10^9</f>
        <v>0.0000699153804</v>
      </c>
      <c r="F899" s="212">
        <f>F897*('Assumptions (Solar)'!E20*'Assumptions (Solar)'!E27+'Assumptions (Solar)'!E21*'Assumptions (Solar)'!E28)/10^9</f>
        <v>0.00007383655339</v>
      </c>
      <c r="G899" s="212">
        <f>G897*('Assumptions (Solar)'!F20*'Assumptions (Solar)'!F27+'Assumptions (Solar)'!F21*'Assumptions (Solar)'!F28)/10^9</f>
        <v>0.00007337581433</v>
      </c>
      <c r="H899" s="212">
        <f>H897*('Assumptions (Solar)'!G20*'Assumptions (Solar)'!G27+'Assumptions (Solar)'!G21*'Assumptions (Solar)'!G28)/10^9</f>
        <v>0.0001122677542</v>
      </c>
      <c r="I899" s="212">
        <f>I897*('Assumptions (Solar)'!H20*'Assumptions (Solar)'!H27+'Assumptions (Solar)'!H21*'Assumptions (Solar)'!H28)/10^9</f>
        <v>0.0001362627101</v>
      </c>
      <c r="J899" s="212">
        <f>J897*('Assumptions (Solar)'!I20*'Assumptions (Solar)'!I27+'Assumptions (Solar)'!I21*'Assumptions (Solar)'!I28)/10^9</f>
        <v>0.0002998246063</v>
      </c>
      <c r="K899" s="212">
        <f>K897*('Assumptions (Solar)'!J20*'Assumptions (Solar)'!J27+'Assumptions (Solar)'!J21*'Assumptions (Solar)'!J28)/10^9</f>
        <v>0.0005701039167</v>
      </c>
      <c r="L899" s="212">
        <f>L897*('Assumptions (Solar)'!K20*'Assumptions (Solar)'!K27+'Assumptions (Solar)'!K21*'Assumptions (Solar)'!K28)/10^9</f>
        <v>0.001400215573</v>
      </c>
      <c r="M899" s="212">
        <f>M897*('Assumptions (Solar)'!L20*'Assumptions (Solar)'!L27+'Assumptions (Solar)'!L21*'Assumptions (Solar)'!L28)/10^9</f>
        <v>0.001978762261</v>
      </c>
      <c r="N899" s="212">
        <f>N897*('Assumptions (Solar)'!M20*'Assumptions (Solar)'!M27+'Assumptions (Solar)'!M21*'Assumptions (Solar)'!M28)/10^9</f>
        <v>0.005320196006</v>
      </c>
      <c r="O899" s="212">
        <f>O897*('Assumptions (Solar)'!N20*'Assumptions (Solar)'!N27+'Assumptions (Solar)'!N21*'Assumptions (Solar)'!N28)/10^9</f>
        <v>0.01515788539</v>
      </c>
      <c r="P899" s="212">
        <f>P897*('Assumptions (Solar)'!O20*'Assumptions (Solar)'!O27+'Assumptions (Solar)'!O21*'Assumptions (Solar)'!O28)/10^9</f>
        <v>0.05423061665</v>
      </c>
      <c r="Q899" s="212">
        <f>Q897*('Assumptions (Solar)'!P20*'Assumptions (Solar)'!P27+'Assumptions (Solar)'!P21*'Assumptions (Solar)'!P28)/10^9</f>
        <v>0.09734252345</v>
      </c>
      <c r="R899" s="212">
        <f>R897*('Assumptions (Solar)'!Q20*'Assumptions (Solar)'!Q27+'Assumptions (Solar)'!Q21*'Assumptions (Solar)'!Q28)/10^9</f>
        <v>0.1216957545</v>
      </c>
      <c r="S899" s="212">
        <f>S897*('Assumptions (Solar)'!R20*'Assumptions (Solar)'!R27+'Assumptions (Solar)'!R21*'Assumptions (Solar)'!R28)/10^9</f>
        <v>0.1767021464</v>
      </c>
      <c r="T899" s="212">
        <f>T897*('Assumptions (Solar)'!S20*'Assumptions (Solar)'!S27+'Assumptions (Solar)'!S21*'Assumptions (Solar)'!S28)/10^9</f>
        <v>0.1929798443</v>
      </c>
      <c r="U899" s="212">
        <f>U897*('Assumptions (Solar)'!T20*'Assumptions (Solar)'!T27+'Assumptions (Solar)'!T21*'Assumptions (Solar)'!T28)/10^9</f>
        <v>0.2131218581</v>
      </c>
      <c r="V899" s="212">
        <f>V897*('Assumptions (Solar)'!U20*'Assumptions (Solar)'!U27+'Assumptions (Solar)'!U21*'Assumptions (Solar)'!U28)/10^9</f>
        <v>0.2141503952</v>
      </c>
      <c r="W899" s="212">
        <f>W897*('Assumptions (Solar)'!V20*'Assumptions (Solar)'!V27+'Assumptions (Solar)'!V21*'Assumptions (Solar)'!V28)/10^9</f>
        <v>0.2113201548</v>
      </c>
      <c r="X899" s="212">
        <f>X897*('Assumptions (Solar)'!W20*'Assumptions (Solar)'!W27+'Assumptions (Solar)'!W21*'Assumptions (Solar)'!W28)/10^9</f>
        <v>0.2223607372</v>
      </c>
      <c r="Y899" s="212">
        <f>Y897*('Assumptions (Solar)'!X20*'Assumptions (Solar)'!X27+'Assumptions (Solar)'!X21*'Assumptions (Solar)'!X28)/10^9</f>
        <v>0.2520297661</v>
      </c>
      <c r="Z899" s="212">
        <f>Z897*('Assumptions (Solar)'!Y20*'Assumptions (Solar)'!Y27+'Assumptions (Solar)'!Y21*'Assumptions (Solar)'!Y28)/10^9</f>
        <v>0.2798595626</v>
      </c>
      <c r="AA899" s="212">
        <f>AA897*('Assumptions (Solar)'!Z20*'Assumptions (Solar)'!Z27+'Assumptions (Solar)'!Z21*'Assumptions (Solar)'!Z28)/10^9</f>
        <v>0.3057257122</v>
      </c>
      <c r="AB899" s="212">
        <f>AB897*('Assumptions (Solar)'!AA20*'Assumptions (Solar)'!AA27+'Assumptions (Solar)'!AA21*'Assumptions (Solar)'!AA28)/10^9</f>
        <v>0.3295090788</v>
      </c>
      <c r="AC899" s="212">
        <f>AC897*('Assumptions (Solar)'!AB20*'Assumptions (Solar)'!AB27+'Assumptions (Solar)'!AB21*'Assumptions (Solar)'!AB28)/10^9</f>
        <v>0.3510104484</v>
      </c>
      <c r="AD899" s="212">
        <f>AD897*('Assumptions (Solar)'!AC20*'Assumptions (Solar)'!AC27+'Assumptions (Solar)'!AC21*'Assumptions (Solar)'!AC28)/10^9</f>
        <v>0.3700955017</v>
      </c>
      <c r="AE899" s="212">
        <f>AE897*('Assumptions (Solar)'!AD20*'Assumptions (Solar)'!AD27+'Assumptions (Solar)'!AD21*'Assumptions (Solar)'!AD28)/10^9</f>
        <v>0.3866358417</v>
      </c>
      <c r="AF899" s="212">
        <f>AF897*('Assumptions (Solar)'!AE20*'Assumptions (Solar)'!AE27+'Assumptions (Solar)'!AE21*'Assumptions (Solar)'!AE28)/10^9</f>
        <v>0.4003944102</v>
      </c>
      <c r="AG899" s="212">
        <f>AG897*('Assumptions (Solar)'!AF20*'Assumptions (Solar)'!AF27+'Assumptions (Solar)'!AF21*'Assumptions (Solar)'!AF28)/10^9</f>
        <v>0.4112260346</v>
      </c>
      <c r="AH899" s="212">
        <f>AH897*('Assumptions (Solar)'!AG20*'Assumptions (Solar)'!AG27+'Assumptions (Solar)'!AG21*'Assumptions (Solar)'!AG28)/10^9</f>
        <v>0.4426089142</v>
      </c>
      <c r="AI899" s="212">
        <f>AI897*('Assumptions (Solar)'!AH20*'Assumptions (Solar)'!AH27+'Assumptions (Solar)'!AH21*'Assumptions (Solar)'!AH28)/10^9</f>
        <v>0.4745648685</v>
      </c>
      <c r="AJ899" s="212">
        <f>AJ897*('Assumptions (Solar)'!AI20*'Assumptions (Solar)'!AI27+'Assumptions (Solar)'!AI21*'Assumptions (Solar)'!AI28)/10^9</f>
        <v>0.5070946583</v>
      </c>
      <c r="AK899" s="212">
        <f>AK897*('Assumptions (Solar)'!AJ20*'Assumptions (Solar)'!AJ27+'Assumptions (Solar)'!AJ21*'Assumptions (Solar)'!AJ28)/10^9</f>
        <v>0.5401986674</v>
      </c>
      <c r="AL899" s="212">
        <f>AL897*('Assumptions (Solar)'!AK20*'Assumptions (Solar)'!AK27+'Assumptions (Solar)'!AK21*'Assumptions (Solar)'!AK28)/10^9</f>
        <v>0.5738768844</v>
      </c>
      <c r="AM899" s="212">
        <f>AM897*('Assumptions (Solar)'!AL20*'Assumptions (Solar)'!AL27+'Assumptions (Solar)'!AL21*'Assumptions (Solar)'!AL28)/10^9</f>
        <v>0.608128883</v>
      </c>
      <c r="AN899" s="212">
        <f>AN897*('Assumptions (Solar)'!AM20*'Assumptions (Solar)'!AM27+'Assumptions (Solar)'!AM21*'Assumptions (Solar)'!AM28)/10^9</f>
        <v>0.642953802</v>
      </c>
      <c r="AO899" s="212">
        <f>AO897*('Assumptions (Solar)'!AN20*'Assumptions (Solar)'!AN27+'Assumptions (Solar)'!AN21*'Assumptions (Solar)'!AN28)/10^9</f>
        <v>0.6783503249</v>
      </c>
      <c r="AP899" s="212">
        <f>AP897*('Assumptions (Solar)'!AO20*'Assumptions (Solar)'!AO27+'Assumptions (Solar)'!AO21*'Assumptions (Solar)'!AO28)/10^9</f>
        <v>0.7143166582</v>
      </c>
      <c r="AQ899" s="212">
        <f>AQ897*('Assumptions (Solar)'!AP20*'Assumptions (Solar)'!AP27+'Assumptions (Solar)'!AP21*'Assumptions (Solar)'!AP28)/10^9</f>
        <v>0.7508505094</v>
      </c>
      <c r="AR899" s="212">
        <f>AR897*('Assumptions (Solar)'!AQ20*'Assumptions (Solar)'!AQ27+'Assumptions (Solar)'!AQ21*'Assumptions (Solar)'!AQ28)/10^9</f>
        <v>0.7879490641</v>
      </c>
      <c r="AS899" s="212">
        <f>AS897*('Assumptions (Solar)'!AR20*'Assumptions (Solar)'!AR27+'Assumptions (Solar)'!AR21*'Assumptions (Solar)'!AR28)/10^9</f>
        <v>0.8256089622</v>
      </c>
      <c r="AT899" s="212">
        <f>AT897*('Assumptions (Solar)'!AS20*'Assumptions (Solar)'!AS27+'Assumptions (Solar)'!AS21*'Assumptions (Solar)'!AS28)/10^9</f>
        <v>0.8638262734</v>
      </c>
      <c r="AU899" s="212">
        <f>AU897*('Assumptions (Solar)'!AT20*'Assumptions (Solar)'!AT27+'Assumptions (Solar)'!AT21*'Assumptions (Solar)'!AT28)/10^9</f>
        <v>0.9025964718</v>
      </c>
      <c r="AV899" s="212">
        <f>AV897*('Assumptions (Solar)'!AU20*'Assumptions (Solar)'!AU27+'Assumptions (Solar)'!AU21*'Assumptions (Solar)'!AU28)/10^9</f>
        <v>0.9419144099</v>
      </c>
      <c r="AW899" s="212">
        <f>AW897*('Assumptions (Solar)'!AV20*'Assumptions (Solar)'!AV27+'Assumptions (Solar)'!AV21*'Assumptions (Solar)'!AV28)/10^9</f>
        <v>0.9817742916</v>
      </c>
      <c r="AX899" s="212">
        <f>AX897*('Assumptions (Solar)'!AW20*'Assumptions (Solar)'!AW27+'Assumptions (Solar)'!AW21*'Assumptions (Solar)'!AW28)/10^9</f>
        <v>1.022169644</v>
      </c>
      <c r="AY899" s="212">
        <f>AY897*('Assumptions (Solar)'!AX20*'Assumptions (Solar)'!AX27+'Assumptions (Solar)'!AX21*'Assumptions (Solar)'!AX28)/10^9</f>
        <v>1.063093287</v>
      </c>
      <c r="AZ899" s="212">
        <f>AZ897*('Assumptions (Solar)'!AY20*'Assumptions (Solar)'!AY27+'Assumptions (Solar)'!AY21*'Assumptions (Solar)'!AY28)/10^9</f>
        <v>1.104537308</v>
      </c>
      <c r="BA899" s="212">
        <f>BA897*('Assumptions (Solar)'!AZ20*'Assumptions (Solar)'!AZ27+'Assumptions (Solar)'!AZ21*'Assumptions (Solar)'!AZ28)/10^9</f>
        <v>1.146493026</v>
      </c>
    </row>
    <row r="900" ht="15.75" customHeight="1">
      <c r="A900" s="255" t="s">
        <v>36</v>
      </c>
      <c r="B900" s="159" t="s">
        <v>351</v>
      </c>
      <c r="C900" s="212">
        <f>C898*'Assumptions (Solar)'!B45/10^3</f>
        <v>0.0001641257486</v>
      </c>
      <c r="D900" s="212">
        <f>D898*'Assumptions (Solar)'!C45/10^3</f>
        <v>0.0002581914159</v>
      </c>
      <c r="E900" s="212">
        <f>E898*'Assumptions (Solar)'!D45/10^3</f>
        <v>0.0002386402069</v>
      </c>
      <c r="F900" s="212">
        <f>F898*'Assumptions (Solar)'!E45/10^3</f>
        <v>0.0002990120878</v>
      </c>
      <c r="G900" s="212">
        <f>G898*'Assumptions (Solar)'!F45/10^3</f>
        <v>0.000336113398</v>
      </c>
      <c r="H900" s="212">
        <f>H898*'Assumptions (Solar)'!G45/10^3</f>
        <v>0.0005843192311</v>
      </c>
      <c r="I900" s="212">
        <f>I898*'Assumptions (Solar)'!H45/10^3</f>
        <v>0.0005882862312</v>
      </c>
      <c r="J900" s="212">
        <f>J898*'Assumptions (Solar)'!I45/10^3</f>
        <v>0.001466470611</v>
      </c>
      <c r="K900" s="212">
        <f>K898*'Assumptions (Solar)'!J45/10^3</f>
        <v>0.003831006411</v>
      </c>
      <c r="L900" s="212">
        <f>L898*'Assumptions (Solar)'!K45/10^3</f>
        <v>0.005896727156</v>
      </c>
      <c r="M900" s="212">
        <f>M898*'Assumptions (Solar)'!L45/10^3</f>
        <v>0.009894317185</v>
      </c>
      <c r="N900" s="212">
        <f>N898*'Assumptions (Solar)'!M45/10^3</f>
        <v>0.02301142136</v>
      </c>
      <c r="O900" s="212">
        <f>O898*'Assumptions (Solar)'!N45/10^3</f>
        <v>0.05279584943</v>
      </c>
      <c r="P900" s="212">
        <f>P898*'Assumptions (Solar)'!O45/10^3</f>
        <v>0.1877125573</v>
      </c>
      <c r="Q900" s="212">
        <f>Q898*'Assumptions (Solar)'!P45/10^3</f>
        <v>0.5568912642</v>
      </c>
      <c r="R900" s="212">
        <f>R898*'Assumptions (Solar)'!Q45/10^3</f>
        <v>0.7246670059</v>
      </c>
      <c r="S900" s="212">
        <f>S898*'Assumptions (Solar)'!R45/10^3</f>
        <v>1.047109249</v>
      </c>
      <c r="T900" s="212">
        <f>T898*'Assumptions (Solar)'!S45/10^3</f>
        <v>1.340360835</v>
      </c>
      <c r="U900" s="212">
        <f>U898*'Assumptions (Solar)'!T45/10^3</f>
        <v>1.543084393</v>
      </c>
      <c r="V900" s="212">
        <f>V898*'Assumptions (Solar)'!U45/10^3</f>
        <v>1.720215894</v>
      </c>
      <c r="W900" s="212">
        <f>W898*'Assumptions (Solar)'!V45/10^3</f>
        <v>1.794301726</v>
      </c>
      <c r="X900" s="212">
        <f>X898*'Assumptions (Solar)'!W45/10^3</f>
        <v>2.110802984</v>
      </c>
      <c r="Y900" s="212">
        <f>Y898*'Assumptions (Solar)'!X45/10^3</f>
        <v>2.43598054</v>
      </c>
      <c r="Z900" s="212">
        <f>Z898*'Assumptions (Solar)'!Y45/10^3</f>
        <v>2.786387768</v>
      </c>
      <c r="AA900" s="212">
        <f>AA898*'Assumptions (Solar)'!Z45/10^3</f>
        <v>3.155926753</v>
      </c>
      <c r="AB900" s="212">
        <f>AB898*'Assumptions (Solar)'!AA45/10^3</f>
        <v>3.570467939</v>
      </c>
      <c r="AC900" s="212">
        <f>AC898*'Assumptions (Solar)'!AB45/10^3</f>
        <v>3.958884431</v>
      </c>
      <c r="AD900" s="212">
        <f>AD898*'Assumptions (Solar)'!AC45/10^3</f>
        <v>4.373945936</v>
      </c>
      <c r="AE900" s="212">
        <f>AE898*'Assumptions (Solar)'!AD45/10^3</f>
        <v>4.793959201</v>
      </c>
      <c r="AF900" s="212">
        <f>AF898*'Assumptions (Solar)'!AE45/10^3</f>
        <v>5.231763658</v>
      </c>
      <c r="AG900" s="212">
        <f>AG898*'Assumptions (Solar)'!AF45/10^3</f>
        <v>5.684343568</v>
      </c>
      <c r="AH900" s="212">
        <f>AH898*'Assumptions (Solar)'!AG45/10^3</f>
        <v>6.16085658</v>
      </c>
      <c r="AI900" s="212">
        <f>AI898*'Assumptions (Solar)'!AH45/10^3</f>
        <v>6.626473942</v>
      </c>
      <c r="AJ900" s="212">
        <f>AJ898*'Assumptions (Solar)'!AI45/10^3</f>
        <v>7.101414015</v>
      </c>
      <c r="AK900" s="212">
        <f>AK898*'Assumptions (Solar)'!AJ45/10^3</f>
        <v>7.58987738</v>
      </c>
      <c r="AL900" s="212">
        <f>AL898*'Assumptions (Solar)'!AK45/10^3</f>
        <v>8.103653354</v>
      </c>
      <c r="AM900" s="212">
        <f>AM898*'Assumptions (Solar)'!AL45/10^3</f>
        <v>8.666085532</v>
      </c>
      <c r="AN900" s="212">
        <f>AN898*'Assumptions (Solar)'!AM45/10^3</f>
        <v>9.238892374</v>
      </c>
      <c r="AO900" s="212">
        <f>AO898*'Assumptions (Solar)'!AN45/10^3</f>
        <v>9.857602288</v>
      </c>
      <c r="AP900" s="212">
        <f>AP898*'Assumptions (Solar)'!AO45/10^3</f>
        <v>10.49832748</v>
      </c>
      <c r="AQ900" s="212">
        <f>AQ898*'Assumptions (Solar)'!AP45/10^3</f>
        <v>11.14158301</v>
      </c>
      <c r="AR900" s="212">
        <f>AR898*'Assumptions (Solar)'!AQ45/10^3</f>
        <v>11.79688667</v>
      </c>
      <c r="AS900" s="212">
        <f>AS898*'Assumptions (Solar)'!AR45/10^3</f>
        <v>12.46737642</v>
      </c>
      <c r="AT900" s="212">
        <f>AT898*'Assumptions (Solar)'!AS45/10^3</f>
        <v>13.169012</v>
      </c>
      <c r="AU900" s="212">
        <f>AU898*'Assumptions (Solar)'!AT45/10^3</f>
        <v>13.90601978</v>
      </c>
      <c r="AV900" s="212">
        <f>AV898*'Assumptions (Solar)'!AU45/10^3</f>
        <v>14.66936987</v>
      </c>
      <c r="AW900" s="212">
        <f>AW898*'Assumptions (Solar)'!AV45/10^3</f>
        <v>15.42590154</v>
      </c>
      <c r="AX900" s="212">
        <f>AX898*'Assumptions (Solar)'!AW45/10^3</f>
        <v>16.25807978</v>
      </c>
      <c r="AY900" s="212">
        <f>AY898*'Assumptions (Solar)'!AX45/10^3</f>
        <v>17.35504104</v>
      </c>
      <c r="AZ900" s="212">
        <f>AZ898*'Assumptions (Solar)'!AY45/10^3</f>
        <v>18.34185722</v>
      </c>
      <c r="BA900" s="212">
        <f>BA898*'Assumptions (Solar)'!AZ45/10^3</f>
        <v>19.25121405</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0.0005276915203</v>
      </c>
      <c r="K901" s="176">
        <f>K897*'Assumptions (Solar)'!J47*'Assumptions (Solar)'!J48*365/10^9</f>
        <v>0.00103375949</v>
      </c>
      <c r="L901" s="176">
        <f>L897*'Assumptions (Solar)'!K47*'Assumptions (Solar)'!K48*365/10^9</f>
        <v>0.003013417392</v>
      </c>
      <c r="M901" s="176">
        <f>M897*'Assumptions (Solar)'!L47*'Assumptions (Solar)'!L48*365/10^9</f>
        <v>0.003037163961</v>
      </c>
      <c r="N901" s="176">
        <f>N897*'Assumptions (Solar)'!M47*'Assumptions (Solar)'!M48*365/10^9</f>
        <v>0.00854623677</v>
      </c>
      <c r="O901" s="176">
        <f>O897*'Assumptions (Solar)'!N47*'Assumptions (Solar)'!N48*365/10^9</f>
        <v>0.02378256751</v>
      </c>
      <c r="P901" s="176">
        <f>P897*'Assumptions (Solar)'!O47*'Assumptions (Solar)'!O48*365/10^9</f>
        <v>0.07471876827</v>
      </c>
      <c r="Q901" s="176">
        <f>Q897*'Assumptions (Solar)'!P47*'Assumptions (Solar)'!P48*365/10^9</f>
        <v>0.1510592576</v>
      </c>
      <c r="R901" s="176">
        <f>R897*'Assumptions (Solar)'!Q47*'Assumptions (Solar)'!Q48*365/10^9</f>
        <v>0.207258206</v>
      </c>
      <c r="S901" s="176">
        <f>S897*'Assumptions (Solar)'!R47*'Assumptions (Solar)'!R48*365/10^9</f>
        <v>0.2535890569</v>
      </c>
      <c r="T901" s="176">
        <f>T897*'Assumptions (Solar)'!S47*'Assumptions (Solar)'!S48*365/10^9</f>
        <v>0.3001717318</v>
      </c>
      <c r="U901" s="176">
        <f>U897*'Assumptions (Solar)'!T47*'Assumptions (Solar)'!T48*365/10^9</f>
        <v>0.3253959793</v>
      </c>
      <c r="V901" s="176">
        <f>V897*'Assumptions (Solar)'!U47*'Assumptions (Solar)'!U48*365/10^9</f>
        <v>0.3672851483</v>
      </c>
      <c r="W901" s="176">
        <f>W897*'Assumptions (Solar)'!V47*'Assumptions (Solar)'!V48*365/10^9</f>
        <v>0.372376796</v>
      </c>
      <c r="X901" s="176">
        <f>X897*'Assumptions (Solar)'!W47*'Assumptions (Solar)'!W48*365/10^9</f>
        <v>0.4454368371</v>
      </c>
      <c r="Y901" s="176">
        <f>Y897*'Assumptions (Solar)'!X47*'Assumptions (Solar)'!X48*365/10^9</f>
        <v>0.5204336931</v>
      </c>
      <c r="Z901" s="176">
        <f>Z897*'Assumptions (Solar)'!Y47*'Assumptions (Solar)'!Y48*365/10^9</f>
        <v>0.6009626757</v>
      </c>
      <c r="AA901" s="176">
        <f>AA897*'Assumptions (Solar)'!Z47*'Assumptions (Solar)'!Z48*365/10^9</f>
        <v>0.68579445</v>
      </c>
      <c r="AB901" s="176">
        <f>AB897*'Assumptions (Solar)'!AA47*'Assumptions (Solar)'!AA48*365/10^9</f>
        <v>0.7806216712</v>
      </c>
      <c r="AC901" s="176">
        <f>AC897*'Assumptions (Solar)'!AB47*'Assumptions (Solar)'!AB48*365/10^9</f>
        <v>0.869925159</v>
      </c>
      <c r="AD901" s="176">
        <f>AD897*'Assumptions (Solar)'!AC47*'Assumptions (Solar)'!AC48*365/10^9</f>
        <v>0.9652263774</v>
      </c>
      <c r="AE901" s="176">
        <f>AE897*'Assumptions (Solar)'!AD47*'Assumptions (Solar)'!AD48*365/10^9</f>
        <v>1.061759565</v>
      </c>
      <c r="AF901" s="176">
        <f>AF897*'Assumptions (Solar)'!AE47*'Assumptions (Solar)'!AE48*365/10^9</f>
        <v>1.162360524</v>
      </c>
      <c r="AG901" s="176">
        <f>AG897*'Assumptions (Solar)'!AF47*'Assumptions (Solar)'!AF48*365/10^9</f>
        <v>1.266368246</v>
      </c>
      <c r="AH901" s="176">
        <f>AH897*'Assumptions (Solar)'!AG47*'Assumptions (Solar)'!AG48*365/10^9</f>
        <v>1.375831233</v>
      </c>
      <c r="AI901" s="176">
        <f>AI897*'Assumptions (Solar)'!AH47*'Assumptions (Solar)'!AH48*365/10^9</f>
        <v>1.482970756</v>
      </c>
      <c r="AJ901" s="176">
        <f>AJ897*'Assumptions (Solar)'!AI47*'Assumptions (Solar)'!AI48*365/10^9</f>
        <v>1.592288085</v>
      </c>
      <c r="AK901" s="176">
        <f>AK897*'Assumptions (Solar)'!AJ47*'Assumptions (Solar)'!AJ48*365/10^9</f>
        <v>1.704724287</v>
      </c>
      <c r="AL901" s="176">
        <f>AL897*'Assumptions (Solar)'!AK47*'Assumptions (Solar)'!AK48*365/10^9</f>
        <v>1.822933817</v>
      </c>
      <c r="AM901" s="176">
        <f>AM897*'Assumptions (Solar)'!AL47*'Assumptions (Solar)'!AL48*365/10^9</f>
        <v>1.952188376</v>
      </c>
      <c r="AN901" s="176">
        <f>AN897*'Assumptions (Solar)'!AM47*'Assumptions (Solar)'!AM48*365/10^9</f>
        <v>2.083884372</v>
      </c>
      <c r="AO901" s="176">
        <f>AO897*'Assumptions (Solar)'!AN47*'Assumptions (Solar)'!AN48*365/10^9</f>
        <v>2.226040347</v>
      </c>
      <c r="AP901" s="176">
        <f>AP897*'Assumptions (Solar)'!AO47*'Assumptions (Solar)'!AO48*365/10^9</f>
        <v>2.373278296</v>
      </c>
      <c r="AQ901" s="176">
        <f>AQ897*'Assumptions (Solar)'!AP47*'Assumptions (Solar)'!AP48*365/10^9</f>
        <v>2.521191693</v>
      </c>
      <c r="AR901" s="176">
        <f>AR897*'Assumptions (Solar)'!AQ47*'Assumptions (Solar)'!AQ48*365/10^9</f>
        <v>2.671926399</v>
      </c>
      <c r="AS901" s="176">
        <f>AS897*'Assumptions (Solar)'!AR47*'Assumptions (Solar)'!AR48*365/10^9</f>
        <v>2.826190791</v>
      </c>
      <c r="AT901" s="176">
        <f>AT897*'Assumptions (Solar)'!AS47*'Assumptions (Solar)'!AS48*365/10^9</f>
        <v>2.987604737</v>
      </c>
      <c r="AU901" s="176">
        <f>AU897*'Assumptions (Solar)'!AT47*'Assumptions (Solar)'!AT48*365/10^9</f>
        <v>3.157135042</v>
      </c>
      <c r="AV901" s="176">
        <f>AV897*'Assumptions (Solar)'!AU47*'Assumptions (Solar)'!AU48*365/10^9</f>
        <v>3.332738518</v>
      </c>
      <c r="AW901" s="176">
        <f>AW897*'Assumptions (Solar)'!AV47*'Assumptions (Solar)'!AV48*365/10^9</f>
        <v>3.506879803</v>
      </c>
      <c r="AX901" s="176">
        <f>AX897*'Assumptions (Solar)'!AW47*'Assumptions (Solar)'!AW48*365/10^9</f>
        <v>3.698306804</v>
      </c>
      <c r="AY901" s="176">
        <f>AY897*'Assumptions (Solar)'!AX47*'Assumptions (Solar)'!AX48*365/10^9</f>
        <v>3.950090443</v>
      </c>
      <c r="AZ901" s="176">
        <f>AZ897*'Assumptions (Solar)'!AY47*'Assumptions (Solar)'!AY48*365/10^9</f>
        <v>4.176938826</v>
      </c>
      <c r="BA901" s="176">
        <f>BA897*'Assumptions (Solar)'!AZ47*'Assumptions (Solar)'!AZ48*365/10^9</f>
        <v>4.386248647</v>
      </c>
    </row>
    <row r="902" ht="15.75" customHeight="1">
      <c r="A902" s="255" t="s">
        <v>46</v>
      </c>
      <c r="B902" s="159" t="s">
        <v>149</v>
      </c>
      <c r="C902" s="172">
        <f t="array" ref="C902:V902">transpose('Assumptions (Solar)'!V123:V142)</f>
        <v>0</v>
      </c>
      <c r="D902" s="172">
        <v>0.0</v>
      </c>
      <c r="E902" s="172">
        <v>0.0</v>
      </c>
      <c r="F902" s="172">
        <v>0.2</v>
      </c>
      <c r="G902" s="172">
        <v>0.0</v>
      </c>
      <c r="H902" s="172">
        <v>1.6</v>
      </c>
      <c r="I902" s="172">
        <v>1.0</v>
      </c>
      <c r="J902" s="172">
        <v>6.7</v>
      </c>
      <c r="K902" s="172">
        <v>9.5</v>
      </c>
      <c r="L902" s="172">
        <v>36.3</v>
      </c>
      <c r="M902" s="172">
        <v>26.7</v>
      </c>
      <c r="N902" s="172">
        <v>151.6</v>
      </c>
      <c r="O902" s="172">
        <v>446.7</v>
      </c>
      <c r="P902" s="172">
        <v>1801.1</v>
      </c>
      <c r="Q902" s="172">
        <v>2039.2</v>
      </c>
      <c r="R902" s="172">
        <v>1259.4</v>
      </c>
      <c r="S902" s="172">
        <v>2803.9</v>
      </c>
      <c r="T902" s="172">
        <v>910.2</v>
      </c>
      <c r="U902" s="172">
        <v>1049.6</v>
      </c>
      <c r="V902" s="172">
        <v>0.0</v>
      </c>
      <c r="W902" s="152">
        <v>0.0</v>
      </c>
      <c r="X902" s="148">
        <f t="shared" ref="X902:BA902" si="41">if(X897&gt;X896,X897-X896,0)</f>
        <v>2170.204528</v>
      </c>
      <c r="Y902" s="148">
        <f t="shared" si="41"/>
        <v>2170.204528</v>
      </c>
      <c r="Z902" s="148">
        <f t="shared" si="41"/>
        <v>2170.204528</v>
      </c>
      <c r="AA902" s="148">
        <f t="shared" si="41"/>
        <v>2170.204528</v>
      </c>
      <c r="AB902" s="148">
        <f t="shared" si="41"/>
        <v>2170.204528</v>
      </c>
      <c r="AC902" s="148">
        <f t="shared" si="41"/>
        <v>2170.204528</v>
      </c>
      <c r="AD902" s="148">
        <f t="shared" si="41"/>
        <v>2170.204528</v>
      </c>
      <c r="AE902" s="148">
        <f t="shared" si="41"/>
        <v>2170.204528</v>
      </c>
      <c r="AF902" s="148">
        <f t="shared" si="41"/>
        <v>2170.404528</v>
      </c>
      <c r="AG902" s="148">
        <f t="shared" si="41"/>
        <v>2170.204528</v>
      </c>
      <c r="AH902" s="148">
        <f t="shared" si="41"/>
        <v>2171.804528</v>
      </c>
      <c r="AI902" s="148">
        <f t="shared" si="41"/>
        <v>2171.204528</v>
      </c>
      <c r="AJ902" s="148">
        <f t="shared" si="41"/>
        <v>2176.904528</v>
      </c>
      <c r="AK902" s="148">
        <f t="shared" si="41"/>
        <v>2179.704528</v>
      </c>
      <c r="AL902" s="148">
        <f t="shared" si="41"/>
        <v>2206.504528</v>
      </c>
      <c r="AM902" s="148">
        <f t="shared" si="41"/>
        <v>2196.904528</v>
      </c>
      <c r="AN902" s="148">
        <f t="shared" si="41"/>
        <v>2321.804528</v>
      </c>
      <c r="AO902" s="148">
        <f t="shared" si="41"/>
        <v>2616.904528</v>
      </c>
      <c r="AP902" s="148">
        <f t="shared" si="41"/>
        <v>3971.304528</v>
      </c>
      <c r="AQ902" s="148">
        <f t="shared" si="41"/>
        <v>4209.404528</v>
      </c>
      <c r="AR902" s="148">
        <f t="shared" si="41"/>
        <v>3429.604528</v>
      </c>
      <c r="AS902" s="148">
        <f t="shared" si="41"/>
        <v>4974.104528</v>
      </c>
      <c r="AT902" s="148">
        <f t="shared" si="41"/>
        <v>3080.404528</v>
      </c>
      <c r="AU902" s="148">
        <f t="shared" si="41"/>
        <v>3219.804528</v>
      </c>
      <c r="AV902" s="148">
        <f t="shared" si="41"/>
        <v>2170.204528</v>
      </c>
      <c r="AW902" s="148">
        <f t="shared" si="41"/>
        <v>2170.204528</v>
      </c>
      <c r="AX902" s="148">
        <f t="shared" si="41"/>
        <v>4340.409055</v>
      </c>
      <c r="AY902" s="148">
        <f t="shared" si="41"/>
        <v>4340.409055</v>
      </c>
      <c r="AZ902" s="148">
        <f t="shared" si="41"/>
        <v>4340.409055</v>
      </c>
      <c r="BA902" s="148">
        <f t="shared" si="41"/>
        <v>4340.409055</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0.00156087353</v>
      </c>
      <c r="F904" s="176">
        <f t="shared" si="42"/>
        <v>0</v>
      </c>
      <c r="G904" s="176">
        <f t="shared" si="42"/>
        <v>0.01138001562</v>
      </c>
      <c r="H904" s="176">
        <f t="shared" si="42"/>
        <v>0.007026809968</v>
      </c>
      <c r="I904" s="176">
        <f t="shared" si="42"/>
        <v>0.04782980032</v>
      </c>
      <c r="J904" s="176">
        <f t="shared" si="42"/>
        <v>0.06892125719</v>
      </c>
      <c r="K904" s="176">
        <f t="shared" si="42"/>
        <v>0.2577229723</v>
      </c>
      <c r="L904" s="176">
        <f t="shared" si="42"/>
        <v>0.1853218476</v>
      </c>
      <c r="M904" s="176">
        <f t="shared" si="42"/>
        <v>0.8569642423</v>
      </c>
      <c r="N904" s="176">
        <f t="shared" si="42"/>
        <v>2.330735954</v>
      </c>
      <c r="O904" s="176">
        <f t="shared" si="42"/>
        <v>7.838267952</v>
      </c>
      <c r="P904" s="176">
        <f t="shared" si="42"/>
        <v>8.639970614</v>
      </c>
      <c r="Q904" s="176">
        <f t="shared" si="42"/>
        <v>5.052621091</v>
      </c>
      <c r="R904" s="176">
        <f t="shared" si="42"/>
        <v>10.11602037</v>
      </c>
      <c r="S904" s="176">
        <f t="shared" si="42"/>
        <v>2.851171899</v>
      </c>
      <c r="T904" s="176">
        <f t="shared" si="42"/>
        <v>3.103990363</v>
      </c>
      <c r="U904" s="176">
        <f t="shared" si="42"/>
        <v>0</v>
      </c>
      <c r="V904" s="176">
        <f t="shared" si="42"/>
        <v>0</v>
      </c>
      <c r="W904" s="176">
        <f t="shared" si="42"/>
        <v>4.286062011</v>
      </c>
      <c r="X904" s="176">
        <f t="shared" si="42"/>
        <v>2.994227599</v>
      </c>
      <c r="Y904" s="176">
        <f t="shared" si="42"/>
        <v>2.930723799</v>
      </c>
      <c r="Z904" s="176">
        <f t="shared" si="42"/>
        <v>2.863602608</v>
      </c>
      <c r="AA904" s="176">
        <f t="shared" si="42"/>
        <v>2.795184005</v>
      </c>
      <c r="AB904" s="176">
        <f t="shared" si="42"/>
        <v>2.720521465</v>
      </c>
      <c r="AC904" s="176">
        <f t="shared" si="42"/>
        <v>2.6418819</v>
      </c>
      <c r="AD904" s="176">
        <f t="shared" si="42"/>
        <v>2.561720928</v>
      </c>
      <c r="AE904" s="176">
        <f t="shared" si="42"/>
        <v>2.475022051</v>
      </c>
      <c r="AF904" s="176">
        <f t="shared" si="42"/>
        <v>2.38350033</v>
      </c>
      <c r="AG904" s="176">
        <f t="shared" si="42"/>
        <v>2.289389308</v>
      </c>
      <c r="AH904" s="176">
        <f t="shared" si="42"/>
        <v>2.313870016</v>
      </c>
      <c r="AI904" s="176">
        <f t="shared" si="42"/>
        <v>2.345232723</v>
      </c>
      <c r="AJ904" s="176">
        <f t="shared" si="42"/>
        <v>2.370761301</v>
      </c>
      <c r="AK904" s="176">
        <f t="shared" si="42"/>
        <v>2.425689505</v>
      </c>
      <c r="AL904" s="176">
        <f t="shared" si="42"/>
        <v>2.437843757</v>
      </c>
      <c r="AM904" s="176">
        <f t="shared" si="42"/>
        <v>2.603693107</v>
      </c>
      <c r="AN904" s="176">
        <f t="shared" si="42"/>
        <v>2.961651494</v>
      </c>
      <c r="AO904" s="176">
        <f t="shared" si="42"/>
        <v>4.54124857</v>
      </c>
      <c r="AP904" s="176">
        <f t="shared" si="42"/>
        <v>4.863215411</v>
      </c>
      <c r="AQ904" s="176">
        <f t="shared" si="42"/>
        <v>3.99762623</v>
      </c>
      <c r="AR904" s="176">
        <f t="shared" si="42"/>
        <v>5.856741867</v>
      </c>
      <c r="AS904" s="176">
        <f t="shared" si="42"/>
        <v>3.658589066</v>
      </c>
      <c r="AT904" s="176">
        <f t="shared" si="42"/>
        <v>3.862224878</v>
      </c>
      <c r="AU904" s="176">
        <f t="shared" si="42"/>
        <v>2.625301157</v>
      </c>
      <c r="AV904" s="176">
        <f t="shared" si="42"/>
        <v>2.650922973</v>
      </c>
      <c r="AW904" s="176">
        <f t="shared" si="42"/>
        <v>5.353090618</v>
      </c>
      <c r="AX904" s="176">
        <f t="shared" si="42"/>
        <v>5.396715862</v>
      </c>
      <c r="AY904" s="176">
        <f t="shared" si="42"/>
        <v>5.447755182</v>
      </c>
      <c r="AZ904" s="176">
        <f t="shared" si="42"/>
        <v>5.490831485</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0.00156087353</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0.01138001562</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0.007026809968</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0.04782980032</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0.06892125719</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0.2577229723</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0.1853218476</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0.8569642423</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2.330735954</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7.838267952</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8.639970614</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5.052621091</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10.11602037</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2.851171899</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3.103990363</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4.286062011</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2.994227599</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2.930723799</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2.863602608</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2.795184005</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2.720521465</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2.6418819</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2.561720928</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2.475022051</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2.38350033</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2.289389308</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2.313870016</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2.345232723</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2.370761301</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2.425689505</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2.437843757</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2.603693107</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2.961651494</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4.54124857</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4.863215411</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3.99762623</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5.856741867</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3.658589066</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3.862224878</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2.625301157</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2.650922973</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5.353090618</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5.396715862</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5.447755182</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5.490831485</v>
      </c>
    </row>
    <row r="956" ht="15.75" customHeight="1" collapsed="1">
      <c r="A956" s="254" t="s">
        <v>52</v>
      </c>
      <c r="B956" s="150" t="s">
        <v>351</v>
      </c>
      <c r="C956" s="244">
        <f>C904*'Assumptions (Solar)'!$V$8</f>
        <v>0</v>
      </c>
      <c r="D956" s="244">
        <f>D904*'Assumptions (Solar)'!$V$8</f>
        <v>0</v>
      </c>
      <c r="E956" s="244">
        <f>E904*'Assumptions (Solar)'!$V$8</f>
        <v>0.0009365241182</v>
      </c>
      <c r="F956" s="244">
        <f>F904*'Assumptions (Solar)'!$V$8</f>
        <v>0</v>
      </c>
      <c r="G956" s="244">
        <f>G904*'Assumptions (Solar)'!$V$8</f>
        <v>0.006828009374</v>
      </c>
      <c r="H956" s="244">
        <f>H904*'Assumptions (Solar)'!$V$8</f>
        <v>0.004216085981</v>
      </c>
      <c r="I956" s="244">
        <f>I904*'Assumptions (Solar)'!$V$8</f>
        <v>0.02869788019</v>
      </c>
      <c r="J956" s="244">
        <f>J904*'Assumptions (Solar)'!$V$8</f>
        <v>0.04135275431</v>
      </c>
      <c r="K956" s="244">
        <f>K904*'Assumptions (Solar)'!$V$8</f>
        <v>0.1546337834</v>
      </c>
      <c r="L956" s="244">
        <f>L904*'Assumptions (Solar)'!$V$8</f>
        <v>0.1111931086</v>
      </c>
      <c r="M956" s="244">
        <f>M904*'Assumptions (Solar)'!$V$8</f>
        <v>0.5141785454</v>
      </c>
      <c r="N956" s="244">
        <f>N904*'Assumptions (Solar)'!$V$8</f>
        <v>1.398441573</v>
      </c>
      <c r="O956" s="244">
        <f>O904*'Assumptions (Solar)'!$V$8</f>
        <v>4.702960771</v>
      </c>
      <c r="P956" s="244">
        <f>P904*'Assumptions (Solar)'!$V$8</f>
        <v>5.183982368</v>
      </c>
      <c r="Q956" s="244">
        <f>Q904*'Assumptions (Solar)'!$V$8</f>
        <v>3.031572654</v>
      </c>
      <c r="R956" s="244">
        <f>R904*'Assumptions (Solar)'!$V$8</f>
        <v>6.069612222</v>
      </c>
      <c r="S956" s="244">
        <f>S904*'Assumptions (Solar)'!$V$8</f>
        <v>1.71070314</v>
      </c>
      <c r="T956" s="244">
        <f>T904*'Assumptions (Solar)'!$V$8</f>
        <v>1.862394218</v>
      </c>
      <c r="U956" s="244">
        <f>U904*'Assumptions (Solar)'!$V$8</f>
        <v>0</v>
      </c>
      <c r="V956" s="244">
        <f>V904*'Assumptions (Solar)'!$V$8</f>
        <v>0</v>
      </c>
      <c r="W956" s="244">
        <f>W904*'Assumptions (Solar)'!$V$8</f>
        <v>2.571637206</v>
      </c>
      <c r="X956" s="244">
        <f>X904*'Assumptions (Solar)'!$V$8</f>
        <v>1.796536559</v>
      </c>
      <c r="Y956" s="244">
        <f>Y904*'Assumptions (Solar)'!$V$8</f>
        <v>1.75843428</v>
      </c>
      <c r="Z956" s="244">
        <f>Z904*'Assumptions (Solar)'!$V$8</f>
        <v>1.718161565</v>
      </c>
      <c r="AA956" s="244">
        <f>AA904*'Assumptions (Solar)'!$V$8</f>
        <v>1.677110403</v>
      </c>
      <c r="AB956" s="244">
        <f>AB904*'Assumptions (Solar)'!$V$8</f>
        <v>1.632312879</v>
      </c>
      <c r="AC956" s="244">
        <f>AC904*'Assumptions (Solar)'!$V$8</f>
        <v>1.58512914</v>
      </c>
      <c r="AD956" s="244">
        <f>AD904*'Assumptions (Solar)'!$V$8</f>
        <v>1.537032557</v>
      </c>
      <c r="AE956" s="244">
        <f>AE904*'Assumptions (Solar)'!$V$8</f>
        <v>1.48501323</v>
      </c>
      <c r="AF956" s="244">
        <f>AF904*'Assumptions (Solar)'!$V$8</f>
        <v>1.430100198</v>
      </c>
      <c r="AG956" s="244">
        <f>AG904*'Assumptions (Solar)'!$V$8</f>
        <v>1.373633585</v>
      </c>
      <c r="AH956" s="244">
        <f>AH904*'Assumptions (Solar)'!$V$8</f>
        <v>1.38832201</v>
      </c>
      <c r="AI956" s="244">
        <f>AI904*'Assumptions (Solar)'!$V$8</f>
        <v>1.407139634</v>
      </c>
      <c r="AJ956" s="244">
        <f>AJ904*'Assumptions (Solar)'!$V$8</f>
        <v>1.422456781</v>
      </c>
      <c r="AK956" s="244">
        <f>AK904*'Assumptions (Solar)'!$V$8</f>
        <v>1.455413703</v>
      </c>
      <c r="AL956" s="244">
        <f>AL904*'Assumptions (Solar)'!$V$8</f>
        <v>1.462706254</v>
      </c>
      <c r="AM956" s="244">
        <f>AM904*'Assumptions (Solar)'!$V$8</f>
        <v>1.562215864</v>
      </c>
      <c r="AN956" s="244">
        <f>AN904*'Assumptions (Solar)'!$V$8</f>
        <v>1.776990896</v>
      </c>
      <c r="AO956" s="244">
        <f>AO904*'Assumptions (Solar)'!$V$8</f>
        <v>2.724749142</v>
      </c>
      <c r="AP956" s="244">
        <f>AP904*'Assumptions (Solar)'!$V$8</f>
        <v>2.917929247</v>
      </c>
      <c r="AQ956" s="244">
        <f>AQ904*'Assumptions (Solar)'!$V$8</f>
        <v>2.398575738</v>
      </c>
      <c r="AR956" s="244">
        <f>AR904*'Assumptions (Solar)'!$V$8</f>
        <v>3.51404512</v>
      </c>
      <c r="AS956" s="244">
        <f>AS904*'Assumptions (Solar)'!$V$8</f>
        <v>2.19515344</v>
      </c>
      <c r="AT956" s="244">
        <f>AT904*'Assumptions (Solar)'!$V$8</f>
        <v>2.317334927</v>
      </c>
      <c r="AU956" s="244">
        <f>AU904*'Assumptions (Solar)'!$V$8</f>
        <v>1.575180694</v>
      </c>
      <c r="AV956" s="244">
        <f>AV904*'Assumptions (Solar)'!$V$8</f>
        <v>1.590553784</v>
      </c>
      <c r="AW956" s="244">
        <f>AW904*'Assumptions (Solar)'!$V$8</f>
        <v>3.211854371</v>
      </c>
      <c r="AX956" s="244">
        <f>AX904*'Assumptions (Solar)'!$V$8</f>
        <v>3.238029517</v>
      </c>
      <c r="AY956" s="244">
        <f>AY904*'Assumptions (Solar)'!$V$8</f>
        <v>3.268653109</v>
      </c>
      <c r="AZ956" s="244">
        <f>AZ904*'Assumptions (Solar)'!$V$8</f>
        <v>3.294498891</v>
      </c>
      <c r="BA956" s="244">
        <f>BA904*'Assumptions (Solar)'!$V$8</f>
        <v>0</v>
      </c>
    </row>
    <row r="957" ht="15.75" customHeight="1">
      <c r="A957" s="254" t="s">
        <v>54</v>
      </c>
      <c r="B957" s="150" t="s">
        <v>351</v>
      </c>
      <c r="C957" s="244">
        <f>C904*'Assumptions (Solar)'!$V$9</f>
        <v>0</v>
      </c>
      <c r="D957" s="244">
        <f>D904*'Assumptions (Solar)'!$V$9</f>
        <v>0</v>
      </c>
      <c r="E957" s="244">
        <f>E904*'Assumptions (Solar)'!$V$9</f>
        <v>0.0006243494121</v>
      </c>
      <c r="F957" s="244">
        <f>F904*'Assumptions (Solar)'!$V$9</f>
        <v>0</v>
      </c>
      <c r="G957" s="244">
        <f>G904*'Assumptions (Solar)'!$V$9</f>
        <v>0.004552006249</v>
      </c>
      <c r="H957" s="244">
        <f>H904*'Assumptions (Solar)'!$V$9</f>
        <v>0.002810723987</v>
      </c>
      <c r="I957" s="244">
        <f>I904*'Assumptions (Solar)'!$V$9</f>
        <v>0.01913192013</v>
      </c>
      <c r="J957" s="244">
        <f>J904*'Assumptions (Solar)'!$V$9</f>
        <v>0.02756850287</v>
      </c>
      <c r="K957" s="244">
        <f>K904*'Assumptions (Solar)'!$V$9</f>
        <v>0.1030891889</v>
      </c>
      <c r="L957" s="244">
        <f>L904*'Assumptions (Solar)'!$V$9</f>
        <v>0.07412873904</v>
      </c>
      <c r="M957" s="244">
        <f>M904*'Assumptions (Solar)'!$V$9</f>
        <v>0.3427856969</v>
      </c>
      <c r="N957" s="244">
        <f>N904*'Assumptions (Solar)'!$V$9</f>
        <v>0.9322943817</v>
      </c>
      <c r="O957" s="244">
        <f>O904*'Assumptions (Solar)'!$V$9</f>
        <v>3.135307181</v>
      </c>
      <c r="P957" s="244">
        <f>P904*'Assumptions (Solar)'!$V$9</f>
        <v>3.455988245</v>
      </c>
      <c r="Q957" s="244">
        <f>Q904*'Assumptions (Solar)'!$V$9</f>
        <v>2.021048436</v>
      </c>
      <c r="R957" s="244">
        <f>R904*'Assumptions (Solar)'!$V$9</f>
        <v>4.046408148</v>
      </c>
      <c r="S957" s="244">
        <f>S904*'Assumptions (Solar)'!$V$9</f>
        <v>1.14046876</v>
      </c>
      <c r="T957" s="244">
        <f>T904*'Assumptions (Solar)'!$V$9</f>
        <v>1.241596145</v>
      </c>
      <c r="U957" s="244">
        <f>U904*'Assumptions (Solar)'!$V$9</f>
        <v>0</v>
      </c>
      <c r="V957" s="244">
        <f>V904*'Assumptions (Solar)'!$V$9</f>
        <v>0</v>
      </c>
      <c r="W957" s="244">
        <f>W904*'Assumptions (Solar)'!$V$9</f>
        <v>1.714424804</v>
      </c>
      <c r="X957" s="244">
        <f>X904*'Assumptions (Solar)'!$V$9</f>
        <v>1.19769104</v>
      </c>
      <c r="Y957" s="244">
        <f>Y904*'Assumptions (Solar)'!$V$9</f>
        <v>1.17228952</v>
      </c>
      <c r="Z957" s="244">
        <f>Z904*'Assumptions (Solar)'!$V$9</f>
        <v>1.145441043</v>
      </c>
      <c r="AA957" s="244">
        <f>AA904*'Assumptions (Solar)'!$V$9</f>
        <v>1.118073602</v>
      </c>
      <c r="AB957" s="244">
        <f>AB904*'Assumptions (Solar)'!$V$9</f>
        <v>1.088208586</v>
      </c>
      <c r="AC957" s="244">
        <f>AC904*'Assumptions (Solar)'!$V$9</f>
        <v>1.05675276</v>
      </c>
      <c r="AD957" s="244">
        <f>AD904*'Assumptions (Solar)'!$V$9</f>
        <v>1.024688371</v>
      </c>
      <c r="AE957" s="244">
        <f>AE904*'Assumptions (Solar)'!$V$9</f>
        <v>0.9900088202</v>
      </c>
      <c r="AF957" s="244">
        <f>AF904*'Assumptions (Solar)'!$V$9</f>
        <v>0.953400132</v>
      </c>
      <c r="AG957" s="244">
        <f>AG904*'Assumptions (Solar)'!$V$9</f>
        <v>0.9157557233</v>
      </c>
      <c r="AH957" s="244">
        <f>AH904*'Assumptions (Solar)'!$V$9</f>
        <v>0.9255480064</v>
      </c>
      <c r="AI957" s="244">
        <f>AI904*'Assumptions (Solar)'!$V$9</f>
        <v>0.9380930892</v>
      </c>
      <c r="AJ957" s="244">
        <f>AJ904*'Assumptions (Solar)'!$V$9</f>
        <v>0.9483045205</v>
      </c>
      <c r="AK957" s="244">
        <f>AK904*'Assumptions (Solar)'!$V$9</f>
        <v>0.970275802</v>
      </c>
      <c r="AL957" s="244">
        <f>AL904*'Assumptions (Solar)'!$V$9</f>
        <v>0.9751375028</v>
      </c>
      <c r="AM957" s="244">
        <f>AM904*'Assumptions (Solar)'!$V$9</f>
        <v>1.041477243</v>
      </c>
      <c r="AN957" s="244">
        <f>AN904*'Assumptions (Solar)'!$V$9</f>
        <v>1.184660597</v>
      </c>
      <c r="AO957" s="244">
        <f>AO904*'Assumptions (Solar)'!$V$9</f>
        <v>1.816499428</v>
      </c>
      <c r="AP957" s="244">
        <f>AP904*'Assumptions (Solar)'!$V$9</f>
        <v>1.945286165</v>
      </c>
      <c r="AQ957" s="244">
        <f>AQ904*'Assumptions (Solar)'!$V$9</f>
        <v>1.599050492</v>
      </c>
      <c r="AR957" s="244">
        <f>AR904*'Assumptions (Solar)'!$V$9</f>
        <v>2.342696747</v>
      </c>
      <c r="AS957" s="244">
        <f>AS904*'Assumptions (Solar)'!$V$9</f>
        <v>1.463435627</v>
      </c>
      <c r="AT957" s="244">
        <f>AT904*'Assumptions (Solar)'!$V$9</f>
        <v>1.544889951</v>
      </c>
      <c r="AU957" s="244">
        <f>AU904*'Assumptions (Solar)'!$V$9</f>
        <v>1.050120463</v>
      </c>
      <c r="AV957" s="244">
        <f>AV904*'Assumptions (Solar)'!$V$9</f>
        <v>1.060369189</v>
      </c>
      <c r="AW957" s="244">
        <f>AW904*'Assumptions (Solar)'!$V$9</f>
        <v>2.141236247</v>
      </c>
      <c r="AX957" s="244">
        <f>AX904*'Assumptions (Solar)'!$V$9</f>
        <v>2.158686345</v>
      </c>
      <c r="AY957" s="244">
        <f>AY904*'Assumptions (Solar)'!$V$9</f>
        <v>2.179102073</v>
      </c>
      <c r="AZ957" s="244">
        <f>AZ904*'Assumptions (Solar)'!$V$9</f>
        <v>2.196332594</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-0.00006464778103</v>
      </c>
      <c r="G958" s="177">
        <f t="array" ref="G958">SUM(IF(ISERROR(G959:G1009),"",G959:G1009))</f>
        <v>-0.00006981960351</v>
      </c>
      <c r="H958" s="177">
        <f t="array" ref="H958">SUM(IF(ISERROR(H959:H1009),"",H959:H1009))</f>
        <v>-0.0005467391677</v>
      </c>
      <c r="I958" s="177">
        <f t="array" ref="I958">SUM(IF(ISERROR(I959:I1009),"",I959:I1009))</f>
        <v>-0.0008815125606</v>
      </c>
      <c r="J958" s="177">
        <f t="array" ref="J958">SUM(IF(ISERROR(J959:J1009),"",J959:J1009))</f>
        <v>-0.002933033562</v>
      </c>
      <c r="K958" s="177">
        <f t="array" ref="K958">SUM(IF(ISERROR(K959:K1009),"",K959:K1009))</f>
        <v>-0.006022235733</v>
      </c>
      <c r="L958" s="177">
        <f t="array" ref="L958">SUM(IF(ISERROR(L959:L1009),"",L959:L1009))</f>
        <v>-0.01717830559</v>
      </c>
      <c r="M958" s="177">
        <f t="array" ref="M958">SUM(IF(ISERROR(M959:M1009),"",M959:M1009))</f>
        <v>-0.02622817347</v>
      </c>
      <c r="N958" s="177">
        <f t="array" ref="N958">SUM(IF(ISERROR(N959:N1009),"",N959:N1009))</f>
        <v>-0.06381990943</v>
      </c>
      <c r="O958" s="177">
        <f t="array" ref="O958">SUM(IF(ISERROR(O959:O1009),"",O959:O1009))</f>
        <v>-0.1654592089</v>
      </c>
      <c r="P958" s="177">
        <f t="array" ref="P958">SUM(IF(ISERROR(P959:P1009),"",P959:P1009))</f>
        <v>-0.5031993533</v>
      </c>
      <c r="Q958" s="177">
        <f t="array" ref="Q958">SUM(IF(ISERROR(Q959:Q1009),"",Q959:Q1009))</f>
        <v>-0.9013029539</v>
      </c>
      <c r="R958" s="177">
        <f t="array" ref="R958">SUM(IF(ISERROR(R959:R1009),"",R959:R1009))</f>
        <v>-1.181657526</v>
      </c>
      <c r="S958" s="177">
        <f t="array" ref="S958">SUM(IF(ISERROR(S959:S1009),"",S959:S1009))</f>
        <v>-1.694544035</v>
      </c>
      <c r="T958" s="177">
        <f t="array" ref="T958">SUM(IF(ISERROR(T959:T1009),"",T959:T1009))</f>
        <v>-1.94391969</v>
      </c>
      <c r="U958" s="177">
        <f t="array" ref="U958">SUM(IF(ISERROR(U959:U1009),"",U959:U1009))</f>
        <v>-2.221830606</v>
      </c>
      <c r="V958" s="177">
        <f t="array" ref="V958">SUM(IF(ISERROR(V959:V1009),"",V959:V1009))</f>
        <v>-2.376532061</v>
      </c>
      <c r="W958" s="177">
        <f t="array" ref="W958">SUM(IF(ISERROR(W959:W1009),"",W959:W1009))</f>
        <v>-2.550083574</v>
      </c>
      <c r="X958" s="177">
        <f t="array" ref="X958">SUM(IF(ISERROR(X959:X1009),"",X959:X1009))</f>
        <v>-2.854981296</v>
      </c>
      <c r="Y958" s="177">
        <f t="array" ref="Y958">SUM(IF(ISERROR(Y959:Y1009),"",Y959:Y1009))</f>
        <v>-2.998984767</v>
      </c>
      <c r="Z958" s="177">
        <f t="array" ref="Z958">SUM(IF(ISERROR(Z959:Z1009),"",Z959:Z1009))</f>
        <v>-2.659407528</v>
      </c>
      <c r="AA958" s="177">
        <f t="array" ref="AA958">SUM(IF(ISERROR(AA959:AA1009),"",AA959:AA1009))</f>
        <v>-2.218197703</v>
      </c>
      <c r="AB958" s="177">
        <f t="array" ref="AB958">SUM(IF(ISERROR(AB959:AB1009),"",AB959:AB1009))</f>
        <v>-2.05962987</v>
      </c>
      <c r="AC958" s="177">
        <f t="array" ref="AC958">SUM(IF(ISERROR(AC959:AC1009),"",AC959:AC1009))</f>
        <v>-1.432526777</v>
      </c>
      <c r="AD958" s="177">
        <f t="array" ref="AD958">SUM(IF(ISERROR(AD959:AD1009),"",AD959:AD1009))</f>
        <v>-1.401604359</v>
      </c>
      <c r="AE958" s="177">
        <f t="array" ref="AE958">SUM(IF(ISERROR(AE959:AE1009),"",AE959:AE1009))</f>
        <v>-1.342281622</v>
      </c>
      <c r="AF958" s="177">
        <f t="array" ref="AF958">SUM(IF(ISERROR(AF959:AF1009),"",AF959:AF1009))</f>
        <v>-1.552173855</v>
      </c>
      <c r="AG958" s="177">
        <f t="array" ref="AG958">SUM(IF(ISERROR(AG959:AG1009),"",AG959:AG1009))</f>
        <v>-1.775066849</v>
      </c>
      <c r="AH958" s="177">
        <f t="array" ref="AH958">SUM(IF(ISERROR(AH959:AH1009),"",AH959:AH1009))</f>
        <v>-1.628643643</v>
      </c>
      <c r="AI958" s="177">
        <f t="array" ref="AI958">SUM(IF(ISERROR(AI959:AI1009),"",AI959:AI1009))</f>
        <v>-1.587033368</v>
      </c>
      <c r="AJ958" s="177">
        <f t="array" ref="AJ958">SUM(IF(ISERROR(AJ959:AJ1009),"",AJ959:AJ1009))</f>
        <v>-1.549071606</v>
      </c>
      <c r="AK958" s="177">
        <f t="array" ref="AK958">SUM(IF(ISERROR(AK959:AK1009),"",AK959:AK1009))</f>
        <v>-1.515132059</v>
      </c>
      <c r="AL958" s="177">
        <f t="array" ref="AL958">SUM(IF(ISERROR(AL959:AL1009),"",AL959:AL1009))</f>
        <v>-1.486870182</v>
      </c>
      <c r="AM958" s="177">
        <f t="array" ref="AM958">SUM(IF(ISERROR(AM959:AM1009),"",AM959:AM1009))</f>
        <v>-1.463526907</v>
      </c>
      <c r="AN958" s="177">
        <f t="array" ref="AN958">SUM(IF(ISERROR(AN959:AN1009),"",AN959:AN1009))</f>
        <v>-1.452217037</v>
      </c>
      <c r="AO958" s="177">
        <f t="array" ref="AO958">SUM(IF(ISERROR(AO959:AO1009),"",AO959:AO1009))</f>
        <v>-1.461995997</v>
      </c>
      <c r="AP958" s="177">
        <f t="array" ref="AP958">SUM(IF(ISERROR(AP959:AP1009),"",AP959:AP1009))</f>
        <v>-1.545732954</v>
      </c>
      <c r="AQ958" s="177">
        <f t="array" ref="AQ958">SUM(IF(ISERROR(AQ959:AQ1009),"",AQ959:AQ1009))</f>
        <v>-1.657687653</v>
      </c>
      <c r="AR958" s="177">
        <f t="array" ref="AR958">SUM(IF(ISERROR(AR959:AR1009),"",AR959:AR1009))</f>
        <v>-1.751163211</v>
      </c>
      <c r="AS958" s="177">
        <f t="array" ref="AS958">SUM(IF(ISERROR(AS959:AS1009),"",AS959:AS1009))</f>
        <v>-1.926928087</v>
      </c>
      <c r="AT958" s="177">
        <f t="array" ref="AT958">SUM(IF(ISERROR(AT959:AT1009),"",AT959:AT1009))</f>
        <v>-2.022907353</v>
      </c>
      <c r="AU958" s="177">
        <f t="array" ref="AU958">SUM(IF(ISERROR(AU959:AU1009),"",AU959:AU1009))</f>
        <v>-2.13271638</v>
      </c>
      <c r="AV958" s="177">
        <f t="array" ref="AV958">SUM(IF(ISERROR(AV959:AV1009),"",AV959:AV1009))</f>
        <v>-2.195168048</v>
      </c>
      <c r="AW958" s="177">
        <f t="array" ref="AW958">SUM(IF(ISERROR(AW959:AW1009),"",AW959:AW1009))</f>
        <v>-2.262590241</v>
      </c>
      <c r="AX958" s="177">
        <f t="array" ref="AX958">SUM(IF(ISERROR(AX959:AX1009),"",AX959:AX1009))</f>
        <v>-2.432493894</v>
      </c>
      <c r="AY958" s="177">
        <f t="array" ref="AY958">SUM(IF(ISERROR(AY959:AY1009),"",AY959:AY1009))</f>
        <v>-2.585788883</v>
      </c>
      <c r="AZ958" s="177">
        <f t="array" ref="AZ958">SUM(IF(ISERROR(AZ959:AZ1009),"",AZ959:AZ1009))</f>
        <v>-2.612217475</v>
      </c>
      <c r="BA958" s="177">
        <f t="array" ref="BA958">SUM(IF(ISERROR(BA959:BA1009),"",BA959:BA1009))</f>
        <v>-2.613754943</v>
      </c>
      <c r="BB958" s="177">
        <f t="array" ref="BB958">SUM(IF(ISERROR(BB959:BB1009),"",BB959:BB1009))</f>
        <v>-2.465396823</v>
      </c>
      <c r="BC958" s="177">
        <f t="array" ref="BC958">SUM(IF(ISERROR(BC959:BC1009),"",BC959:BC1009))</f>
        <v>-2.138932221</v>
      </c>
      <c r="BD958" s="177">
        <f t="array" ref="BD958">SUM(IF(ISERROR(BD959:BD1009),"",BD959:BD1009))</f>
        <v>-1.982904204</v>
      </c>
      <c r="BE958" s="177">
        <f t="array" ref="BE958">SUM(IF(ISERROR(BE959:BE1009),"",BE959:BE1009))</f>
        <v>-1.796185301</v>
      </c>
      <c r="BF958" s="177">
        <f t="array" ref="BF958">SUM(IF(ISERROR(BF959:BF1009),"",BF959:BF1009))</f>
        <v>-1.705131752</v>
      </c>
      <c r="BG958" s="177">
        <f t="array" ref="BG958">SUM(IF(ISERROR(BG959:BG1009),"",BG959:BG1009))</f>
        <v>-1.604502875</v>
      </c>
      <c r="BH958" s="177">
        <f t="array" ref="BH958">SUM(IF(ISERROR(BH959:BH1009),"",BH959:BH1009))</f>
        <v>-1.25420209</v>
      </c>
      <c r="BI958" s="177">
        <f t="array" ref="BI958">SUM(IF(ISERROR(BI959:BI1009),"",BI959:BI1009))</f>
        <v>-0.8719763743</v>
      </c>
      <c r="BJ958" s="177">
        <f t="array" ref="BJ958">SUM(IF(ISERROR(BJ959:BJ1009),"",BJ959:BJ1009))</f>
        <v>-0.4546087826</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-0.00006464778103</v>
      </c>
      <c r="G962" s="160">
        <f>IF(and($F$902&gt;0,Model!X$1&lt;='Assumptions (Solar)'!$V$13),PPMT('Assumptions (Solar)'!$V$10,Model!X$1,'Assumptions (Solar)'!$V$13,'Assumptions (Solar)'!$V$8*Model!$F$902*('Assumptions (Solar)'!$D$20*'Assumptions (Solar)'!$D$2+'Assumptions (Solar)'!$D$21*'Assumptions (Solar)'!$D$3)/10^9),0)</f>
        <v>-0.00006981960351</v>
      </c>
      <c r="H962" s="160">
        <f>IF(and($F$902&gt;0,Model!Y$1&lt;='Assumptions (Solar)'!$V$13),PPMT('Assumptions (Solar)'!$V$10,Model!Y$1,'Assumptions (Solar)'!$V$13,'Assumptions (Solar)'!$V$8*Model!$F$902*('Assumptions (Solar)'!$D$20*'Assumptions (Solar)'!$D$2+'Assumptions (Solar)'!$D$21*'Assumptions (Solar)'!$D$3)/10^9),0)</f>
        <v>-0.0000754051718</v>
      </c>
      <c r="I962" s="160">
        <f>IF(and($F$902&gt;0,Model!Z$1&lt;='Assumptions (Solar)'!$V$13),PPMT('Assumptions (Solar)'!$V$10,Model!Z$1,'Assumptions (Solar)'!$V$13,'Assumptions (Solar)'!$V$8*Model!$F$902*('Assumptions (Solar)'!$D$20*'Assumptions (Solar)'!$D$2+'Assumptions (Solar)'!$D$21*'Assumptions (Solar)'!$D$3)/10^9),0)</f>
        <v>-0.00008143758554</v>
      </c>
      <c r="J962" s="160">
        <f>IF(and($F$902&gt;0,Model!AA$1&lt;='Assumptions (Solar)'!$V$13),PPMT('Assumptions (Solar)'!$V$10,Model!AA$1,'Assumptions (Solar)'!$V$13,'Assumptions (Solar)'!$V$8*Model!$F$902*('Assumptions (Solar)'!$D$20*'Assumptions (Solar)'!$D$2+'Assumptions (Solar)'!$D$21*'Assumptions (Solar)'!$D$3)/10^9),0)</f>
        <v>-0.00008795259238</v>
      </c>
      <c r="K962" s="160">
        <f>IF(and($F$902&gt;0,Model!AB$1&lt;='Assumptions (Solar)'!$V$13),PPMT('Assumptions (Solar)'!$V$10,Model!AB$1,'Assumptions (Solar)'!$V$13,'Assumptions (Solar)'!$V$8*Model!$F$902*('Assumptions (Solar)'!$D$20*'Assumptions (Solar)'!$D$2+'Assumptions (Solar)'!$D$21*'Assumptions (Solar)'!$D$3)/10^9),0)</f>
        <v>-0.00009498879977</v>
      </c>
      <c r="L962" s="160">
        <f>IF(and($F$902&gt;0,Model!AC$1&lt;='Assumptions (Solar)'!$V$13),PPMT('Assumptions (Solar)'!$V$10,Model!AC$1,'Assumptions (Solar)'!$V$13,'Assumptions (Solar)'!$V$8*Model!$F$902*('Assumptions (Solar)'!$D$20*'Assumptions (Solar)'!$D$2+'Assumptions (Solar)'!$D$21*'Assumptions (Solar)'!$D$3)/10^9),0)</f>
        <v>-0.0001025879038</v>
      </c>
      <c r="M962" s="160">
        <f>IF(and($F$902&gt;0,Model!AD$1&lt;='Assumptions (Solar)'!$V$13),PPMT('Assumptions (Solar)'!$V$10,Model!AD$1,'Assumptions (Solar)'!$V$13,'Assumptions (Solar)'!$V$8*Model!$F$902*('Assumptions (Solar)'!$D$20*'Assumptions (Solar)'!$D$2+'Assumptions (Solar)'!$D$21*'Assumptions (Solar)'!$D$3)/10^9),0)</f>
        <v>-0.0001107949361</v>
      </c>
      <c r="N962" s="160">
        <f>IF(and($F$902&gt;0,Model!AE$1&lt;='Assumptions (Solar)'!$V$13),PPMT('Assumptions (Solar)'!$V$10,Model!AE$1,'Assumptions (Solar)'!$V$13,'Assumptions (Solar)'!$V$8*Model!$F$902*('Assumptions (Solar)'!$D$20*'Assumptions (Solar)'!$D$2+'Assumptions (Solar)'!$D$21*'Assumptions (Solar)'!$D$3)/10^9),0)</f>
        <v>-0.0001196585309</v>
      </c>
      <c r="O962" s="160">
        <f>IF(and($F$902&gt;0,Model!AF$1&lt;='Assumptions (Solar)'!$V$13),PPMT('Assumptions (Solar)'!$V$10,Model!AF$1,'Assumptions (Solar)'!$V$13,'Assumptions (Solar)'!$V$8*Model!$F$902*('Assumptions (Solar)'!$D$20*'Assumptions (Solar)'!$D$2+'Assumptions (Solar)'!$D$21*'Assumptions (Solar)'!$D$3)/10^9),0)</f>
        <v>-0.0001292312134</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-0.0004713339959</v>
      </c>
      <c r="I964" s="160">
        <f>IF(and($H$902&gt;0,Model!X$1&lt;='Assumptions (Solar)'!$V$13),PPMT('Assumptions (Solar)'!$V$10,Model!X$1,'Assumptions (Solar)'!$V$13,'Assumptions (Solar)'!$V$8*Model!$H$902*('Assumptions (Solar)'!$F$20*'Assumptions (Solar)'!$F$2+'Assumptions (Solar)'!$F$21*'Assumptions (Solar)'!$F$3)/10^9),0)</f>
        <v>-0.0005090407156</v>
      </c>
      <c r="J964" s="160">
        <f>IF(and($H$902&gt;0,Model!Y$1&lt;='Assumptions (Solar)'!$V$13),PPMT('Assumptions (Solar)'!$V$10,Model!Y$1,'Assumptions (Solar)'!$V$13,'Assumptions (Solar)'!$V$8*Model!$H$902*('Assumptions (Solar)'!$F$20*'Assumptions (Solar)'!$F$2+'Assumptions (Solar)'!$F$21*'Assumptions (Solar)'!$F$3)/10^9),0)</f>
        <v>-0.0005497639728</v>
      </c>
      <c r="K964" s="160">
        <f>IF(and($H$902&gt;0,Model!Z$1&lt;='Assumptions (Solar)'!$V$13),PPMT('Assumptions (Solar)'!$V$10,Model!Z$1,'Assumptions (Solar)'!$V$13,'Assumptions (Solar)'!$V$8*Model!$H$902*('Assumptions (Solar)'!$F$20*'Assumptions (Solar)'!$F$2+'Assumptions (Solar)'!$F$21*'Assumptions (Solar)'!$F$3)/10^9),0)</f>
        <v>-0.0005937450906</v>
      </c>
      <c r="L964" s="160">
        <f>IF(and($H$902&gt;0,Model!AA$1&lt;='Assumptions (Solar)'!$V$13),PPMT('Assumptions (Solar)'!$V$10,Model!AA$1,'Assumptions (Solar)'!$V$13,'Assumptions (Solar)'!$V$8*Model!$H$902*('Assumptions (Solar)'!$F$20*'Assumptions (Solar)'!$F$2+'Assumptions (Solar)'!$F$21*'Assumptions (Solar)'!$F$3)/10^9),0)</f>
        <v>-0.0006412446979</v>
      </c>
      <c r="M964" s="160">
        <f>IF(and($H$902&gt;0,Model!AB$1&lt;='Assumptions (Solar)'!$V$13),PPMT('Assumptions (Solar)'!$V$10,Model!AB$1,'Assumptions (Solar)'!$V$13,'Assumptions (Solar)'!$V$8*Model!$H$902*('Assumptions (Solar)'!$F$20*'Assumptions (Solar)'!$F$2+'Assumptions (Solar)'!$F$21*'Assumptions (Solar)'!$F$3)/10^9),0)</f>
        <v>-0.0006925442737</v>
      </c>
      <c r="N964" s="160">
        <f>IF(and($H$902&gt;0,Model!AC$1&lt;='Assumptions (Solar)'!$V$13),PPMT('Assumptions (Solar)'!$V$10,Model!AC$1,'Assumptions (Solar)'!$V$13,'Assumptions (Solar)'!$V$8*Model!$H$902*('Assumptions (Solar)'!$F$20*'Assumptions (Solar)'!$F$2+'Assumptions (Solar)'!$F$21*'Assumptions (Solar)'!$F$3)/10^9),0)</f>
        <v>-0.0007479478156</v>
      </c>
      <c r="O964" s="160">
        <f>IF(and($H$902&gt;0,Model!AD$1&lt;='Assumptions (Solar)'!$V$13),PPMT('Assumptions (Solar)'!$V$10,Model!AD$1,'Assumptions (Solar)'!$V$13,'Assumptions (Solar)'!$V$8*Model!$H$902*('Assumptions (Solar)'!$F$20*'Assumptions (Solar)'!$F$2+'Assumptions (Solar)'!$F$21*'Assumptions (Solar)'!$F$3)/10^9),0)</f>
        <v>-0.0008077836408</v>
      </c>
      <c r="P964" s="160">
        <f>IF(and($H$902&gt;0,Model!AE$1&lt;='Assumptions (Solar)'!$V$13),PPMT('Assumptions (Solar)'!$V$10,Model!AE$1,'Assumptions (Solar)'!$V$13,'Assumptions (Solar)'!$V$8*Model!$H$902*('Assumptions (Solar)'!$F$20*'Assumptions (Solar)'!$F$2+'Assumptions (Solar)'!$F$21*'Assumptions (Solar)'!$F$3)/10^9),0)</f>
        <v>-0.0008724063321</v>
      </c>
      <c r="Q964" s="160">
        <f>IF(and($H$902&gt;0,Model!AF$1&lt;='Assumptions (Solar)'!$V$13),PPMT('Assumptions (Solar)'!$V$10,Model!AF$1,'Assumptions (Solar)'!$V$13,'Assumptions (Solar)'!$V$8*Model!$H$902*('Assumptions (Solar)'!$F$20*'Assumptions (Solar)'!$F$2+'Assumptions (Solar)'!$F$21*'Assumptions (Solar)'!$F$3)/10^9),0)</f>
        <v>-0.0009421988387</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-0.0002910342596</v>
      </c>
      <c r="J965" s="160">
        <f>IF(and($I$902&gt;0,Model!X$1&lt;='Assumptions (Solar)'!$V$13),PPMT('Assumptions (Solar)'!$V$10,Model!X$1,'Assumptions (Solar)'!$V$13,'Assumptions (Solar)'!$V$8*Model!$I$902*('Assumptions (Solar)'!$G$20*'Assumptions (Solar)'!$G$2+'Assumptions (Solar)'!$G$21*'Assumptions (Solar)'!$G$3)/10^9),0)</f>
        <v>-0.0003143170003</v>
      </c>
      <c r="K965" s="160">
        <f>IF(and($I$902&gt;0,Model!Y$1&lt;='Assumptions (Solar)'!$V$13),PPMT('Assumptions (Solar)'!$V$10,Model!Y$1,'Assumptions (Solar)'!$V$13,'Assumptions (Solar)'!$V$8*Model!$I$902*('Assumptions (Solar)'!$G$20*'Assumptions (Solar)'!$G$2+'Assumptions (Solar)'!$G$21*'Assumptions (Solar)'!$G$3)/10^9),0)</f>
        <v>-0.0003394623603</v>
      </c>
      <c r="L965" s="160">
        <f>IF(and($I$902&gt;0,Model!Z$1&lt;='Assumptions (Solar)'!$V$13),PPMT('Assumptions (Solar)'!$V$10,Model!Z$1,'Assumptions (Solar)'!$V$13,'Assumptions (Solar)'!$V$8*Model!$I$902*('Assumptions (Solar)'!$G$20*'Assumptions (Solar)'!$G$2+'Assumptions (Solar)'!$G$21*'Assumptions (Solar)'!$G$3)/10^9),0)</f>
        <v>-0.0003666193492</v>
      </c>
      <c r="M965" s="160">
        <f>IF(and($I$902&gt;0,Model!AA$1&lt;='Assumptions (Solar)'!$V$13),PPMT('Assumptions (Solar)'!$V$10,Model!AA$1,'Assumptions (Solar)'!$V$13,'Assumptions (Solar)'!$V$8*Model!$I$902*('Assumptions (Solar)'!$G$20*'Assumptions (Solar)'!$G$2+'Assumptions (Solar)'!$G$21*'Assumptions (Solar)'!$G$3)/10^9),0)</f>
        <v>-0.0003959488971</v>
      </c>
      <c r="N965" s="160">
        <f>IF(and($I$902&gt;0,Model!AB$1&lt;='Assumptions (Solar)'!$V$13),PPMT('Assumptions (Solar)'!$V$10,Model!AB$1,'Assumptions (Solar)'!$V$13,'Assumptions (Solar)'!$V$8*Model!$I$902*('Assumptions (Solar)'!$G$20*'Assumptions (Solar)'!$G$2+'Assumptions (Solar)'!$G$21*'Assumptions (Solar)'!$G$3)/10^9),0)</f>
        <v>-0.0004276248089</v>
      </c>
      <c r="O965" s="160">
        <f>IF(and($I$902&gt;0,Model!AC$1&lt;='Assumptions (Solar)'!$V$13),PPMT('Assumptions (Solar)'!$V$10,Model!AC$1,'Assumptions (Solar)'!$V$13,'Assumptions (Solar)'!$V$8*Model!$I$902*('Assumptions (Solar)'!$G$20*'Assumptions (Solar)'!$G$2+'Assumptions (Solar)'!$G$21*'Assumptions (Solar)'!$G$3)/10^9),0)</f>
        <v>-0.0004618347936</v>
      </c>
      <c r="P965" s="160">
        <f>IF(and($I$902&gt;0,Model!AD$1&lt;='Assumptions (Solar)'!$V$13),PPMT('Assumptions (Solar)'!$V$10,Model!AD$1,'Assumptions (Solar)'!$V$13,'Assumptions (Solar)'!$V$8*Model!$I$902*('Assumptions (Solar)'!$G$20*'Assumptions (Solar)'!$G$2+'Assumptions (Solar)'!$G$21*'Assumptions (Solar)'!$G$3)/10^9),0)</f>
        <v>-0.0004987815771</v>
      </c>
      <c r="Q965" s="160">
        <f>IF(and($I$902&gt;0,Model!AE$1&lt;='Assumptions (Solar)'!$V$13),PPMT('Assumptions (Solar)'!$V$10,Model!AE$1,'Assumptions (Solar)'!$V$13,'Assumptions (Solar)'!$V$8*Model!$I$902*('Assumptions (Solar)'!$G$20*'Assumptions (Solar)'!$G$2+'Assumptions (Solar)'!$G$21*'Assumptions (Solar)'!$G$3)/10^9),0)</f>
        <v>-0.0005386841032</v>
      </c>
      <c r="R965" s="160">
        <f>IF(and($I$902&gt;0,Model!AF$1&lt;='Assumptions (Solar)'!$V$13),PPMT('Assumptions (Solar)'!$V$10,Model!AF$1,'Assumptions (Solar)'!$V$13,'Assumptions (Solar)'!$V$8*Model!$I$902*('Assumptions (Solar)'!$G$20*'Assumptions (Solar)'!$G$2+'Assumptions (Solar)'!$G$21*'Assumptions (Solar)'!$G$3)/10^9),0)</f>
        <v>-0.0005817788315</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-0.001980999996</v>
      </c>
      <c r="K966" s="160">
        <f>IF(and($J$902&gt;0,Model!X$1&lt;='Assumptions (Solar)'!$V$13),PPMT('Assumptions (Solar)'!$V$10,Model!X$1,'Assumptions (Solar)'!$V$13,'Assumptions (Solar)'!$V$8*Model!$J$902*('Assumptions (Solar)'!$H$20*'Assumptions (Solar)'!$H$2+'Assumptions (Solar)'!$H$21*'Assumptions (Solar)'!$H$3)/10^9),0)</f>
        <v>-0.002139479996</v>
      </c>
      <c r="L966" s="160">
        <f>IF(and($J$902&gt;0,Model!Y$1&lt;='Assumptions (Solar)'!$V$13),PPMT('Assumptions (Solar)'!$V$10,Model!Y$1,'Assumptions (Solar)'!$V$13,'Assumptions (Solar)'!$V$8*Model!$J$902*('Assumptions (Solar)'!$H$20*'Assumptions (Solar)'!$H$2+'Assumptions (Solar)'!$H$21*'Assumptions (Solar)'!$H$3)/10^9),0)</f>
        <v>-0.002310638396</v>
      </c>
      <c r="M966" s="160">
        <f>IF(and($J$902&gt;0,Model!Z$1&lt;='Assumptions (Solar)'!$V$13),PPMT('Assumptions (Solar)'!$V$10,Model!Z$1,'Assumptions (Solar)'!$V$13,'Assumptions (Solar)'!$V$8*Model!$J$902*('Assumptions (Solar)'!$H$20*'Assumptions (Solar)'!$H$2+'Assumptions (Solar)'!$H$21*'Assumptions (Solar)'!$H$3)/10^9),0)</f>
        <v>-0.002495489467</v>
      </c>
      <c r="N966" s="160">
        <f>IF(and($J$902&gt;0,Model!AA$1&lt;='Assumptions (Solar)'!$V$13),PPMT('Assumptions (Solar)'!$V$10,Model!AA$1,'Assumptions (Solar)'!$V$13,'Assumptions (Solar)'!$V$8*Model!$J$902*('Assumptions (Solar)'!$H$20*'Assumptions (Solar)'!$H$2+'Assumptions (Solar)'!$H$21*'Assumptions (Solar)'!$H$3)/10^9),0)</f>
        <v>-0.002695128625</v>
      </c>
      <c r="O966" s="160">
        <f>IF(and($J$902&gt;0,Model!AB$1&lt;='Assumptions (Solar)'!$V$13),PPMT('Assumptions (Solar)'!$V$10,Model!AB$1,'Assumptions (Solar)'!$V$13,'Assumptions (Solar)'!$V$8*Model!$J$902*('Assumptions (Solar)'!$H$20*'Assumptions (Solar)'!$H$2+'Assumptions (Solar)'!$H$21*'Assumptions (Solar)'!$H$3)/10^9),0)</f>
        <v>-0.002910738915</v>
      </c>
      <c r="P966" s="160">
        <f>IF(and($J$902&gt;0,Model!AC$1&lt;='Assumptions (Solar)'!$V$13),PPMT('Assumptions (Solar)'!$V$10,Model!AC$1,'Assumptions (Solar)'!$V$13,'Assumptions (Solar)'!$V$8*Model!$J$902*('Assumptions (Solar)'!$H$20*'Assumptions (Solar)'!$H$2+'Assumptions (Solar)'!$H$21*'Assumptions (Solar)'!$H$3)/10^9),0)</f>
        <v>-0.003143598028</v>
      </c>
      <c r="Q966" s="160">
        <f>IF(and($J$902&gt;0,Model!AD$1&lt;='Assumptions (Solar)'!$V$13),PPMT('Assumptions (Solar)'!$V$10,Model!AD$1,'Assumptions (Solar)'!$V$13,'Assumptions (Solar)'!$V$8*Model!$J$902*('Assumptions (Solar)'!$H$20*'Assumptions (Solar)'!$H$2+'Assumptions (Solar)'!$H$21*'Assumptions (Solar)'!$H$3)/10^9),0)</f>
        <v>-0.00339508587</v>
      </c>
      <c r="R966" s="160">
        <f>IF(and($J$902&gt;0,Model!AE$1&lt;='Assumptions (Solar)'!$V$13),PPMT('Assumptions (Solar)'!$V$10,Model!AE$1,'Assumptions (Solar)'!$V$13,'Assumptions (Solar)'!$V$8*Model!$J$902*('Assumptions (Solar)'!$H$20*'Assumptions (Solar)'!$H$2+'Assumptions (Solar)'!$H$21*'Assumptions (Solar)'!$H$3)/10^9),0)</f>
        <v>-0.003666692739</v>
      </c>
      <c r="S966" s="160">
        <f>IF(and($J$902&gt;0,Model!AF$1&lt;='Assumptions (Solar)'!$V$13),PPMT('Assumptions (Solar)'!$V$10,Model!AF$1,'Assumptions (Solar)'!$V$13,'Assumptions (Solar)'!$V$8*Model!$J$902*('Assumptions (Solar)'!$H$20*'Assumptions (Solar)'!$H$2+'Assumptions (Solar)'!$H$21*'Assumptions (Solar)'!$H$3)/10^9),0)</f>
        <v>-0.003960028159</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-0.002854559486</v>
      </c>
      <c r="L967" s="160">
        <f>IF(and($K$902&gt;0,Model!X$1&lt;='Assumptions (Solar)'!$V$13),PPMT('Assumptions (Solar)'!$V$10,Model!X$1,'Assumptions (Solar)'!$V$13,'Assumptions (Solar)'!$V$8*Model!$K$902*('Assumptions (Solar)'!$I$20*'Assumptions (Solar)'!$I$2+'Assumptions (Solar)'!$I$21*'Assumptions (Solar)'!$I$3)/10^9),0)</f>
        <v>-0.003082924245</v>
      </c>
      <c r="M967" s="160">
        <f>IF(and($K$902&gt;0,Model!Y$1&lt;='Assumptions (Solar)'!$V$13),PPMT('Assumptions (Solar)'!$V$10,Model!Y$1,'Assumptions (Solar)'!$V$13,'Assumptions (Solar)'!$V$8*Model!$K$902*('Assumptions (Solar)'!$I$20*'Assumptions (Solar)'!$I$2+'Assumptions (Solar)'!$I$21*'Assumptions (Solar)'!$I$3)/10^9),0)</f>
        <v>-0.003329558185</v>
      </c>
      <c r="N967" s="160">
        <f>IF(and($K$902&gt;0,Model!Z$1&lt;='Assumptions (Solar)'!$V$13),PPMT('Assumptions (Solar)'!$V$10,Model!Z$1,'Assumptions (Solar)'!$V$13,'Assumptions (Solar)'!$V$8*Model!$K$902*('Assumptions (Solar)'!$I$20*'Assumptions (Solar)'!$I$2+'Assumptions (Solar)'!$I$21*'Assumptions (Solar)'!$I$3)/10^9),0)</f>
        <v>-0.00359592284</v>
      </c>
      <c r="O967" s="160">
        <f>IF(and($K$902&gt;0,Model!AA$1&lt;='Assumptions (Solar)'!$V$13),PPMT('Assumptions (Solar)'!$V$10,Model!AA$1,'Assumptions (Solar)'!$V$13,'Assumptions (Solar)'!$V$8*Model!$K$902*('Assumptions (Solar)'!$I$20*'Assumptions (Solar)'!$I$2+'Assumptions (Solar)'!$I$21*'Assumptions (Solar)'!$I$3)/10^9),0)</f>
        <v>-0.003883596667</v>
      </c>
      <c r="P967" s="160">
        <f>IF(and($K$902&gt;0,Model!AB$1&lt;='Assumptions (Solar)'!$V$13),PPMT('Assumptions (Solar)'!$V$10,Model!AB$1,'Assumptions (Solar)'!$V$13,'Assumptions (Solar)'!$V$8*Model!$K$902*('Assumptions (Solar)'!$I$20*'Assumptions (Solar)'!$I$2+'Assumptions (Solar)'!$I$21*'Assumptions (Solar)'!$I$3)/10^9),0)</f>
        <v>-0.0041942844</v>
      </c>
      <c r="Q967" s="160">
        <f>IF(and($K$902&gt;0,Model!AC$1&lt;='Assumptions (Solar)'!$V$13),PPMT('Assumptions (Solar)'!$V$10,Model!AC$1,'Assumptions (Solar)'!$V$13,'Assumptions (Solar)'!$V$8*Model!$K$902*('Assumptions (Solar)'!$I$20*'Assumptions (Solar)'!$I$2+'Assumptions (Solar)'!$I$21*'Assumptions (Solar)'!$I$3)/10^9),0)</f>
        <v>-0.004529827152</v>
      </c>
      <c r="R967" s="160">
        <f>IF(and($K$902&gt;0,Model!AD$1&lt;='Assumptions (Solar)'!$V$13),PPMT('Assumptions (Solar)'!$V$10,Model!AD$1,'Assumptions (Solar)'!$V$13,'Assumptions (Solar)'!$V$8*Model!$K$902*('Assumptions (Solar)'!$I$20*'Assumptions (Solar)'!$I$2+'Assumptions (Solar)'!$I$21*'Assumptions (Solar)'!$I$3)/10^9),0)</f>
        <v>-0.004892213324</v>
      </c>
      <c r="S967" s="160">
        <f>IF(and($K$902&gt;0,Model!AE$1&lt;='Assumptions (Solar)'!$V$13),PPMT('Assumptions (Solar)'!$V$10,Model!AE$1,'Assumptions (Solar)'!$V$13,'Assumptions (Solar)'!$V$8*Model!$K$902*('Assumptions (Solar)'!$I$20*'Assumptions (Solar)'!$I$2+'Assumptions (Solar)'!$I$21*'Assumptions (Solar)'!$I$3)/10^9),0)</f>
        <v>-0.00528359039</v>
      </c>
      <c r="T967" s="160">
        <f>IF(and($K$902&gt;0,Model!AF$1&lt;='Assumptions (Solar)'!$V$13),PPMT('Assumptions (Solar)'!$V$10,Model!AF$1,'Assumptions (Solar)'!$V$13,'Assumptions (Solar)'!$V$8*Model!$K$902*('Assumptions (Solar)'!$I$20*'Assumptions (Solar)'!$I$2+'Assumptions (Solar)'!$I$21*'Assumptions (Solar)'!$I$3)/10^9),0)</f>
        <v>-0.005706277622</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-0.010674291</v>
      </c>
      <c r="M968" s="160">
        <f>IF(and($L$902&gt;0,Model!X$1&lt;='Assumptions (Solar)'!$V$13),PPMT('Assumptions (Solar)'!$V$10,Model!X$1,'Assumptions (Solar)'!$V$13,'Assumptions (Solar)'!$V$8*Model!$L$902*('Assumptions (Solar)'!$J$20*'Assumptions (Solar)'!$J$2+'Assumptions (Solar)'!$J$21*'Assumptions (Solar)'!$J$3)/10^9),0)</f>
        <v>-0.01152823428</v>
      </c>
      <c r="N968" s="160">
        <f>IF(and($L$902&gt;0,Model!Y$1&lt;='Assumptions (Solar)'!$V$13),PPMT('Assumptions (Solar)'!$V$10,Model!Y$1,'Assumptions (Solar)'!$V$13,'Assumptions (Solar)'!$V$8*Model!$L$902*('Assumptions (Solar)'!$J$20*'Assumptions (Solar)'!$J$2+'Assumptions (Solar)'!$J$21*'Assumptions (Solar)'!$J$3)/10^9),0)</f>
        <v>-0.01245049302</v>
      </c>
      <c r="O968" s="160">
        <f>IF(and($L$902&gt;0,Model!Z$1&lt;='Assumptions (Solar)'!$V$13),PPMT('Assumptions (Solar)'!$V$10,Model!Z$1,'Assumptions (Solar)'!$V$13,'Assumptions (Solar)'!$V$8*Model!$L$902*('Assumptions (Solar)'!$J$20*'Assumptions (Solar)'!$J$2+'Assumptions (Solar)'!$J$21*'Assumptions (Solar)'!$J$3)/10^9),0)</f>
        <v>-0.01344653246</v>
      </c>
      <c r="P968" s="160">
        <f>IF(and($L$902&gt;0,Model!AA$1&lt;='Assumptions (Solar)'!$V$13),PPMT('Assumptions (Solar)'!$V$10,Model!AA$1,'Assumptions (Solar)'!$V$13,'Assumptions (Solar)'!$V$8*Model!$L$902*('Assumptions (Solar)'!$J$20*'Assumptions (Solar)'!$J$2+'Assumptions (Solar)'!$J$21*'Assumptions (Solar)'!$J$3)/10^9),0)</f>
        <v>-0.01452225506</v>
      </c>
      <c r="Q968" s="160">
        <f>IF(and($L$902&gt;0,Model!AB$1&lt;='Assumptions (Solar)'!$V$13),PPMT('Assumptions (Solar)'!$V$10,Model!AB$1,'Assumptions (Solar)'!$V$13,'Assumptions (Solar)'!$V$8*Model!$L$902*('Assumptions (Solar)'!$J$20*'Assumptions (Solar)'!$J$2+'Assumptions (Solar)'!$J$21*'Assumptions (Solar)'!$J$3)/10^9),0)</f>
        <v>-0.01568403547</v>
      </c>
      <c r="R968" s="160">
        <f>IF(and($L$902&gt;0,Model!AC$1&lt;='Assumptions (Solar)'!$V$13),PPMT('Assumptions (Solar)'!$V$10,Model!AC$1,'Assumptions (Solar)'!$V$13,'Assumptions (Solar)'!$V$8*Model!$L$902*('Assumptions (Solar)'!$J$20*'Assumptions (Solar)'!$J$2+'Assumptions (Solar)'!$J$21*'Assumptions (Solar)'!$J$3)/10^9),0)</f>
        <v>-0.0169387583</v>
      </c>
      <c r="S968" s="160">
        <f>IF(and($L$902&gt;0,Model!AD$1&lt;='Assumptions (Solar)'!$V$13),PPMT('Assumptions (Solar)'!$V$10,Model!AD$1,'Assumptions (Solar)'!$V$13,'Assumptions (Solar)'!$V$8*Model!$L$902*('Assumptions (Solar)'!$J$20*'Assumptions (Solar)'!$J$2+'Assumptions (Solar)'!$J$21*'Assumptions (Solar)'!$J$3)/10^9),0)</f>
        <v>-0.01829385897</v>
      </c>
      <c r="T968" s="160">
        <f>IF(and($L$902&gt;0,Model!AE$1&lt;='Assumptions (Solar)'!$V$13),PPMT('Assumptions (Solar)'!$V$10,Model!AE$1,'Assumptions (Solar)'!$V$13,'Assumptions (Solar)'!$V$8*Model!$L$902*('Assumptions (Solar)'!$J$20*'Assumptions (Solar)'!$J$2+'Assumptions (Solar)'!$J$21*'Assumptions (Solar)'!$J$3)/10^9),0)</f>
        <v>-0.01975736769</v>
      </c>
      <c r="U968" s="160">
        <f>IF(and($L$902&gt;0,Model!AF$1&lt;='Assumptions (Solar)'!$V$13),PPMT('Assumptions (Solar)'!$V$10,Model!AF$1,'Assumptions (Solar)'!$V$13,'Assumptions (Solar)'!$V$8*Model!$L$902*('Assumptions (Solar)'!$J$20*'Assumptions (Solar)'!$J$2+'Assumptions (Solar)'!$J$21*'Assumptions (Solar)'!$J$3)/10^9),0)</f>
        <v>-0.0213379571</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-0.00767560343</v>
      </c>
      <c r="N969" s="160">
        <f>IF(and($M$902&gt;0,Model!X$1&lt;='Assumptions (Solar)'!$V$13),PPMT('Assumptions (Solar)'!$V$10,Model!X$1,'Assumptions (Solar)'!$V$13,'Assumptions (Solar)'!$V$8*Model!$M$902*('Assumptions (Solar)'!$K$20*'Assumptions (Solar)'!$K$2+'Assumptions (Solar)'!$K$21*'Assumptions (Solar)'!$K$3)/10^9),0)</f>
        <v>-0.008289651705</v>
      </c>
      <c r="O969" s="160">
        <f>IF(and($M$902&gt;0,Model!Y$1&lt;='Assumptions (Solar)'!$V$13),PPMT('Assumptions (Solar)'!$V$10,Model!Y$1,'Assumptions (Solar)'!$V$13,'Assumptions (Solar)'!$V$8*Model!$M$902*('Assumptions (Solar)'!$K$20*'Assumptions (Solar)'!$K$2+'Assumptions (Solar)'!$K$21*'Assumptions (Solar)'!$K$3)/10^9),0)</f>
        <v>-0.008952823841</v>
      </c>
      <c r="P969" s="160">
        <f>IF(and($M$902&gt;0,Model!Z$1&lt;='Assumptions (Solar)'!$V$13),PPMT('Assumptions (Solar)'!$V$10,Model!Z$1,'Assumptions (Solar)'!$V$13,'Assumptions (Solar)'!$V$8*Model!$M$902*('Assumptions (Solar)'!$K$20*'Assumptions (Solar)'!$K$2+'Assumptions (Solar)'!$K$21*'Assumptions (Solar)'!$K$3)/10^9),0)</f>
        <v>-0.009669049748</v>
      </c>
      <c r="Q969" s="160">
        <f>IF(and($M$902&gt;0,Model!AA$1&lt;='Assumptions (Solar)'!$V$13),PPMT('Assumptions (Solar)'!$V$10,Model!AA$1,'Assumptions (Solar)'!$V$13,'Assumptions (Solar)'!$V$8*Model!$M$902*('Assumptions (Solar)'!$K$20*'Assumptions (Solar)'!$K$2+'Assumptions (Solar)'!$K$21*'Assumptions (Solar)'!$K$3)/10^9),0)</f>
        <v>-0.01044257373</v>
      </c>
      <c r="R969" s="160">
        <f>IF(and($M$902&gt;0,Model!AB$1&lt;='Assumptions (Solar)'!$V$13),PPMT('Assumptions (Solar)'!$V$10,Model!AB$1,'Assumptions (Solar)'!$V$13,'Assumptions (Solar)'!$V$8*Model!$M$902*('Assumptions (Solar)'!$K$20*'Assumptions (Solar)'!$K$2+'Assumptions (Solar)'!$K$21*'Assumptions (Solar)'!$K$3)/10^9),0)</f>
        <v>-0.01127797963</v>
      </c>
      <c r="S969" s="160">
        <f>IF(and($M$902&gt;0,Model!AC$1&lt;='Assumptions (Solar)'!$V$13),PPMT('Assumptions (Solar)'!$V$10,Model!AC$1,'Assumptions (Solar)'!$V$13,'Assumptions (Solar)'!$V$8*Model!$M$902*('Assumptions (Solar)'!$K$20*'Assumptions (Solar)'!$K$2+'Assumptions (Solar)'!$K$21*'Assumptions (Solar)'!$K$3)/10^9),0)</f>
        <v>-0.012180218</v>
      </c>
      <c r="T969" s="160">
        <f>IF(and($M$902&gt;0,Model!AD$1&lt;='Assumptions (Solar)'!$V$13),PPMT('Assumptions (Solar)'!$V$10,Model!AD$1,'Assumptions (Solar)'!$V$13,'Assumptions (Solar)'!$V$8*Model!$M$902*('Assumptions (Solar)'!$K$20*'Assumptions (Solar)'!$K$2+'Assumptions (Solar)'!$K$21*'Assumptions (Solar)'!$K$3)/10^9),0)</f>
        <v>-0.01315463544</v>
      </c>
      <c r="U969" s="160">
        <f>IF(and($M$902&gt;0,Model!AE$1&lt;='Assumptions (Solar)'!$V$13),PPMT('Assumptions (Solar)'!$V$10,Model!AE$1,'Assumptions (Solar)'!$V$13,'Assumptions (Solar)'!$V$8*Model!$M$902*('Assumptions (Solar)'!$K$20*'Assumptions (Solar)'!$K$2+'Assumptions (Solar)'!$K$21*'Assumptions (Solar)'!$K$3)/10^9),0)</f>
        <v>-0.01420700627</v>
      </c>
      <c r="V969" s="160">
        <f>IF(and($M$902&gt;0,Model!AF$1&lt;='Assumptions (Solar)'!$V$13),PPMT('Assumptions (Solar)'!$V$10,Model!AF$1,'Assumptions (Solar)'!$V$13,'Assumptions (Solar)'!$V$8*Model!$M$902*('Assumptions (Solar)'!$K$20*'Assumptions (Solar)'!$K$2+'Assumptions (Solar)'!$K$21*'Assumptions (Solar)'!$K$3)/10^9),0)</f>
        <v>-0.01534356677</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-0.03549348208</v>
      </c>
      <c r="O970" s="177">
        <f>IF(and($N$902&gt;0,Model!X$1&lt;='Assumptions (Solar)'!$V$13),PPMT('Assumptions (Solar)'!$V$10,Model!X$1,'Assumptions (Solar)'!$V$13,'Assumptions (Solar)'!$V$8*Model!$N$902*('Assumptions (Solar)'!$L$20*'Assumptions (Solar)'!$L$2+'Assumptions (Solar)'!$L$21*'Assumptions (Solar)'!$L$3)/10^9),0)</f>
        <v>-0.03833296065</v>
      </c>
      <c r="P970" s="177">
        <f>IF(and($N$902&gt;0,Model!Y$1&lt;='Assumptions (Solar)'!$V$13),PPMT('Assumptions (Solar)'!$V$10,Model!Y$1,'Assumptions (Solar)'!$V$13,'Assumptions (Solar)'!$V$8*Model!$N$902*('Assumptions (Solar)'!$L$20*'Assumptions (Solar)'!$L$2+'Assumptions (Solar)'!$L$21*'Assumptions (Solar)'!$L$3)/10^9),0)</f>
        <v>-0.0413995975</v>
      </c>
      <c r="Q970" s="177">
        <f>IF(and($N$902&gt;0,Model!Z$1&lt;='Assumptions (Solar)'!$V$13),PPMT('Assumptions (Solar)'!$V$10,Model!Z$1,'Assumptions (Solar)'!$V$13,'Assumptions (Solar)'!$V$8*Model!$N$902*('Assumptions (Solar)'!$L$20*'Assumptions (Solar)'!$L$2+'Assumptions (Solar)'!$L$21*'Assumptions (Solar)'!$L$3)/10^9),0)</f>
        <v>-0.0447115653</v>
      </c>
      <c r="R970" s="177">
        <f>IF(and($N$902&gt;0,Model!AA$1&lt;='Assumptions (Solar)'!$V$13),PPMT('Assumptions (Solar)'!$V$10,Model!AA$1,'Assumptions (Solar)'!$V$13,'Assumptions (Solar)'!$V$8*Model!$N$902*('Assumptions (Solar)'!$L$20*'Assumptions (Solar)'!$L$2+'Assumptions (Solar)'!$L$21*'Assumptions (Solar)'!$L$3)/10^9),0)</f>
        <v>-0.04828849053</v>
      </c>
      <c r="S970" s="177">
        <f>IF(and($N$902&gt;0,Model!AB$1&lt;='Assumptions (Solar)'!$V$13),PPMT('Assumptions (Solar)'!$V$10,Model!AB$1,'Assumptions (Solar)'!$V$13,'Assumptions (Solar)'!$V$8*Model!$N$902*('Assumptions (Solar)'!$L$20*'Assumptions (Solar)'!$L$2+'Assumptions (Solar)'!$L$21*'Assumptions (Solar)'!$L$3)/10^9),0)</f>
        <v>-0.05215156977</v>
      </c>
      <c r="T970" s="177">
        <f>IF(and($N$902&gt;0,Model!AC$1&lt;='Assumptions (Solar)'!$V$13),PPMT('Assumptions (Solar)'!$V$10,Model!AC$1,'Assumptions (Solar)'!$V$13,'Assumptions (Solar)'!$V$8*Model!$N$902*('Assumptions (Solar)'!$L$20*'Assumptions (Solar)'!$L$2+'Assumptions (Solar)'!$L$21*'Assumptions (Solar)'!$L$3)/10^9),0)</f>
        <v>-0.05632369535</v>
      </c>
      <c r="U970" s="177">
        <f>IF(and($N$902&gt;0,Model!AD$1&lt;='Assumptions (Solar)'!$V$13),PPMT('Assumptions (Solar)'!$V$10,Model!AD$1,'Assumptions (Solar)'!$V$13,'Assumptions (Solar)'!$V$8*Model!$N$902*('Assumptions (Solar)'!$L$20*'Assumptions (Solar)'!$L$2+'Assumptions (Solar)'!$L$21*'Assumptions (Solar)'!$L$3)/10^9),0)</f>
        <v>-0.06082959098</v>
      </c>
      <c r="V970" s="177">
        <f>IF(and($N$902&gt;0,Model!AE$1&lt;='Assumptions (Solar)'!$V$13),PPMT('Assumptions (Solar)'!$V$10,Model!AE$1,'Assumptions (Solar)'!$V$13,'Assumptions (Solar)'!$V$8*Model!$N$902*('Assumptions (Solar)'!$L$20*'Assumptions (Solar)'!$L$2+'Assumptions (Solar)'!$L$21*'Assumptions (Solar)'!$L$3)/10^9),0)</f>
        <v>-0.06569595826</v>
      </c>
      <c r="W970" s="177">
        <f>IF(and($N$902&gt;0,Model!AF$1&lt;='Assumptions (Solar)'!$V$13),PPMT('Assumptions (Solar)'!$V$10,Model!AF$1,'Assumptions (Solar)'!$V$13,'Assumptions (Solar)'!$V$8*Model!$N$902*('Assumptions (Solar)'!$L$20*'Assumptions (Solar)'!$L$2+'Assumptions (Solar)'!$L$21*'Assumptions (Solar)'!$L$3)/10^9),0)</f>
        <v>-0.07095163492</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-0.09653370673</v>
      </c>
      <c r="P971" s="160">
        <f>IF(and($O$902&gt;0,Model!X$1&lt;='Assumptions (Solar)'!$V$13),PPMT('Assumptions (Solar)'!$V$10,Model!X$1,'Assumptions (Solar)'!$V$13,'Assumptions (Solar)'!$V$8*Model!$O$902*('Assumptions (Solar)'!$M$20*'Assumptions (Solar)'!$M$2+'Assumptions (Solar)'!$M$21*'Assumptions (Solar)'!$M$3)/10^9),0)</f>
        <v>-0.1042564033</v>
      </c>
      <c r="Q971" s="160">
        <f>IF(and($O$902&gt;0,Model!Y$1&lt;='Assumptions (Solar)'!$V$13),PPMT('Assumptions (Solar)'!$V$10,Model!Y$1,'Assumptions (Solar)'!$V$13,'Assumptions (Solar)'!$V$8*Model!$O$902*('Assumptions (Solar)'!$M$20*'Assumptions (Solar)'!$M$2+'Assumptions (Solar)'!$M$21*'Assumptions (Solar)'!$M$3)/10^9),0)</f>
        <v>-0.1125969155</v>
      </c>
      <c r="R971" s="160">
        <f>IF(and($O$902&gt;0,Model!Z$1&lt;='Assumptions (Solar)'!$V$13),PPMT('Assumptions (Solar)'!$V$10,Model!Z$1,'Assumptions (Solar)'!$V$13,'Assumptions (Solar)'!$V$8*Model!$O$902*('Assumptions (Solar)'!$M$20*'Assumptions (Solar)'!$M$2+'Assumptions (Solar)'!$M$21*'Assumptions (Solar)'!$M$3)/10^9),0)</f>
        <v>-0.1216046688</v>
      </c>
      <c r="S971" s="160">
        <f>IF(and($O$902&gt;0,Model!AA$1&lt;='Assumptions (Solar)'!$V$13),PPMT('Assumptions (Solar)'!$V$10,Model!AA$1,'Assumptions (Solar)'!$V$13,'Assumptions (Solar)'!$V$8*Model!$O$902*('Assumptions (Solar)'!$M$20*'Assumptions (Solar)'!$M$2+'Assumptions (Solar)'!$M$21*'Assumptions (Solar)'!$M$3)/10^9),0)</f>
        <v>-0.1313330423</v>
      </c>
      <c r="T971" s="160">
        <f>IF(and($O$902&gt;0,Model!AB$1&lt;='Assumptions (Solar)'!$V$13),PPMT('Assumptions (Solar)'!$V$10,Model!AB$1,'Assumptions (Solar)'!$V$13,'Assumptions (Solar)'!$V$8*Model!$O$902*('Assumptions (Solar)'!$M$20*'Assumptions (Solar)'!$M$2+'Assumptions (Solar)'!$M$21*'Assumptions (Solar)'!$M$3)/10^9),0)</f>
        <v>-0.1418396857</v>
      </c>
      <c r="U971" s="160">
        <f>IF(and($O$902&gt;0,Model!AC$1&lt;='Assumptions (Solar)'!$V$13),PPMT('Assumptions (Solar)'!$V$10,Model!AC$1,'Assumptions (Solar)'!$V$13,'Assumptions (Solar)'!$V$8*Model!$O$902*('Assumptions (Solar)'!$M$20*'Assumptions (Solar)'!$M$2+'Assumptions (Solar)'!$M$21*'Assumptions (Solar)'!$M$3)/10^9),0)</f>
        <v>-0.1531868605</v>
      </c>
      <c r="V971" s="160">
        <f>IF(and($O$902&gt;0,Model!AD$1&lt;='Assumptions (Solar)'!$V$13),PPMT('Assumptions (Solar)'!$V$10,Model!AD$1,'Assumptions (Solar)'!$V$13,'Assumptions (Solar)'!$V$8*Model!$O$902*('Assumptions (Solar)'!$M$20*'Assumptions (Solar)'!$M$2+'Assumptions (Solar)'!$M$21*'Assumptions (Solar)'!$M$3)/10^9),0)</f>
        <v>-0.1654418093</v>
      </c>
      <c r="W971" s="160">
        <f>IF(and($O$902&gt;0,Model!AE$1&lt;='Assumptions (Solar)'!$V$13),PPMT('Assumptions (Solar)'!$V$10,Model!AE$1,'Assumptions (Solar)'!$V$13,'Assumptions (Solar)'!$V$8*Model!$O$902*('Assumptions (Solar)'!$M$20*'Assumptions (Solar)'!$M$2+'Assumptions (Solar)'!$M$21*'Assumptions (Solar)'!$M$3)/10^9),0)</f>
        <v>-0.1786771541</v>
      </c>
      <c r="X971" s="160">
        <f>IF(and($O$902&gt;0,Model!AF$1&lt;='Assumptions (Solar)'!$V$13),PPMT('Assumptions (Solar)'!$V$10,Model!AF$1,'Assumptions (Solar)'!$V$13,'Assumptions (Solar)'!$V$8*Model!$O$902*('Assumptions (Solar)'!$M$20*'Assumptions (Solar)'!$M$2+'Assumptions (Solar)'!$M$21*'Assumptions (Solar)'!$M$3)/10^9),0)</f>
        <v>-0.1929713264</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-0.3246429774</v>
      </c>
      <c r="Q972" s="177">
        <f>IF(and($P$902&gt;0,Model!X$1&lt;='Assumptions (Solar)'!$V$13),PPMT('Assumptions (Solar)'!$V$10,Model!X$1,'Assumptions (Solar)'!$V$13,'Assumptions (Solar)'!$V$8*Model!$P$902*('Assumptions (Solar)'!$N$20*'Assumptions (Solar)'!$N$2+'Assumptions (Solar)'!$N$21*'Assumptions (Solar)'!$N$3)/10^9),0)</f>
        <v>-0.3506144156</v>
      </c>
      <c r="R972" s="177">
        <f>IF(and($P$902&gt;0,Model!Y$1&lt;='Assumptions (Solar)'!$V$13),PPMT('Assumptions (Solar)'!$V$10,Model!Y$1,'Assumptions (Solar)'!$V$13,'Assumptions (Solar)'!$V$8*Model!$P$902*('Assumptions (Solar)'!$N$20*'Assumptions (Solar)'!$N$2+'Assumptions (Solar)'!$N$21*'Assumptions (Solar)'!$N$3)/10^9),0)</f>
        <v>-0.3786635688</v>
      </c>
      <c r="S972" s="177">
        <f>IF(and($P$902&gt;0,Model!Z$1&lt;='Assumptions (Solar)'!$V$13),PPMT('Assumptions (Solar)'!$V$10,Model!Z$1,'Assumptions (Solar)'!$V$13,'Assumptions (Solar)'!$V$8*Model!$P$902*('Assumptions (Solar)'!$N$20*'Assumptions (Solar)'!$N$2+'Assumptions (Solar)'!$N$21*'Assumptions (Solar)'!$N$3)/10^9),0)</f>
        <v>-0.4089566544</v>
      </c>
      <c r="T972" s="177">
        <f>IF(and($P$902&gt;0,Model!AA$1&lt;='Assumptions (Solar)'!$V$13),PPMT('Assumptions (Solar)'!$V$10,Model!AA$1,'Assumptions (Solar)'!$V$13,'Assumptions (Solar)'!$V$8*Model!$P$902*('Assumptions (Solar)'!$N$20*'Assumptions (Solar)'!$N$2+'Assumptions (Solar)'!$N$21*'Assumptions (Solar)'!$N$3)/10^9),0)</f>
        <v>-0.4416731867</v>
      </c>
      <c r="U972" s="177">
        <f>IF(and($P$902&gt;0,Model!AB$1&lt;='Assumptions (Solar)'!$V$13),PPMT('Assumptions (Solar)'!$V$10,Model!AB$1,'Assumptions (Solar)'!$V$13,'Assumptions (Solar)'!$V$8*Model!$P$902*('Assumptions (Solar)'!$N$20*'Assumptions (Solar)'!$N$2+'Assumptions (Solar)'!$N$21*'Assumptions (Solar)'!$N$3)/10^9),0)</f>
        <v>-0.4770070416</v>
      </c>
      <c r="V972" s="177">
        <f>IF(and($P$902&gt;0,Model!AC$1&lt;='Assumptions (Solar)'!$V$13),PPMT('Assumptions (Solar)'!$V$10,Model!AC$1,'Assumptions (Solar)'!$V$13,'Assumptions (Solar)'!$V$8*Model!$P$902*('Assumptions (Solar)'!$N$20*'Assumptions (Solar)'!$N$2+'Assumptions (Solar)'!$N$21*'Assumptions (Solar)'!$N$3)/10^9),0)</f>
        <v>-0.515167605</v>
      </c>
      <c r="W972" s="177">
        <f>IF(and($P$902&gt;0,Model!AD$1&lt;='Assumptions (Solar)'!$V$13),PPMT('Assumptions (Solar)'!$V$10,Model!AD$1,'Assumptions (Solar)'!$V$13,'Assumptions (Solar)'!$V$8*Model!$P$902*('Assumptions (Solar)'!$N$20*'Assumptions (Solar)'!$N$2+'Assumptions (Solar)'!$N$21*'Assumptions (Solar)'!$N$3)/10^9),0)</f>
        <v>-0.5563810134</v>
      </c>
      <c r="X972" s="177">
        <f>IF(and($P$902&gt;0,Model!AE$1&lt;='Assumptions (Solar)'!$V$13),PPMT('Assumptions (Solar)'!$V$10,Model!AE$1,'Assumptions (Solar)'!$V$13,'Assumptions (Solar)'!$V$8*Model!$P$902*('Assumptions (Solar)'!$N$20*'Assumptions (Solar)'!$N$2+'Assumptions (Solar)'!$N$21*'Assumptions (Solar)'!$N$3)/10^9),0)</f>
        <v>-0.6008914944</v>
      </c>
      <c r="Y972" s="177">
        <f>IF(and($P$902&gt;0,Model!AF$1&lt;='Assumptions (Solar)'!$V$13),PPMT('Assumptions (Solar)'!$V$10,Model!AF$1,'Assumptions (Solar)'!$V$13,'Assumptions (Solar)'!$V$8*Model!$P$902*('Assumptions (Solar)'!$N$20*'Assumptions (Solar)'!$N$2+'Assumptions (Solar)'!$N$21*'Assumptions (Solar)'!$N$3)/10^9),0)</f>
        <v>-0.648962814</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-0.3578476523</v>
      </c>
      <c r="R973" s="160">
        <f>IF(and($Q$902&gt;0,Model!X$1&lt;='Assumptions (Solar)'!$V$13),PPMT('Assumptions (Solar)'!$V$10,Model!X$1,'Assumptions (Solar)'!$V$13,'Assumptions (Solar)'!$V$8*Model!$Q$902*('Assumptions (Solar)'!$O$20*'Assumptions (Solar)'!$O$2+'Assumptions (Solar)'!$O$21*'Assumptions (Solar)'!$O$3)/10^9),0)</f>
        <v>-0.3864754645</v>
      </c>
      <c r="S973" s="160">
        <f>IF(and($Q$902&gt;0,Model!Y$1&lt;='Assumptions (Solar)'!$V$13),PPMT('Assumptions (Solar)'!$V$10,Model!Y$1,'Assumptions (Solar)'!$V$13,'Assumptions (Solar)'!$V$8*Model!$Q$902*('Assumptions (Solar)'!$O$20*'Assumptions (Solar)'!$O$2+'Assumptions (Solar)'!$O$21*'Assumptions (Solar)'!$O$3)/10^9),0)</f>
        <v>-0.4173935016</v>
      </c>
      <c r="T973" s="160">
        <f>IF(and($Q$902&gt;0,Model!Z$1&lt;='Assumptions (Solar)'!$V$13),PPMT('Assumptions (Solar)'!$V$10,Model!Z$1,'Assumptions (Solar)'!$V$13,'Assumptions (Solar)'!$V$8*Model!$Q$902*('Assumptions (Solar)'!$O$20*'Assumptions (Solar)'!$O$2+'Assumptions (Solar)'!$O$21*'Assumptions (Solar)'!$O$3)/10^9),0)</f>
        <v>-0.4507849818</v>
      </c>
      <c r="U973" s="160">
        <f>IF(and($Q$902&gt;0,Model!AA$1&lt;='Assumptions (Solar)'!$V$13),PPMT('Assumptions (Solar)'!$V$10,Model!AA$1,'Assumptions (Solar)'!$V$13,'Assumptions (Solar)'!$V$8*Model!$Q$902*('Assumptions (Solar)'!$O$20*'Assumptions (Solar)'!$O$2+'Assumptions (Solar)'!$O$21*'Assumptions (Solar)'!$O$3)/10^9),0)</f>
        <v>-0.4868477803</v>
      </c>
      <c r="V973" s="160">
        <f>IF(and($Q$902&gt;0,Model!AB$1&lt;='Assumptions (Solar)'!$V$13),PPMT('Assumptions (Solar)'!$V$10,Model!AB$1,'Assumptions (Solar)'!$V$13,'Assumptions (Solar)'!$V$8*Model!$Q$902*('Assumptions (Solar)'!$O$20*'Assumptions (Solar)'!$O$2+'Assumptions (Solar)'!$O$21*'Assumptions (Solar)'!$O$3)/10^9),0)</f>
        <v>-0.5257956027</v>
      </c>
      <c r="W973" s="160">
        <f>IF(and($Q$902&gt;0,Model!AC$1&lt;='Assumptions (Solar)'!$V$13),PPMT('Assumptions (Solar)'!$V$10,Model!AC$1,'Assumptions (Solar)'!$V$13,'Assumptions (Solar)'!$V$8*Model!$Q$902*('Assumptions (Solar)'!$O$20*'Assumptions (Solar)'!$O$2+'Assumptions (Solar)'!$O$21*'Assumptions (Solar)'!$O$3)/10^9),0)</f>
        <v>-0.5678592509</v>
      </c>
      <c r="X973" s="160">
        <f>IF(and($Q$902&gt;0,Model!AD$1&lt;='Assumptions (Solar)'!$V$13),PPMT('Assumptions (Solar)'!$V$10,Model!AD$1,'Assumptions (Solar)'!$V$13,'Assumptions (Solar)'!$V$8*Model!$Q$902*('Assumptions (Solar)'!$O$20*'Assumptions (Solar)'!$O$2+'Assumptions (Solar)'!$O$21*'Assumptions (Solar)'!$O$3)/10^9),0)</f>
        <v>-0.613287991</v>
      </c>
      <c r="Y973" s="160">
        <f>IF(and($Q$902&gt;0,Model!AE$1&lt;='Assumptions (Solar)'!$V$13),PPMT('Assumptions (Solar)'!$V$10,Model!AE$1,'Assumptions (Solar)'!$V$13,'Assumptions (Solar)'!$V$8*Model!$Q$902*('Assumptions (Solar)'!$O$20*'Assumptions (Solar)'!$O$2+'Assumptions (Solar)'!$O$21*'Assumptions (Solar)'!$O$3)/10^9),0)</f>
        <v>-0.6623510303</v>
      </c>
      <c r="Z973" s="160">
        <f>IF(and($Q$902&gt;0,Model!AF$1&lt;='Assumptions (Solar)'!$V$13),PPMT('Assumptions (Solar)'!$V$10,Model!AF$1,'Assumptions (Solar)'!$V$13,'Assumptions (Solar)'!$V$8*Model!$Q$902*('Assumptions (Solar)'!$O$20*'Assumptions (Solar)'!$O$2+'Assumptions (Solar)'!$O$21*'Assumptions (Solar)'!$O$3)/10^9),0)</f>
        <v>-0.7153391127</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-0.2092679103</v>
      </c>
      <c r="S974" s="177">
        <f>IF(and($R$902&gt;0,Model!X$1&lt;='Assumptions (Solar)'!$V$13),PPMT('Assumptions (Solar)'!$V$10,Model!X$1,'Assumptions (Solar)'!$V$13,'Assumptions (Solar)'!$V$8*Model!$R$902*('Assumptions (Solar)'!$P$20*'Assumptions (Solar)'!$P$2+'Assumptions (Solar)'!$P$21*'Assumptions (Solar)'!$P$3)/10^9),0)</f>
        <v>-0.2260093431</v>
      </c>
      <c r="T974" s="177">
        <f>IF(and($R$902&gt;0,Model!Y$1&lt;='Assumptions (Solar)'!$V$13),PPMT('Assumptions (Solar)'!$V$10,Model!Y$1,'Assumptions (Solar)'!$V$13,'Assumptions (Solar)'!$V$8*Model!$R$902*('Assumptions (Solar)'!$P$20*'Assumptions (Solar)'!$P$2+'Assumptions (Solar)'!$P$21*'Assumptions (Solar)'!$P$3)/10^9),0)</f>
        <v>-0.2440900905</v>
      </c>
      <c r="U974" s="177">
        <f>IF(and($R$902&gt;0,Model!Z$1&lt;='Assumptions (Solar)'!$V$13),PPMT('Assumptions (Solar)'!$V$10,Model!Z$1,'Assumptions (Solar)'!$V$13,'Assumptions (Solar)'!$V$8*Model!$R$902*('Assumptions (Solar)'!$P$20*'Assumptions (Solar)'!$P$2+'Assumptions (Solar)'!$P$21*'Assumptions (Solar)'!$P$3)/10^9),0)</f>
        <v>-0.2636172978</v>
      </c>
      <c r="V974" s="177">
        <f>IF(and($R$902&gt;0,Model!AA$1&lt;='Assumptions (Solar)'!$V$13),PPMT('Assumptions (Solar)'!$V$10,Model!AA$1,'Assumptions (Solar)'!$V$13,'Assumptions (Solar)'!$V$8*Model!$R$902*('Assumptions (Solar)'!$P$20*'Assumptions (Solar)'!$P$2+'Assumptions (Solar)'!$P$21*'Assumptions (Solar)'!$P$3)/10^9),0)</f>
        <v>-0.2847066816</v>
      </c>
      <c r="W974" s="177">
        <f>IF(and($R$902&gt;0,Model!AB$1&lt;='Assumptions (Solar)'!$V$13),PPMT('Assumptions (Solar)'!$V$10,Model!AB$1,'Assumptions (Solar)'!$V$13,'Assumptions (Solar)'!$V$8*Model!$R$902*('Assumptions (Solar)'!$P$20*'Assumptions (Solar)'!$P$2+'Assumptions (Solar)'!$P$21*'Assumptions (Solar)'!$P$3)/10^9),0)</f>
        <v>-0.3074832161</v>
      </c>
      <c r="X974" s="177">
        <f>IF(and($R$902&gt;0,Model!AC$1&lt;='Assumptions (Solar)'!$V$13),PPMT('Assumptions (Solar)'!$V$10,Model!AC$1,'Assumptions (Solar)'!$V$13,'Assumptions (Solar)'!$V$8*Model!$R$902*('Assumptions (Solar)'!$P$20*'Assumptions (Solar)'!$P$2+'Assumptions (Solar)'!$P$21*'Assumptions (Solar)'!$P$3)/10^9),0)</f>
        <v>-0.3320818734</v>
      </c>
      <c r="Y974" s="177">
        <f>IF(and($R$902&gt;0,Model!AD$1&lt;='Assumptions (Solar)'!$V$13),PPMT('Assumptions (Solar)'!$V$10,Model!AD$1,'Assumptions (Solar)'!$V$13,'Assumptions (Solar)'!$V$8*Model!$R$902*('Assumptions (Solar)'!$P$20*'Assumptions (Solar)'!$P$2+'Assumptions (Solar)'!$P$21*'Assumptions (Solar)'!$P$3)/10^9),0)</f>
        <v>-0.3586484233</v>
      </c>
      <c r="Z974" s="177">
        <f>IF(and($R$902&gt;0,Model!AE$1&lt;='Assumptions (Solar)'!$V$13),PPMT('Assumptions (Solar)'!$V$10,Model!AE$1,'Assumptions (Solar)'!$V$13,'Assumptions (Solar)'!$V$8*Model!$R$902*('Assumptions (Solar)'!$P$20*'Assumptions (Solar)'!$P$2+'Assumptions (Solar)'!$P$21*'Assumptions (Solar)'!$P$3)/10^9),0)</f>
        <v>-0.3873402972</v>
      </c>
      <c r="AA974" s="177">
        <f>IF(and($R$902&gt;0,Model!AF$1&lt;='Assumptions (Solar)'!$V$13),PPMT('Assumptions (Solar)'!$V$10,Model!AF$1,'Assumptions (Solar)'!$V$13,'Assumptions (Solar)'!$V$8*Model!$R$902*('Assumptions (Solar)'!$P$20*'Assumptions (Solar)'!$P$2+'Assumptions (Solar)'!$P$21*'Assumptions (Solar)'!$P$3)/10^9),0)</f>
        <v>-0.4183275209</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-0.4189822283</v>
      </c>
      <c r="T975" s="160">
        <f>IF(and($S$902&gt;0,Model!X$1&lt;='Assumptions (Solar)'!$V$13),PPMT('Assumptions (Solar)'!$V$10,Model!X$1,'Assumptions (Solar)'!$V$13,'Assumptions (Solar)'!$V$8*Model!$S$902*('Assumptions (Solar)'!$Q$20*'Assumptions (Solar)'!$Q$2+'Assumptions (Solar)'!$Q$21*'Assumptions (Solar)'!$Q$3)/10^9),0)</f>
        <v>-0.4525008066</v>
      </c>
      <c r="U975" s="160">
        <f>IF(and($S$902&gt;0,Model!Y$1&lt;='Assumptions (Solar)'!$V$13),PPMT('Assumptions (Solar)'!$V$10,Model!Y$1,'Assumptions (Solar)'!$V$13,'Assumptions (Solar)'!$V$8*Model!$S$902*('Assumptions (Solar)'!$Q$20*'Assumptions (Solar)'!$Q$2+'Assumptions (Solar)'!$Q$21*'Assumptions (Solar)'!$Q$3)/10^9),0)</f>
        <v>-0.4887008711</v>
      </c>
      <c r="V975" s="160">
        <f>IF(and($S$902&gt;0,Model!Z$1&lt;='Assumptions (Solar)'!$V$13),PPMT('Assumptions (Solar)'!$V$10,Model!Z$1,'Assumptions (Solar)'!$V$13,'Assumptions (Solar)'!$V$8*Model!$S$902*('Assumptions (Solar)'!$Q$20*'Assumptions (Solar)'!$Q$2+'Assumptions (Solar)'!$Q$21*'Assumptions (Solar)'!$Q$3)/10^9),0)</f>
        <v>-0.5277969408</v>
      </c>
      <c r="W975" s="160">
        <f>IF(and($S$902&gt;0,Model!AA$1&lt;='Assumptions (Solar)'!$V$13),PPMT('Assumptions (Solar)'!$V$10,Model!AA$1,'Assumptions (Solar)'!$V$13,'Assumptions (Solar)'!$V$8*Model!$S$902*('Assumptions (Solar)'!$Q$20*'Assumptions (Solar)'!$Q$2+'Assumptions (Solar)'!$Q$21*'Assumptions (Solar)'!$Q$3)/10^9),0)</f>
        <v>-0.570020696</v>
      </c>
      <c r="X975" s="160">
        <f>IF(and($S$902&gt;0,Model!AB$1&lt;='Assumptions (Solar)'!$V$13),PPMT('Assumptions (Solar)'!$V$10,Model!AB$1,'Assumptions (Solar)'!$V$13,'Assumptions (Solar)'!$V$8*Model!$S$902*('Assumptions (Solar)'!$Q$20*'Assumptions (Solar)'!$Q$2+'Assumptions (Solar)'!$Q$21*'Assumptions (Solar)'!$Q$3)/10^9),0)</f>
        <v>-0.6156223517</v>
      </c>
      <c r="Y975" s="160">
        <f>IF(and($S$902&gt;0,Model!AC$1&lt;='Assumptions (Solar)'!$V$13),PPMT('Assumptions (Solar)'!$V$10,Model!AC$1,'Assumptions (Solar)'!$V$13,'Assumptions (Solar)'!$V$8*Model!$S$902*('Assumptions (Solar)'!$Q$20*'Assumptions (Solar)'!$Q$2+'Assumptions (Solar)'!$Q$21*'Assumptions (Solar)'!$Q$3)/10^9),0)</f>
        <v>-0.6648721399</v>
      </c>
      <c r="Z975" s="160">
        <f>IF(and($S$902&gt;0,Model!AD$1&lt;='Assumptions (Solar)'!$V$13),PPMT('Assumptions (Solar)'!$V$10,Model!AD$1,'Assumptions (Solar)'!$V$13,'Assumptions (Solar)'!$V$8*Model!$S$902*('Assumptions (Solar)'!$Q$20*'Assumptions (Solar)'!$Q$2+'Assumptions (Solar)'!$Q$21*'Assumptions (Solar)'!$Q$3)/10^9),0)</f>
        <v>-0.718061911</v>
      </c>
      <c r="AA975" s="160">
        <f>IF(and($S$902&gt;0,Model!AE$1&lt;='Assumptions (Solar)'!$V$13),PPMT('Assumptions (Solar)'!$V$10,Model!AE$1,'Assumptions (Solar)'!$V$13,'Assumptions (Solar)'!$V$8*Model!$S$902*('Assumptions (Solar)'!$Q$20*'Assumptions (Solar)'!$Q$2+'Assumptions (Solar)'!$Q$21*'Assumptions (Solar)'!$Q$3)/10^9),0)</f>
        <v>-0.7755068639</v>
      </c>
      <c r="AB975" s="160">
        <f>IF(and($S$902&gt;0,Model!AF$1&lt;='Assumptions (Solar)'!$V$13),PPMT('Assumptions (Solar)'!$V$10,Model!AF$1,'Assumptions (Solar)'!$V$13,'Assumptions (Solar)'!$V$8*Model!$S$902*('Assumptions (Solar)'!$Q$20*'Assumptions (Solar)'!$Q$2+'Assumptions (Solar)'!$Q$21*'Assumptions (Solar)'!$Q$3)/10^9),0)</f>
        <v>-0.837547413</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-0.118088963</v>
      </c>
      <c r="U976" s="160">
        <f>IF(and($T$902&gt;0,Model!X$1&lt;='Assumptions (Solar)'!$V$13),PPMT('Assumptions (Solar)'!$V$10,Model!X$1,'Assumptions (Solar)'!$V$13,'Assumptions (Solar)'!$V$8*Model!$T$902*('Assumptions (Solar)'!$R$20*'Assumptions (Solar)'!$R$2+'Assumptions (Solar)'!$R$21*'Assumptions (Solar)'!$R$3)/10^9),0)</f>
        <v>-0.1275360801</v>
      </c>
      <c r="V976" s="160">
        <f>IF(and($T$902&gt;0,Model!Y$1&lt;='Assumptions (Solar)'!$V$13),PPMT('Assumptions (Solar)'!$V$10,Model!Y$1,'Assumptions (Solar)'!$V$13,'Assumptions (Solar)'!$V$8*Model!$T$902*('Assumptions (Solar)'!$R$20*'Assumptions (Solar)'!$R$2+'Assumptions (Solar)'!$R$21*'Assumptions (Solar)'!$R$3)/10^9),0)</f>
        <v>-0.1377389665</v>
      </c>
      <c r="W976" s="160">
        <f>IF(and($T$902&gt;0,Model!Z$1&lt;='Assumptions (Solar)'!$V$13),PPMT('Assumptions (Solar)'!$V$10,Model!Z$1,'Assumptions (Solar)'!$V$13,'Assumptions (Solar)'!$V$8*Model!$T$902*('Assumptions (Solar)'!$R$20*'Assumptions (Solar)'!$R$2+'Assumptions (Solar)'!$R$21*'Assumptions (Solar)'!$R$3)/10^9),0)</f>
        <v>-0.1487580838</v>
      </c>
      <c r="X976" s="160">
        <f>IF(and($T$902&gt;0,Model!AA$1&lt;='Assumptions (Solar)'!$V$13),PPMT('Assumptions (Solar)'!$V$10,Model!AA$1,'Assumptions (Solar)'!$V$13,'Assumptions (Solar)'!$V$8*Model!$T$902*('Assumptions (Solar)'!$R$20*'Assumptions (Solar)'!$R$2+'Assumptions (Solar)'!$R$21*'Assumptions (Solar)'!$R$3)/10^9),0)</f>
        <v>-0.1606587305</v>
      </c>
      <c r="Y976" s="160">
        <f>IF(and($T$902&gt;0,Model!AB$1&lt;='Assumptions (Solar)'!$V$13),PPMT('Assumptions (Solar)'!$V$10,Model!AB$1,'Assumptions (Solar)'!$V$13,'Assumptions (Solar)'!$V$8*Model!$T$902*('Assumptions (Solar)'!$R$20*'Assumptions (Solar)'!$R$2+'Assumptions (Solar)'!$R$21*'Assumptions (Solar)'!$R$3)/10^9),0)</f>
        <v>-0.173511429</v>
      </c>
      <c r="Z976" s="160">
        <f>IF(and($T$902&gt;0,Model!AC$1&lt;='Assumptions (Solar)'!$V$13),PPMT('Assumptions (Solar)'!$V$10,Model!AC$1,'Assumptions (Solar)'!$V$13,'Assumptions (Solar)'!$V$8*Model!$T$902*('Assumptions (Solar)'!$R$20*'Assumptions (Solar)'!$R$2+'Assumptions (Solar)'!$R$21*'Assumptions (Solar)'!$R$3)/10^9),0)</f>
        <v>-0.1873923433</v>
      </c>
      <c r="AA976" s="160">
        <f>IF(and($T$902&gt;0,Model!AD$1&lt;='Assumptions (Solar)'!$V$13),PPMT('Assumptions (Solar)'!$V$10,Model!AD$1,'Assumptions (Solar)'!$V$13,'Assumptions (Solar)'!$V$8*Model!$T$902*('Assumptions (Solar)'!$R$20*'Assumptions (Solar)'!$R$2+'Assumptions (Solar)'!$R$21*'Assumptions (Solar)'!$R$3)/10^9),0)</f>
        <v>-0.2023837307</v>
      </c>
      <c r="AB976" s="160">
        <f>IF(and($T$902&gt;0,Model!AE$1&lt;='Assumptions (Solar)'!$V$13),PPMT('Assumptions (Solar)'!$V$10,Model!AE$1,'Assumptions (Solar)'!$V$13,'Assumptions (Solar)'!$V$8*Model!$T$902*('Assumptions (Solar)'!$R$20*'Assumptions (Solar)'!$R$2+'Assumptions (Solar)'!$R$21*'Assumptions (Solar)'!$R$3)/10^9),0)</f>
        <v>-0.2185744292</v>
      </c>
      <c r="AC976" s="160">
        <f>IF(and($T$902&gt;0,Model!AF$1&lt;='Assumptions (Solar)'!$V$13),PPMT('Assumptions (Solar)'!$V$10,Model!AF$1,'Assumptions (Solar)'!$V$13,'Assumptions (Solar)'!$V$8*Model!$T$902*('Assumptions (Solar)'!$R$20*'Assumptions (Solar)'!$R$2+'Assumptions (Solar)'!$R$21*'Assumptions (Solar)'!$R$3)/10^9),0)</f>
        <v>-0.2360603835</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-0.1285601206</v>
      </c>
      <c r="V977" s="160">
        <f>IF(and($U$902&gt;0,Model!X$1&lt;='Assumptions (Solar)'!$V$13),PPMT('Assumptions (Solar)'!$V$10,Model!X$1,'Assumptions (Solar)'!$V$13,'Assumptions (Solar)'!$V$8*Model!$U$902*('Assumptions (Solar)'!$S$20*'Assumptions (Solar)'!$S$2+'Assumptions (Solar)'!$S$21*'Assumptions (Solar)'!$S$3)/10^9),0)</f>
        <v>-0.1388449302</v>
      </c>
      <c r="W977" s="160">
        <f>IF(and($U$902&gt;0,Model!Y$1&lt;='Assumptions (Solar)'!$V$13),PPMT('Assumptions (Solar)'!$V$10,Model!Y$1,'Assumptions (Solar)'!$V$13,'Assumptions (Solar)'!$V$8*Model!$U$902*('Assumptions (Solar)'!$S$20*'Assumptions (Solar)'!$S$2+'Assumptions (Solar)'!$S$21*'Assumptions (Solar)'!$S$3)/10^9),0)</f>
        <v>-0.1499525247</v>
      </c>
      <c r="X977" s="160">
        <f>IF(and($U$902&gt;0,Model!Z$1&lt;='Assumptions (Solar)'!$V$13),PPMT('Assumptions (Solar)'!$V$10,Model!Z$1,'Assumptions (Solar)'!$V$13,'Assumptions (Solar)'!$V$8*Model!$U$902*('Assumptions (Solar)'!$S$20*'Assumptions (Solar)'!$S$2+'Assumptions (Solar)'!$S$21*'Assumptions (Solar)'!$S$3)/10^9),0)</f>
        <v>-0.1619487266</v>
      </c>
      <c r="Y977" s="160">
        <f>IF(and($U$902&gt;0,Model!AA$1&lt;='Assumptions (Solar)'!$V$13),PPMT('Assumptions (Solar)'!$V$10,Model!AA$1,'Assumptions (Solar)'!$V$13,'Assumptions (Solar)'!$V$8*Model!$U$902*('Assumptions (Solar)'!$S$20*'Assumptions (Solar)'!$S$2+'Assumptions (Solar)'!$S$21*'Assumptions (Solar)'!$S$3)/10^9),0)</f>
        <v>-0.1749046248</v>
      </c>
      <c r="Z977" s="160">
        <f>IF(and($U$902&gt;0,Model!AB$1&lt;='Assumptions (Solar)'!$V$13),PPMT('Assumptions (Solar)'!$V$10,Model!AB$1,'Assumptions (Solar)'!$V$13,'Assumptions (Solar)'!$V$8*Model!$U$902*('Assumptions (Solar)'!$S$20*'Assumptions (Solar)'!$S$2+'Assumptions (Solar)'!$S$21*'Assumptions (Solar)'!$S$3)/10^9),0)</f>
        <v>-0.1888969948</v>
      </c>
      <c r="AA977" s="160">
        <f>IF(and($U$902&gt;0,Model!AC$1&lt;='Assumptions (Solar)'!$V$13),PPMT('Assumptions (Solar)'!$V$10,Model!AC$1,'Assumptions (Solar)'!$V$13,'Assumptions (Solar)'!$V$8*Model!$U$902*('Assumptions (Solar)'!$S$20*'Assumptions (Solar)'!$S$2+'Assumptions (Solar)'!$S$21*'Assumptions (Solar)'!$S$3)/10^9),0)</f>
        <v>-0.2040087543</v>
      </c>
      <c r="AB977" s="160">
        <f>IF(and($U$902&gt;0,Model!AD$1&lt;='Assumptions (Solar)'!$V$13),PPMT('Assumptions (Solar)'!$V$10,Model!AD$1,'Assumptions (Solar)'!$V$13,'Assumptions (Solar)'!$V$8*Model!$U$902*('Assumptions (Solar)'!$S$20*'Assumptions (Solar)'!$S$2+'Assumptions (Solar)'!$S$21*'Assumptions (Solar)'!$S$3)/10^9),0)</f>
        <v>-0.2203294547</v>
      </c>
      <c r="AC977" s="160">
        <f>IF(and($U$902&gt;0,Model!AE$1&lt;='Assumptions (Solar)'!$V$13),PPMT('Assumptions (Solar)'!$V$10,Model!AE$1,'Assumptions (Solar)'!$V$13,'Assumptions (Solar)'!$V$8*Model!$U$902*('Assumptions (Solar)'!$S$20*'Assumptions (Solar)'!$S$2+'Assumptions (Solar)'!$S$21*'Assumptions (Solar)'!$S$3)/10^9),0)</f>
        <v>-0.2379558111</v>
      </c>
      <c r="AD977" s="160">
        <f>IF(and($U$902&gt;0,Model!AF$1&lt;='Assumptions (Solar)'!$V$13),PPMT('Assumptions (Solar)'!$V$10,Model!AF$1,'Assumptions (Solar)'!$V$13,'Assumptions (Solar)'!$V$8*Model!$U$902*('Assumptions (Solar)'!$S$20*'Assumptions (Solar)'!$S$2+'Assumptions (Solar)'!$S$21*'Assumptions (Solar)'!$S$3)/10^9),0)</f>
        <v>-0.2569922759</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-0.1775188015</v>
      </c>
      <c r="Y980" s="160">
        <f>IF(and($X$902&gt;0,Model!X$1&lt;='Assumptions (Solar)'!$V$13),PPMT('Assumptions (Solar)'!$V$10,Model!X$1,'Assumptions (Solar)'!$V$13,'Assumptions (Solar)'!$V$8*Model!$X$902*('Assumptions (Solar)'!$V$20*'Assumptions (Solar)'!$V$2+'Assumptions (Solar)'!$V$21*'Assumptions (Solar)'!$V$3)/10^9),0)</f>
        <v>-0.1917203056</v>
      </c>
      <c r="Z980" s="160">
        <f>IF(and($X$902&gt;0,Model!Y$1&lt;='Assumptions (Solar)'!$V$13),PPMT('Assumptions (Solar)'!$V$10,Model!Y$1,'Assumptions (Solar)'!$V$13,'Assumptions (Solar)'!$V$8*Model!$X$902*('Assumptions (Solar)'!$V$20*'Assumptions (Solar)'!$V$2+'Assumptions (Solar)'!$V$21*'Assumptions (Solar)'!$V$3)/10^9),0)</f>
        <v>-0.20705793</v>
      </c>
      <c r="AA980" s="160">
        <f>IF(and($X$902&gt;0,Model!Z$1&lt;='Assumptions (Solar)'!$V$13),PPMT('Assumptions (Solar)'!$V$10,Model!Z$1,'Assumptions (Solar)'!$V$13,'Assumptions (Solar)'!$V$8*Model!$X$902*('Assumptions (Solar)'!$V$20*'Assumptions (Solar)'!$V$2+'Assumptions (Solar)'!$V$21*'Assumptions (Solar)'!$V$3)/10^9),0)</f>
        <v>-0.2236225644</v>
      </c>
      <c r="AB980" s="160">
        <f>IF(and($X$902&gt;0,Model!AA$1&lt;='Assumptions (Solar)'!$V$13),PPMT('Assumptions (Solar)'!$V$10,Model!AA$1,'Assumptions (Solar)'!$V$13,'Assumptions (Solar)'!$V$8*Model!$X$902*('Assumptions (Solar)'!$V$20*'Assumptions (Solar)'!$V$2+'Assumptions (Solar)'!$V$21*'Assumptions (Solar)'!$V$3)/10^9),0)</f>
        <v>-0.2415123696</v>
      </c>
      <c r="AC980" s="160">
        <f>IF(and($X$902&gt;0,Model!AB$1&lt;='Assumptions (Solar)'!$V$13),PPMT('Assumptions (Solar)'!$V$10,Model!AB$1,'Assumptions (Solar)'!$V$13,'Assumptions (Solar)'!$V$8*Model!$X$902*('Assumptions (Solar)'!$V$20*'Assumptions (Solar)'!$V$2+'Assumptions (Solar)'!$V$21*'Assumptions (Solar)'!$V$3)/10^9),0)</f>
        <v>-0.2608333592</v>
      </c>
      <c r="AD980" s="160">
        <f>IF(and($X$902&gt;0,Model!AC$1&lt;='Assumptions (Solar)'!$V$13),PPMT('Assumptions (Solar)'!$V$10,Model!AC$1,'Assumptions (Solar)'!$V$13,'Assumptions (Solar)'!$V$8*Model!$X$902*('Assumptions (Solar)'!$V$20*'Assumptions (Solar)'!$V$2+'Assumptions (Solar)'!$V$21*'Assumptions (Solar)'!$V$3)/10^9),0)</f>
        <v>-0.2817000279</v>
      </c>
      <c r="AE980" s="160">
        <f>IF(and($X$902&gt;0,Model!AD$1&lt;='Assumptions (Solar)'!$V$13),PPMT('Assumptions (Solar)'!$V$10,Model!AD$1,'Assumptions (Solar)'!$V$13,'Assumptions (Solar)'!$V$8*Model!$X$902*('Assumptions (Solar)'!$V$20*'Assumptions (Solar)'!$V$2+'Assumptions (Solar)'!$V$21*'Assumptions (Solar)'!$V$3)/10^9),0)</f>
        <v>-0.3042360301</v>
      </c>
      <c r="AF980" s="160">
        <f>IF(and($X$902&gt;0,Model!AE$1&lt;='Assumptions (Solar)'!$V$13),PPMT('Assumptions (Solar)'!$V$10,Model!AE$1,'Assumptions (Solar)'!$V$13,'Assumptions (Solar)'!$V$8*Model!$X$902*('Assumptions (Solar)'!$V$20*'Assumptions (Solar)'!$V$2+'Assumptions (Solar)'!$V$21*'Assumptions (Solar)'!$V$3)/10^9),0)</f>
        <v>-0.3285749125</v>
      </c>
      <c r="AG980" s="160">
        <f>IF(and($X$902&gt;0,Model!AF$1&lt;='Assumptions (Solar)'!$V$13),PPMT('Assumptions (Solar)'!$V$10,Model!AF$1,'Assumptions (Solar)'!$V$13,'Assumptions (Solar)'!$V$8*Model!$X$902*('Assumptions (Solar)'!$V$20*'Assumptions (Solar)'!$V$2+'Assumptions (Solar)'!$V$21*'Assumptions (Solar)'!$V$3)/10^9),0)</f>
        <v>-0.3548609055</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-0.1240140001</v>
      </c>
      <c r="Z981" s="160">
        <f>IF(and($Y$902&gt;0,Model!X$1&lt;='Assumptions (Solar)'!$V$13),PPMT('Assumptions (Solar)'!$V$10,Model!X$1,'Assumptions (Solar)'!$V$13,'Assumptions (Solar)'!$V$8*Model!$Y$902*('Assumptions (Solar)'!$W$20*'Assumptions (Solar)'!$W$2+'Assumptions (Solar)'!$W$21*'Assumptions (Solar)'!$W$3)/10^9),0)</f>
        <v>-0.1339351201</v>
      </c>
      <c r="AA981" s="160">
        <f>IF(and($Y$902&gt;0,Model!Y$1&lt;='Assumptions (Solar)'!$V$13),PPMT('Assumptions (Solar)'!$V$10,Model!Y$1,'Assumptions (Solar)'!$V$13,'Assumptions (Solar)'!$V$8*Model!$Y$902*('Assumptions (Solar)'!$W$20*'Assumptions (Solar)'!$W$2+'Assumptions (Solar)'!$W$21*'Assumptions (Solar)'!$W$3)/10^9),0)</f>
        <v>-0.1446499297</v>
      </c>
      <c r="AB981" s="160">
        <f>IF(and($Y$902&gt;0,Model!Z$1&lt;='Assumptions (Solar)'!$V$13),PPMT('Assumptions (Solar)'!$V$10,Model!Z$1,'Assumptions (Solar)'!$V$13,'Assumptions (Solar)'!$V$8*Model!$Y$902*('Assumptions (Solar)'!$W$20*'Assumptions (Solar)'!$W$2+'Assumptions (Solar)'!$W$21*'Assumptions (Solar)'!$W$3)/10^9),0)</f>
        <v>-0.1562219241</v>
      </c>
      <c r="AC981" s="160">
        <f>IF(and($Y$902&gt;0,Model!AA$1&lt;='Assumptions (Solar)'!$V$13),PPMT('Assumptions (Solar)'!$V$10,Model!AA$1,'Assumptions (Solar)'!$V$13,'Assumptions (Solar)'!$V$8*Model!$Y$902*('Assumptions (Solar)'!$W$20*'Assumptions (Solar)'!$W$2+'Assumptions (Solar)'!$W$21*'Assumptions (Solar)'!$W$3)/10^9),0)</f>
        <v>-0.168719678</v>
      </c>
      <c r="AD981" s="160">
        <f>IF(and($Y$902&gt;0,Model!AB$1&lt;='Assumptions (Solar)'!$V$13),PPMT('Assumptions (Solar)'!$V$10,Model!AB$1,'Assumptions (Solar)'!$V$13,'Assumptions (Solar)'!$V$8*Model!$Y$902*('Assumptions (Solar)'!$W$20*'Assumptions (Solar)'!$W$2+'Assumptions (Solar)'!$W$21*'Assumptions (Solar)'!$W$3)/10^9),0)</f>
        <v>-0.1822172523</v>
      </c>
      <c r="AE981" s="160">
        <f>IF(and($Y$902&gt;0,Model!AC$1&lt;='Assumptions (Solar)'!$V$13),PPMT('Assumptions (Solar)'!$V$10,Model!AC$1,'Assumptions (Solar)'!$V$13,'Assumptions (Solar)'!$V$8*Model!$Y$902*('Assumptions (Solar)'!$W$20*'Assumptions (Solar)'!$W$2+'Assumptions (Solar)'!$W$21*'Assumptions (Solar)'!$W$3)/10^9),0)</f>
        <v>-0.1967946325</v>
      </c>
      <c r="AF981" s="160">
        <f>IF(and($Y$902&gt;0,Model!AD$1&lt;='Assumptions (Solar)'!$V$13),PPMT('Assumptions (Solar)'!$V$10,Model!AD$1,'Assumptions (Solar)'!$V$13,'Assumptions (Solar)'!$V$8*Model!$Y$902*('Assumptions (Solar)'!$W$20*'Assumptions (Solar)'!$W$2+'Assumptions (Solar)'!$W$21*'Assumptions (Solar)'!$W$3)/10^9),0)</f>
        <v>-0.2125382031</v>
      </c>
      <c r="AG981" s="160">
        <f>IF(and($Y$902&gt;0,Model!AE$1&lt;='Assumptions (Solar)'!$V$13),PPMT('Assumptions (Solar)'!$V$10,Model!AE$1,'Assumptions (Solar)'!$V$13,'Assumptions (Solar)'!$V$8*Model!$Y$902*('Assumptions (Solar)'!$W$20*'Assumptions (Solar)'!$W$2+'Assumptions (Solar)'!$W$21*'Assumptions (Solar)'!$W$3)/10^9),0)</f>
        <v>-0.2295412593</v>
      </c>
      <c r="AH981" s="160">
        <f>IF(and($Y$902&gt;0,Model!AF$1&lt;='Assumptions (Solar)'!$V$13),PPMT('Assumptions (Solar)'!$V$10,Model!AF$1,'Assumptions (Solar)'!$V$13,'Assumptions (Solar)'!$V$8*Model!$Y$902*('Assumptions (Solar)'!$W$20*'Assumptions (Solar)'!$W$2+'Assumptions (Solar)'!$W$21*'Assumptions (Solar)'!$W$3)/10^9),0)</f>
        <v>-0.24790456</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-0.1213838192</v>
      </c>
      <c r="AA982" s="160">
        <f>IF(and($Z$902&gt;0,Model!X$1&lt;='Assumptions (Solar)'!$V$13),PPMT('Assumptions (Solar)'!$V$10,Model!X$1,'Assumptions (Solar)'!$V$13,'Assumptions (Solar)'!$V$8*Model!$Z$902*('Assumptions (Solar)'!$X$20*'Assumptions (Solar)'!$X$2+'Assumptions (Solar)'!$X$21*'Assumptions (Solar)'!$X$3)/10^9),0)</f>
        <v>-0.1310945248</v>
      </c>
      <c r="AB982" s="160">
        <f>IF(and($Z$902&gt;0,Model!Y$1&lt;='Assumptions (Solar)'!$V$13),PPMT('Assumptions (Solar)'!$V$10,Model!Y$1,'Assumptions (Solar)'!$V$13,'Assumptions (Solar)'!$V$8*Model!$Z$902*('Assumptions (Solar)'!$X$20*'Assumptions (Solar)'!$X$2+'Assumptions (Solar)'!$X$21*'Assumptions (Solar)'!$X$3)/10^9),0)</f>
        <v>-0.1415820867</v>
      </c>
      <c r="AC982" s="160">
        <f>IF(and($Z$902&gt;0,Model!Z$1&lt;='Assumptions (Solar)'!$V$13),PPMT('Assumptions (Solar)'!$V$10,Model!Z$1,'Assumptions (Solar)'!$V$13,'Assumptions (Solar)'!$V$8*Model!$Z$902*('Assumptions (Solar)'!$X$20*'Assumptions (Solar)'!$X$2+'Assumptions (Solar)'!$X$21*'Assumptions (Solar)'!$X$3)/10^9),0)</f>
        <v>-0.1529086537</v>
      </c>
      <c r="AD982" s="160">
        <f>IF(and($Z$902&gt;0,Model!AA$1&lt;='Assumptions (Solar)'!$V$13),PPMT('Assumptions (Solar)'!$V$10,Model!AA$1,'Assumptions (Solar)'!$V$13,'Assumptions (Solar)'!$V$8*Model!$Z$902*('Assumptions (Solar)'!$X$20*'Assumptions (Solar)'!$X$2+'Assumptions (Solar)'!$X$21*'Assumptions (Solar)'!$X$3)/10^9),0)</f>
        <v>-0.165141346</v>
      </c>
      <c r="AE982" s="160">
        <f>IF(and($Z$902&gt;0,Model!AB$1&lt;='Assumptions (Solar)'!$V$13),PPMT('Assumptions (Solar)'!$V$10,Model!AB$1,'Assumptions (Solar)'!$V$13,'Assumptions (Solar)'!$V$8*Model!$Z$902*('Assumptions (Solar)'!$X$20*'Assumptions (Solar)'!$X$2+'Assumptions (Solar)'!$X$21*'Assumptions (Solar)'!$X$3)/10^9),0)</f>
        <v>-0.1783526537</v>
      </c>
      <c r="AF982" s="160">
        <f>IF(and($Z$902&gt;0,Model!AC$1&lt;='Assumptions (Solar)'!$V$13),PPMT('Assumptions (Solar)'!$V$10,Model!AC$1,'Assumptions (Solar)'!$V$13,'Assumptions (Solar)'!$V$8*Model!$Z$902*('Assumptions (Solar)'!$X$20*'Assumptions (Solar)'!$X$2+'Assumptions (Solar)'!$X$21*'Assumptions (Solar)'!$X$3)/10^9),0)</f>
        <v>-0.192620866</v>
      </c>
      <c r="AG982" s="160">
        <f>IF(and($Z$902&gt;0,Model!AD$1&lt;='Assumptions (Solar)'!$V$13),PPMT('Assumptions (Solar)'!$V$10,Model!AD$1,'Assumptions (Solar)'!$V$13,'Assumptions (Solar)'!$V$8*Model!$Z$902*('Assumptions (Solar)'!$X$20*'Assumptions (Solar)'!$X$2+'Assumptions (Solar)'!$X$21*'Assumptions (Solar)'!$X$3)/10^9),0)</f>
        <v>-0.2080305352</v>
      </c>
      <c r="AH982" s="160">
        <f>IF(and($Z$902&gt;0,Model!AE$1&lt;='Assumptions (Solar)'!$V$13),PPMT('Assumptions (Solar)'!$V$10,Model!AE$1,'Assumptions (Solar)'!$V$13,'Assumptions (Solar)'!$V$8*Model!$Z$902*('Assumptions (Solar)'!$X$20*'Assumptions (Solar)'!$X$2+'Assumptions (Solar)'!$X$21*'Assumptions (Solar)'!$X$3)/10^9),0)</f>
        <v>-0.224672978</v>
      </c>
      <c r="AI982" s="160">
        <f>IF(and($Z$902&gt;0,Model!AF$1&lt;='Assumptions (Solar)'!$V$13),PPMT('Assumptions (Solar)'!$V$10,Model!AF$1,'Assumptions (Solar)'!$V$13,'Assumptions (Solar)'!$V$8*Model!$Z$902*('Assumptions (Solar)'!$X$20*'Assumptions (Solar)'!$X$2+'Assumptions (Solar)'!$X$21*'Assumptions (Solar)'!$X$3)/10^9),0)</f>
        <v>-0.2426468163</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-0.1186038143</v>
      </c>
      <c r="AB983" s="160">
        <f>IF(and($AA$902&gt;0,Model!X$1&lt;='Assumptions (Solar)'!$V$13),PPMT('Assumptions (Solar)'!$V$10,Model!X$1,'Assumptions (Solar)'!$V$13,'Assumptions (Solar)'!$V$8*Model!$AA$902*('Assumptions (Solar)'!$Y$20*'Assumptions (Solar)'!$Y$2+'Assumptions (Solar)'!$Y$21*'Assumptions (Solar)'!$Y$3)/10^9),0)</f>
        <v>-0.1280921195</v>
      </c>
      <c r="AC983" s="160">
        <f>IF(and($AA$902&gt;0,Model!Y$1&lt;='Assumptions (Solar)'!$V$13),PPMT('Assumptions (Solar)'!$V$10,Model!Y$1,'Assumptions (Solar)'!$V$13,'Assumptions (Solar)'!$V$8*Model!$AA$902*('Assumptions (Solar)'!$Y$20*'Assumptions (Solar)'!$Y$2+'Assumptions (Solar)'!$Y$21*'Assumptions (Solar)'!$Y$3)/10^9),0)</f>
        <v>-0.138339489</v>
      </c>
      <c r="AD983" s="160">
        <f>IF(and($AA$902&gt;0,Model!Z$1&lt;='Assumptions (Solar)'!$V$13),PPMT('Assumptions (Solar)'!$V$10,Model!Z$1,'Assumptions (Solar)'!$V$13,'Assumptions (Solar)'!$V$8*Model!$AA$902*('Assumptions (Solar)'!$Y$20*'Assumptions (Solar)'!$Y$2+'Assumptions (Solar)'!$Y$21*'Assumptions (Solar)'!$Y$3)/10^9),0)</f>
        <v>-0.1494066482</v>
      </c>
      <c r="AE983" s="160">
        <f>IF(and($AA$902&gt;0,Model!AA$1&lt;='Assumptions (Solar)'!$V$13),PPMT('Assumptions (Solar)'!$V$10,Model!AA$1,'Assumptions (Solar)'!$V$13,'Assumptions (Solar)'!$V$8*Model!$AA$902*('Assumptions (Solar)'!$Y$20*'Assumptions (Solar)'!$Y$2+'Assumptions (Solar)'!$Y$21*'Assumptions (Solar)'!$Y$3)/10^9),0)</f>
        <v>-0.16135918</v>
      </c>
      <c r="AF983" s="160">
        <f>IF(and($AA$902&gt;0,Model!AB$1&lt;='Assumptions (Solar)'!$V$13),PPMT('Assumptions (Solar)'!$V$10,Model!AB$1,'Assumptions (Solar)'!$V$13,'Assumptions (Solar)'!$V$8*Model!$AA$902*('Assumptions (Solar)'!$Y$20*'Assumptions (Solar)'!$Y$2+'Assumptions (Solar)'!$Y$21*'Assumptions (Solar)'!$Y$3)/10^9),0)</f>
        <v>-0.1742679144</v>
      </c>
      <c r="AG983" s="160">
        <f>IF(and($AA$902&gt;0,Model!AC$1&lt;='Assumptions (Solar)'!$V$13),PPMT('Assumptions (Solar)'!$V$10,Model!AC$1,'Assumptions (Solar)'!$V$13,'Assumptions (Solar)'!$V$8*Model!$AA$902*('Assumptions (Solar)'!$Y$20*'Assumptions (Solar)'!$Y$2+'Assumptions (Solar)'!$Y$21*'Assumptions (Solar)'!$Y$3)/10^9),0)</f>
        <v>-0.1882093476</v>
      </c>
      <c r="AH983" s="160">
        <f>IF(and($AA$902&gt;0,Model!AD$1&lt;='Assumptions (Solar)'!$V$13),PPMT('Assumptions (Solar)'!$V$10,Model!AD$1,'Assumptions (Solar)'!$V$13,'Assumptions (Solar)'!$V$8*Model!$AA$902*('Assumptions (Solar)'!$Y$20*'Assumptions (Solar)'!$Y$2+'Assumptions (Solar)'!$Y$21*'Assumptions (Solar)'!$Y$3)/10^9),0)</f>
        <v>-0.2032660954</v>
      </c>
      <c r="AI983" s="160">
        <f>IF(and($AA$902&gt;0,Model!AE$1&lt;='Assumptions (Solar)'!$V$13),PPMT('Assumptions (Solar)'!$V$10,Model!AE$1,'Assumptions (Solar)'!$V$13,'Assumptions (Solar)'!$V$8*Model!$AA$902*('Assumptions (Solar)'!$Y$20*'Assumptions (Solar)'!$Y$2+'Assumptions (Solar)'!$Y$21*'Assumptions (Solar)'!$Y$3)/10^9),0)</f>
        <v>-0.219527383</v>
      </c>
      <c r="AJ983" s="160">
        <f>IF(and($AA$902&gt;0,Model!AF$1&lt;='Assumptions (Solar)'!$V$13),PPMT('Assumptions (Solar)'!$V$10,Model!AF$1,'Assumptions (Solar)'!$V$13,'Assumptions (Solar)'!$V$8*Model!$AA$902*('Assumptions (Solar)'!$Y$20*'Assumptions (Solar)'!$Y$2+'Assumptions (Solar)'!$Y$21*'Assumptions (Solar)'!$Y$3)/10^9),0)</f>
        <v>-0.2370895736</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-0.1157700736</v>
      </c>
      <c r="AC984" s="160">
        <f>IF(and($AB$902&gt;0,Model!X$1&lt;='Assumptions (Solar)'!$V$13),PPMT('Assumptions (Solar)'!$V$10,Model!X$1,'Assumptions (Solar)'!$V$13,'Assumptions (Solar)'!$V$8*Model!$AB$902*('Assumptions (Solar)'!$Z$20*'Assumptions (Solar)'!$Z$2+'Assumptions (Solar)'!$Z$21*'Assumptions (Solar)'!$Z$3)/10^9),0)</f>
        <v>-0.1250316795</v>
      </c>
      <c r="AD984" s="160">
        <f>IF(and($AB$902&gt;0,Model!Y$1&lt;='Assumptions (Solar)'!$V$13),PPMT('Assumptions (Solar)'!$V$10,Model!Y$1,'Assumptions (Solar)'!$V$13,'Assumptions (Solar)'!$V$8*Model!$AB$902*('Assumptions (Solar)'!$Z$20*'Assumptions (Solar)'!$Z$2+'Assumptions (Solar)'!$Z$21*'Assumptions (Solar)'!$Z$3)/10^9),0)</f>
        <v>-0.1350342138</v>
      </c>
      <c r="AE984" s="160">
        <f>IF(and($AB$902&gt;0,Model!Z$1&lt;='Assumptions (Solar)'!$V$13),PPMT('Assumptions (Solar)'!$V$10,Model!Z$1,'Assumptions (Solar)'!$V$13,'Assumptions (Solar)'!$V$8*Model!$AB$902*('Assumptions (Solar)'!$Z$20*'Assumptions (Solar)'!$Z$2+'Assumptions (Solar)'!$Z$21*'Assumptions (Solar)'!$Z$3)/10^9),0)</f>
        <v>-0.1458369509</v>
      </c>
      <c r="AF984" s="160">
        <f>IF(and($AB$902&gt;0,Model!AA$1&lt;='Assumptions (Solar)'!$V$13),PPMT('Assumptions (Solar)'!$V$10,Model!AA$1,'Assumptions (Solar)'!$V$13,'Assumptions (Solar)'!$V$8*Model!$AB$902*('Assumptions (Solar)'!$Z$20*'Assumptions (Solar)'!$Z$2+'Assumptions (Solar)'!$Z$21*'Assumptions (Solar)'!$Z$3)/10^9),0)</f>
        <v>-0.157503907</v>
      </c>
      <c r="AG984" s="160">
        <f>IF(and($AB$902&gt;0,Model!AB$1&lt;='Assumptions (Solar)'!$V$13),PPMT('Assumptions (Solar)'!$V$10,Model!AB$1,'Assumptions (Solar)'!$V$13,'Assumptions (Solar)'!$V$8*Model!$AB$902*('Assumptions (Solar)'!$Z$20*'Assumptions (Solar)'!$Z$2+'Assumptions (Solar)'!$Z$21*'Assumptions (Solar)'!$Z$3)/10^9),0)</f>
        <v>-0.1701042196</v>
      </c>
      <c r="AH984" s="160">
        <f>IF(and($AB$902&gt;0,Model!AC$1&lt;='Assumptions (Solar)'!$V$13),PPMT('Assumptions (Solar)'!$V$10,Model!AC$1,'Assumptions (Solar)'!$V$13,'Assumptions (Solar)'!$V$8*Model!$AB$902*('Assumptions (Solar)'!$Z$20*'Assumptions (Solar)'!$Z$2+'Assumptions (Solar)'!$Z$21*'Assumptions (Solar)'!$Z$3)/10^9),0)</f>
        <v>-0.1837125572</v>
      </c>
      <c r="AI984" s="160">
        <f>IF(and($AB$902&gt;0,Model!AD$1&lt;='Assumptions (Solar)'!$V$13),PPMT('Assumptions (Solar)'!$V$10,Model!AD$1,'Assumptions (Solar)'!$V$13,'Assumptions (Solar)'!$V$8*Model!$AB$902*('Assumptions (Solar)'!$Z$20*'Assumptions (Solar)'!$Z$2+'Assumptions (Solar)'!$Z$21*'Assumptions (Solar)'!$Z$3)/10^9),0)</f>
        <v>-0.1984095617</v>
      </c>
      <c r="AJ984" s="160">
        <f>IF(and($AB$902&gt;0,Model!AE$1&lt;='Assumptions (Solar)'!$V$13),PPMT('Assumptions (Solar)'!$V$10,Model!AE$1,'Assumptions (Solar)'!$V$13,'Assumptions (Solar)'!$V$8*Model!$AB$902*('Assumptions (Solar)'!$Z$20*'Assumptions (Solar)'!$Z$2+'Assumptions (Solar)'!$Z$21*'Assumptions (Solar)'!$Z$3)/10^9),0)</f>
        <v>-0.2142823267</v>
      </c>
      <c r="AK984" s="160">
        <f>IF(and($AB$902&gt;0,Model!AF$1&lt;='Assumptions (Solar)'!$V$13),PPMT('Assumptions (Solar)'!$V$10,Model!AF$1,'Assumptions (Solar)'!$V$13,'Assumptions (Solar)'!$V$8*Model!$AB$902*('Assumptions (Solar)'!$Z$20*'Assumptions (Solar)'!$Z$2+'Assumptions (Solar)'!$Z$21*'Assumptions (Solar)'!$Z$3)/10^9),0)</f>
        <v>-0.2314249128</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-0.1126777234</v>
      </c>
      <c r="AD985" s="160">
        <f>IF(and($AC$902&gt;0,Model!X$1&lt;='Assumptions (Solar)'!$V$13),PPMT('Assumptions (Solar)'!$V$10,Model!X$1,'Assumptions (Solar)'!$V$13,'Assumptions (Solar)'!$V$8*Model!$AC$902*('Assumptions (Solar)'!$AA$20*'Assumptions (Solar)'!$AA$2+'Assumptions (Solar)'!$AA$21*'Assumptions (Solar)'!$AA$3)/10^9),0)</f>
        <v>-0.1216919413</v>
      </c>
      <c r="AE985" s="160">
        <f>IF(and($AC$902&gt;0,Model!Y$1&lt;='Assumptions (Solar)'!$V$13),PPMT('Assumptions (Solar)'!$V$10,Model!Y$1,'Assumptions (Solar)'!$V$13,'Assumptions (Solar)'!$V$8*Model!$AC$902*('Assumptions (Solar)'!$AA$20*'Assumptions (Solar)'!$AA$2+'Assumptions (Solar)'!$AA$21*'Assumptions (Solar)'!$AA$3)/10^9),0)</f>
        <v>-0.1314272966</v>
      </c>
      <c r="AF985" s="160">
        <f>IF(and($AC$902&gt;0,Model!Z$1&lt;='Assumptions (Solar)'!$V$13),PPMT('Assumptions (Solar)'!$V$10,Model!Z$1,'Assumptions (Solar)'!$V$13,'Assumptions (Solar)'!$V$8*Model!$AC$902*('Assumptions (Solar)'!$AA$20*'Assumptions (Solar)'!$AA$2+'Assumptions (Solar)'!$AA$21*'Assumptions (Solar)'!$AA$3)/10^9),0)</f>
        <v>-0.1419414804</v>
      </c>
      <c r="AG985" s="160">
        <f>IF(and($AC$902&gt;0,Model!AA$1&lt;='Assumptions (Solar)'!$V$13),PPMT('Assumptions (Solar)'!$V$10,Model!AA$1,'Assumptions (Solar)'!$V$13,'Assumptions (Solar)'!$V$8*Model!$AC$902*('Assumptions (Solar)'!$AA$20*'Assumptions (Solar)'!$AA$2+'Assumptions (Solar)'!$AA$21*'Assumptions (Solar)'!$AA$3)/10^9),0)</f>
        <v>-0.1532967988</v>
      </c>
      <c r="AH985" s="160">
        <f>IF(and($AC$902&gt;0,Model!AB$1&lt;='Assumptions (Solar)'!$V$13),PPMT('Assumptions (Solar)'!$V$10,Model!AB$1,'Assumptions (Solar)'!$V$13,'Assumptions (Solar)'!$V$8*Model!$AC$902*('Assumptions (Solar)'!$AA$20*'Assumptions (Solar)'!$AA$2+'Assumptions (Solar)'!$AA$21*'Assumptions (Solar)'!$AA$3)/10^9),0)</f>
        <v>-0.1655605427</v>
      </c>
      <c r="AI985" s="160">
        <f>IF(and($AC$902&gt;0,Model!AC$1&lt;='Assumptions (Solar)'!$V$13),PPMT('Assumptions (Solar)'!$V$10,Model!AC$1,'Assumptions (Solar)'!$V$13,'Assumptions (Solar)'!$V$8*Model!$AC$902*('Assumptions (Solar)'!$AA$20*'Assumptions (Solar)'!$AA$2+'Assumptions (Solar)'!$AA$21*'Assumptions (Solar)'!$AA$3)/10^9),0)</f>
        <v>-0.1788053861</v>
      </c>
      <c r="AJ985" s="160">
        <f>IF(and($AC$902&gt;0,Model!AD$1&lt;='Assumptions (Solar)'!$V$13),PPMT('Assumptions (Solar)'!$V$10,Model!AD$1,'Assumptions (Solar)'!$V$13,'Assumptions (Solar)'!$V$8*Model!$AC$902*('Assumptions (Solar)'!$AA$20*'Assumptions (Solar)'!$AA$2+'Assumptions (Solar)'!$AA$21*'Assumptions (Solar)'!$AA$3)/10^9),0)</f>
        <v>-0.193109817</v>
      </c>
      <c r="AK985" s="160">
        <f>IF(and($AC$902&gt;0,Model!AE$1&lt;='Assumptions (Solar)'!$V$13),PPMT('Assumptions (Solar)'!$V$10,Model!AE$1,'Assumptions (Solar)'!$V$13,'Assumptions (Solar)'!$V$8*Model!$AC$902*('Assumptions (Solar)'!$AA$20*'Assumptions (Solar)'!$AA$2+'Assumptions (Solar)'!$AA$21*'Assumptions (Solar)'!$AA$3)/10^9),0)</f>
        <v>-0.2085586024</v>
      </c>
      <c r="AL985" s="160">
        <f>IF(and($AC$902&gt;0,Model!AF$1&lt;='Assumptions (Solar)'!$V$13),PPMT('Assumptions (Solar)'!$V$10,Model!AF$1,'Assumptions (Solar)'!$V$13,'Assumptions (Solar)'!$V$8*Model!$AC$902*('Assumptions (Solar)'!$AA$20*'Assumptions (Solar)'!$AA$2+'Assumptions (Solar)'!$AA$21*'Assumptions (Solar)'!$AA$3)/10^9),0)</f>
        <v>-0.2252432905</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-0.109420654</v>
      </c>
      <c r="AE986" s="160">
        <f>IF(and($AD$902&gt;0,Model!X$1&lt;='Assumptions (Solar)'!$V$13),PPMT('Assumptions (Solar)'!$V$10,Model!X$1,'Assumptions (Solar)'!$V$13,'Assumptions (Solar)'!$V$8*Model!$AD$902*('Assumptions (Solar)'!$AB$20*'Assumptions (Solar)'!$AB$2+'Assumptions (Solar)'!$AB$21*'Assumptions (Solar)'!$AB$3)/10^9),0)</f>
        <v>-0.1181743064</v>
      </c>
      <c r="AF986" s="160">
        <f>IF(and($AD$902&gt;0,Model!Y$1&lt;='Assumptions (Solar)'!$V$13),PPMT('Assumptions (Solar)'!$V$10,Model!Y$1,'Assumptions (Solar)'!$V$13,'Assumptions (Solar)'!$V$8*Model!$AD$902*('Assumptions (Solar)'!$AB$20*'Assumptions (Solar)'!$AB$2+'Assumptions (Solar)'!$AB$21*'Assumptions (Solar)'!$AB$3)/10^9),0)</f>
        <v>-0.1276282509</v>
      </c>
      <c r="AG986" s="160">
        <f>IF(and($AD$902&gt;0,Model!Z$1&lt;='Assumptions (Solar)'!$V$13),PPMT('Assumptions (Solar)'!$V$10,Model!Z$1,'Assumptions (Solar)'!$V$13,'Assumptions (Solar)'!$V$8*Model!$AD$902*('Assumptions (Solar)'!$AB$20*'Assumptions (Solar)'!$AB$2+'Assumptions (Solar)'!$AB$21*'Assumptions (Solar)'!$AB$3)/10^9),0)</f>
        <v>-0.1378385109</v>
      </c>
      <c r="AH986" s="160">
        <f>IF(and($AD$902&gt;0,Model!AA$1&lt;='Assumptions (Solar)'!$V$13),PPMT('Assumptions (Solar)'!$V$10,Model!AA$1,'Assumptions (Solar)'!$V$13,'Assumptions (Solar)'!$V$8*Model!$AD$902*('Assumptions (Solar)'!$AB$20*'Assumptions (Solar)'!$AB$2+'Assumptions (Solar)'!$AB$21*'Assumptions (Solar)'!$AB$3)/10^9),0)</f>
        <v>-0.1488655918</v>
      </c>
      <c r="AI986" s="160">
        <f>IF(and($AD$902&gt;0,Model!AB$1&lt;='Assumptions (Solar)'!$V$13),PPMT('Assumptions (Solar)'!$V$10,Model!AB$1,'Assumptions (Solar)'!$V$13,'Assumptions (Solar)'!$V$8*Model!$AD$902*('Assumptions (Solar)'!$AB$20*'Assumptions (Solar)'!$AB$2+'Assumptions (Solar)'!$AB$21*'Assumptions (Solar)'!$AB$3)/10^9),0)</f>
        <v>-0.1607748392</v>
      </c>
      <c r="AJ986" s="160">
        <f>IF(and($AD$902&gt;0,Model!AC$1&lt;='Assumptions (Solar)'!$V$13),PPMT('Assumptions (Solar)'!$V$10,Model!AC$1,'Assumptions (Solar)'!$V$13,'Assumptions (Solar)'!$V$8*Model!$AD$902*('Assumptions (Solar)'!$AB$20*'Assumptions (Solar)'!$AB$2+'Assumptions (Solar)'!$AB$21*'Assumptions (Solar)'!$AB$3)/10^9),0)</f>
        <v>-0.1736368263</v>
      </c>
      <c r="AK986" s="160">
        <f>IF(and($AD$902&gt;0,Model!AD$1&lt;='Assumptions (Solar)'!$V$13),PPMT('Assumptions (Solar)'!$V$10,Model!AD$1,'Assumptions (Solar)'!$V$13,'Assumptions (Solar)'!$V$8*Model!$AD$902*('Assumptions (Solar)'!$AB$20*'Assumptions (Solar)'!$AB$2+'Assumptions (Solar)'!$AB$21*'Assumptions (Solar)'!$AB$3)/10^9),0)</f>
        <v>-0.1875277724</v>
      </c>
      <c r="AL986" s="160">
        <f>IF(and($AD$902&gt;0,Model!AE$1&lt;='Assumptions (Solar)'!$V$13),PPMT('Assumptions (Solar)'!$V$10,Model!AE$1,'Assumptions (Solar)'!$V$13,'Assumptions (Solar)'!$V$8*Model!$AD$902*('Assumptions (Solar)'!$AB$20*'Assumptions (Solar)'!$AB$2+'Assumptions (Solar)'!$AB$21*'Assumptions (Solar)'!$AB$3)/10^9),0)</f>
        <v>-0.2025299942</v>
      </c>
      <c r="AM986" s="160">
        <f>IF(and($AD$902&gt;0,Model!AF$1&lt;='Assumptions (Solar)'!$V$13),PPMT('Assumptions (Solar)'!$V$10,Model!AF$1,'Assumptions (Solar)'!$V$13,'Assumptions (Solar)'!$V$8*Model!$AD$902*('Assumptions (Solar)'!$AB$20*'Assumptions (Solar)'!$AB$2+'Assumptions (Solar)'!$AB$21*'Assumptions (Solar)'!$AB$3)/10^9),0)</f>
        <v>-0.2187323937</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-0.1061005715</v>
      </c>
      <c r="AF987" s="160">
        <f>IF(and($AE$902&gt;0,Model!X$1&lt;='Assumptions (Solar)'!$V$13),PPMT('Assumptions (Solar)'!$V$10,Model!X$1,'Assumptions (Solar)'!$V$13,'Assumptions (Solar)'!$V$8*Model!$AE$902*('Assumptions (Solar)'!$AC$20*'Assumptions (Solar)'!$AC$2+'Assumptions (Solar)'!$AC$21*'Assumptions (Solar)'!$AC$3)/10^9),0)</f>
        <v>-0.1145886172</v>
      </c>
      <c r="AG987" s="160">
        <f>IF(and($AE$902&gt;0,Model!Y$1&lt;='Assumptions (Solar)'!$V$13),PPMT('Assumptions (Solar)'!$V$10,Model!Y$1,'Assumptions (Solar)'!$V$13,'Assumptions (Solar)'!$V$8*Model!$AE$902*('Assumptions (Solar)'!$AC$20*'Assumptions (Solar)'!$AC$2+'Assumptions (Solar)'!$AC$21*'Assumptions (Solar)'!$AC$3)/10^9),0)</f>
        <v>-0.1237557066</v>
      </c>
      <c r="AH987" s="160">
        <f>IF(and($AE$902&gt;0,Model!Z$1&lt;='Assumptions (Solar)'!$V$13),PPMT('Assumptions (Solar)'!$V$10,Model!Z$1,'Assumptions (Solar)'!$V$13,'Assumptions (Solar)'!$V$8*Model!$AE$902*('Assumptions (Solar)'!$AC$20*'Assumptions (Solar)'!$AC$2+'Assumptions (Solar)'!$AC$21*'Assumptions (Solar)'!$AC$3)/10^9),0)</f>
        <v>-0.1336561632</v>
      </c>
      <c r="AI987" s="160">
        <f>IF(and($AE$902&gt;0,Model!AA$1&lt;='Assumptions (Solar)'!$V$13),PPMT('Assumptions (Solar)'!$V$10,Model!AA$1,'Assumptions (Solar)'!$V$13,'Assumptions (Solar)'!$V$8*Model!$AE$902*('Assumptions (Solar)'!$AC$20*'Assumptions (Solar)'!$AC$2+'Assumptions (Solar)'!$AC$21*'Assumptions (Solar)'!$AC$3)/10^9),0)</f>
        <v>-0.1443486562</v>
      </c>
      <c r="AJ987" s="160">
        <f>IF(and($AE$902&gt;0,Model!AB$1&lt;='Assumptions (Solar)'!$V$13),PPMT('Assumptions (Solar)'!$V$10,Model!AB$1,'Assumptions (Solar)'!$V$13,'Assumptions (Solar)'!$V$8*Model!$AE$902*('Assumptions (Solar)'!$AC$20*'Assumptions (Solar)'!$AC$2+'Assumptions (Solar)'!$AC$21*'Assumptions (Solar)'!$AC$3)/10^9),0)</f>
        <v>-0.1558965487</v>
      </c>
      <c r="AK987" s="160">
        <f>IF(and($AE$902&gt;0,Model!AC$1&lt;='Assumptions (Solar)'!$V$13),PPMT('Assumptions (Solar)'!$V$10,Model!AC$1,'Assumptions (Solar)'!$V$13,'Assumptions (Solar)'!$V$8*Model!$AE$902*('Assumptions (Solar)'!$AC$20*'Assumptions (Solar)'!$AC$2+'Assumptions (Solar)'!$AC$21*'Assumptions (Solar)'!$AC$3)/10^9),0)</f>
        <v>-0.1683682726</v>
      </c>
      <c r="AL987" s="160">
        <f>IF(and($AE$902&gt;0,Model!AD$1&lt;='Assumptions (Solar)'!$V$13),PPMT('Assumptions (Solar)'!$V$10,Model!AD$1,'Assumptions (Solar)'!$V$13,'Assumptions (Solar)'!$V$8*Model!$AE$902*('Assumptions (Solar)'!$AC$20*'Assumptions (Solar)'!$AC$2+'Assumptions (Solar)'!$AC$21*'Assumptions (Solar)'!$AC$3)/10^9),0)</f>
        <v>-0.1818377344</v>
      </c>
      <c r="AM987" s="160">
        <f>IF(and($AE$902&gt;0,Model!AE$1&lt;='Assumptions (Solar)'!$V$13),PPMT('Assumptions (Solar)'!$V$10,Model!AE$1,'Assumptions (Solar)'!$V$13,'Assumptions (Solar)'!$V$8*Model!$AE$902*('Assumptions (Solar)'!$AC$20*'Assumptions (Solar)'!$AC$2+'Assumptions (Solar)'!$AC$21*'Assumptions (Solar)'!$AC$3)/10^9),0)</f>
        <v>-0.1963847532</v>
      </c>
      <c r="AN987" s="160">
        <f>IF(and($AE$902&gt;0,Model!AF$1&lt;='Assumptions (Solar)'!$V$13),PPMT('Assumptions (Solar)'!$V$10,Model!AF$1,'Assumptions (Solar)'!$V$13,'Assumptions (Solar)'!$V$8*Model!$AE$902*('Assumptions (Solar)'!$AC$20*'Assumptions (Solar)'!$AC$2+'Assumptions (Solar)'!$AC$21*'Assumptions (Solar)'!$AC$3)/10^9),0)</f>
        <v>-0.2120955334</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-0.102509704</v>
      </c>
      <c r="AG988" s="160">
        <f>IF(and($AF$902&gt;0,Model!X$1&lt;='Assumptions (Solar)'!$V$13),PPMT('Assumptions (Solar)'!$V$10,Model!X$1,'Assumptions (Solar)'!$V$13,'Assumptions (Solar)'!$V$8*Model!$AF$902*('Assumptions (Solar)'!$AD$20*'Assumptions (Solar)'!$AD$2+'Assumptions (Solar)'!$AD$21*'Assumptions (Solar)'!$AD$3)/10^9),0)</f>
        <v>-0.1107104803</v>
      </c>
      <c r="AH988" s="160">
        <f>IF(and($AF$902&gt;0,Model!Y$1&lt;='Assumptions (Solar)'!$V$13),PPMT('Assumptions (Solar)'!$V$10,Model!Y$1,'Assumptions (Solar)'!$V$13,'Assumptions (Solar)'!$V$8*Model!$AF$902*('Assumptions (Solar)'!$AD$20*'Assumptions (Solar)'!$AD$2+'Assumptions (Solar)'!$AD$21*'Assumptions (Solar)'!$AD$3)/10^9),0)</f>
        <v>-0.1195673187</v>
      </c>
      <c r="AI988" s="160">
        <f>IF(and($AF$902&gt;0,Model!Z$1&lt;='Assumptions (Solar)'!$V$13),PPMT('Assumptions (Solar)'!$V$10,Model!Z$1,'Assumptions (Solar)'!$V$13,'Assumptions (Solar)'!$V$8*Model!$AF$902*('Assumptions (Solar)'!$AD$20*'Assumptions (Solar)'!$AD$2+'Assumptions (Solar)'!$AD$21*'Assumptions (Solar)'!$AD$3)/10^9),0)</f>
        <v>-0.1291327042</v>
      </c>
      <c r="AJ988" s="160">
        <f>IF(and($AF$902&gt;0,Model!AA$1&lt;='Assumptions (Solar)'!$V$13),PPMT('Assumptions (Solar)'!$V$10,Model!AA$1,'Assumptions (Solar)'!$V$13,'Assumptions (Solar)'!$V$8*Model!$AF$902*('Assumptions (Solar)'!$AD$20*'Assumptions (Solar)'!$AD$2+'Assumptions (Solar)'!$AD$21*'Assumptions (Solar)'!$AD$3)/10^9),0)</f>
        <v>-0.1394633206</v>
      </c>
      <c r="AK988" s="160">
        <f>IF(and($AF$902&gt;0,Model!AB$1&lt;='Assumptions (Solar)'!$V$13),PPMT('Assumptions (Solar)'!$V$10,Model!AB$1,'Assumptions (Solar)'!$V$13,'Assumptions (Solar)'!$V$8*Model!$AF$902*('Assumptions (Solar)'!$AD$20*'Assumptions (Solar)'!$AD$2+'Assumptions (Solar)'!$AD$21*'Assumptions (Solar)'!$AD$3)/10^9),0)</f>
        <v>-0.1506203862</v>
      </c>
      <c r="AL988" s="160">
        <f>IF(and($AF$902&gt;0,Model!AC$1&lt;='Assumptions (Solar)'!$V$13),PPMT('Assumptions (Solar)'!$V$10,Model!AC$1,'Assumptions (Solar)'!$V$13,'Assumptions (Solar)'!$V$8*Model!$AF$902*('Assumptions (Solar)'!$AD$20*'Assumptions (Solar)'!$AD$2+'Assumptions (Solar)'!$AD$21*'Assumptions (Solar)'!$AD$3)/10^9),0)</f>
        <v>-0.1626700171</v>
      </c>
      <c r="AM988" s="160">
        <f>IF(and($AF$902&gt;0,Model!AD$1&lt;='Assumptions (Solar)'!$V$13),PPMT('Assumptions (Solar)'!$V$10,Model!AD$1,'Assumptions (Solar)'!$V$13,'Assumptions (Solar)'!$V$8*Model!$AF$902*('Assumptions (Solar)'!$AD$20*'Assumptions (Solar)'!$AD$2+'Assumptions (Solar)'!$AD$21*'Assumptions (Solar)'!$AD$3)/10^9),0)</f>
        <v>-0.1756836185</v>
      </c>
      <c r="AN988" s="160">
        <f>IF(and($AF$902&gt;0,Model!AE$1&lt;='Assumptions (Solar)'!$V$13),PPMT('Assumptions (Solar)'!$V$10,Model!AE$1,'Assumptions (Solar)'!$V$13,'Assumptions (Solar)'!$V$8*Model!$AF$902*('Assumptions (Solar)'!$AD$20*'Assumptions (Solar)'!$AD$2+'Assumptions (Solar)'!$AD$21*'Assumptions (Solar)'!$AD$3)/10^9),0)</f>
        <v>-0.189738308</v>
      </c>
      <c r="AO988" s="160">
        <f>IF(and($AF$902&gt;0,Model!AF$1&lt;='Assumptions (Solar)'!$V$13),PPMT('Assumptions (Solar)'!$V$10,Model!AF$1,'Assumptions (Solar)'!$V$13,'Assumptions (Solar)'!$V$8*Model!$AF$902*('Assumptions (Solar)'!$AD$20*'Assumptions (Solar)'!$AD$2+'Assumptions (Solar)'!$AD$21*'Assumptions (Solar)'!$AD$3)/10^9),0)</f>
        <v>-0.2049173726</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-0.09871908545</v>
      </c>
      <c r="AH989" s="160">
        <f>IF(and($AG$902&gt;0,Model!X$1&lt;='Assumptions (Solar)'!$V$13),PPMT('Assumptions (Solar)'!$V$10,Model!X$1,'Assumptions (Solar)'!$V$13,'Assumptions (Solar)'!$V$8*Model!$AG$902*('Assumptions (Solar)'!$AE$20*'Assumptions (Solar)'!$AE$2+'Assumptions (Solar)'!$AE$21*'Assumptions (Solar)'!$AE$3)/10^9),0)</f>
        <v>-0.1066166123</v>
      </c>
      <c r="AI989" s="160">
        <f>IF(and($AG$902&gt;0,Model!Y$1&lt;='Assumptions (Solar)'!$V$13),PPMT('Assumptions (Solar)'!$V$10,Model!Y$1,'Assumptions (Solar)'!$V$13,'Assumptions (Solar)'!$V$8*Model!$AG$902*('Assumptions (Solar)'!$AE$20*'Assumptions (Solar)'!$AE$2+'Assumptions (Solar)'!$AE$21*'Assumptions (Solar)'!$AE$3)/10^9),0)</f>
        <v>-0.1151459413</v>
      </c>
      <c r="AJ989" s="160">
        <f>IF(and($AG$902&gt;0,Model!Z$1&lt;='Assumptions (Solar)'!$V$13),PPMT('Assumptions (Solar)'!$V$10,Model!Z$1,'Assumptions (Solar)'!$V$13,'Assumptions (Solar)'!$V$8*Model!$AG$902*('Assumptions (Solar)'!$AE$20*'Assumptions (Solar)'!$AE$2+'Assumptions (Solar)'!$AE$21*'Assumptions (Solar)'!$AE$3)/10^9),0)</f>
        <v>-0.1243576166</v>
      </c>
      <c r="AK989" s="160">
        <f>IF(and($AG$902&gt;0,Model!AA$1&lt;='Assumptions (Solar)'!$V$13),PPMT('Assumptions (Solar)'!$V$10,Model!AA$1,'Assumptions (Solar)'!$V$13,'Assumptions (Solar)'!$V$8*Model!$AG$902*('Assumptions (Solar)'!$AE$20*'Assumptions (Solar)'!$AE$2+'Assumptions (Solar)'!$AE$21*'Assumptions (Solar)'!$AE$3)/10^9),0)</f>
        <v>-0.1343062259</v>
      </c>
      <c r="AL989" s="160">
        <f>IF(and($AG$902&gt;0,Model!AB$1&lt;='Assumptions (Solar)'!$V$13),PPMT('Assumptions (Solar)'!$V$10,Model!AB$1,'Assumptions (Solar)'!$V$13,'Assumptions (Solar)'!$V$8*Model!$AG$902*('Assumptions (Solar)'!$AE$20*'Assumptions (Solar)'!$AE$2+'Assumptions (Solar)'!$AE$21*'Assumptions (Solar)'!$AE$3)/10^9),0)</f>
        <v>-0.145050724</v>
      </c>
      <c r="AM989" s="160">
        <f>IF(and($AG$902&gt;0,Model!AC$1&lt;='Assumptions (Solar)'!$V$13),PPMT('Assumptions (Solar)'!$V$10,Model!AC$1,'Assumptions (Solar)'!$V$13,'Assumptions (Solar)'!$V$8*Model!$AG$902*('Assumptions (Solar)'!$AE$20*'Assumptions (Solar)'!$AE$2+'Assumptions (Solar)'!$AE$21*'Assumptions (Solar)'!$AE$3)/10^9),0)</f>
        <v>-0.1566547819</v>
      </c>
      <c r="AN989" s="160">
        <f>IF(and($AG$902&gt;0,Model!AD$1&lt;='Assumptions (Solar)'!$V$13),PPMT('Assumptions (Solar)'!$V$10,Model!AD$1,'Assumptions (Solar)'!$V$13,'Assumptions (Solar)'!$V$8*Model!$AG$902*('Assumptions (Solar)'!$AE$20*'Assumptions (Solar)'!$AE$2+'Assumptions (Solar)'!$AE$21*'Assumptions (Solar)'!$AE$3)/10^9),0)</f>
        <v>-0.1691871644</v>
      </c>
      <c r="AO989" s="160">
        <f>IF(and($AG$902&gt;0,Model!AE$1&lt;='Assumptions (Solar)'!$V$13),PPMT('Assumptions (Solar)'!$V$10,Model!AE$1,'Assumptions (Solar)'!$V$13,'Assumptions (Solar)'!$V$8*Model!$AG$902*('Assumptions (Solar)'!$AE$20*'Assumptions (Solar)'!$AE$2+'Assumptions (Solar)'!$AE$21*'Assumptions (Solar)'!$AE$3)/10^9),0)</f>
        <v>-0.1827221376</v>
      </c>
      <c r="AP989" s="160">
        <f>IF(and($AG$902&gt;0,Model!AF$1&lt;='Assumptions (Solar)'!$V$13),PPMT('Assumptions (Solar)'!$V$10,Model!AF$1,'Assumptions (Solar)'!$V$13,'Assumptions (Solar)'!$V$8*Model!$AG$902*('Assumptions (Solar)'!$AE$20*'Assumptions (Solar)'!$AE$2+'Assumptions (Solar)'!$AE$21*'Assumptions (Solar)'!$AE$3)/10^9),0)</f>
        <v>-0.1973399086</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-0.09482122402</v>
      </c>
      <c r="AI990" s="160">
        <f>IF(and($AH$902&gt;0,Model!X$1&lt;='Assumptions (Solar)'!$V$13),PPMT('Assumptions (Solar)'!$V$10,Model!X$1,'Assumptions (Solar)'!$V$13,'Assumptions (Solar)'!$V$8*Model!$AH$902*('Assumptions (Solar)'!$AF$20*'Assumptions (Solar)'!$AF$2+'Assumptions (Solar)'!$AF$21*'Assumptions (Solar)'!$AF$3)/10^9),0)</f>
        <v>-0.1024069219</v>
      </c>
      <c r="AJ990" s="160">
        <f>IF(and($AH$902&gt;0,Model!Y$1&lt;='Assumptions (Solar)'!$V$13),PPMT('Assumptions (Solar)'!$V$10,Model!Y$1,'Assumptions (Solar)'!$V$13,'Assumptions (Solar)'!$V$8*Model!$AH$902*('Assumptions (Solar)'!$AF$20*'Assumptions (Solar)'!$AF$2+'Assumptions (Solar)'!$AF$21*'Assumptions (Solar)'!$AF$3)/10^9),0)</f>
        <v>-0.1105994757</v>
      </c>
      <c r="AK990" s="160">
        <f>IF(and($AH$902&gt;0,Model!Z$1&lt;='Assumptions (Solar)'!$V$13),PPMT('Assumptions (Solar)'!$V$10,Model!Z$1,'Assumptions (Solar)'!$V$13,'Assumptions (Solar)'!$V$8*Model!$AH$902*('Assumptions (Solar)'!$AF$20*'Assumptions (Solar)'!$AF$2+'Assumptions (Solar)'!$AF$21*'Assumptions (Solar)'!$AF$3)/10^9),0)</f>
        <v>-0.1194474338</v>
      </c>
      <c r="AL990" s="160">
        <f>IF(and($AH$902&gt;0,Model!AA$1&lt;='Assumptions (Solar)'!$V$13),PPMT('Assumptions (Solar)'!$V$10,Model!AA$1,'Assumptions (Solar)'!$V$13,'Assumptions (Solar)'!$V$8*Model!$AH$902*('Assumptions (Solar)'!$AF$20*'Assumptions (Solar)'!$AF$2+'Assumptions (Solar)'!$AF$21*'Assumptions (Solar)'!$AF$3)/10^9),0)</f>
        <v>-0.1290032285</v>
      </c>
      <c r="AM990" s="160">
        <f>IF(and($AH$902&gt;0,Model!AB$1&lt;='Assumptions (Solar)'!$V$13),PPMT('Assumptions (Solar)'!$V$10,Model!AB$1,'Assumptions (Solar)'!$V$13,'Assumptions (Solar)'!$V$8*Model!$AH$902*('Assumptions (Solar)'!$AF$20*'Assumptions (Solar)'!$AF$2+'Assumptions (Solar)'!$AF$21*'Assumptions (Solar)'!$AF$3)/10^9),0)</f>
        <v>-0.1393234867</v>
      </c>
      <c r="AN990" s="160">
        <f>IF(and($AH$902&gt;0,Model!AC$1&lt;='Assumptions (Solar)'!$V$13),PPMT('Assumptions (Solar)'!$V$10,Model!AC$1,'Assumptions (Solar)'!$V$13,'Assumptions (Solar)'!$V$8*Model!$AH$902*('Assumptions (Solar)'!$AF$20*'Assumptions (Solar)'!$AF$2+'Assumptions (Solar)'!$AF$21*'Assumptions (Solar)'!$AF$3)/10^9),0)</f>
        <v>-0.1504693657</v>
      </c>
      <c r="AO990" s="160">
        <f>IF(and($AH$902&gt;0,Model!AD$1&lt;='Assumptions (Solar)'!$V$13),PPMT('Assumptions (Solar)'!$V$10,Model!AD$1,'Assumptions (Solar)'!$V$13,'Assumptions (Solar)'!$V$8*Model!$AH$902*('Assumptions (Solar)'!$AF$20*'Assumptions (Solar)'!$AF$2+'Assumptions (Solar)'!$AF$21*'Assumptions (Solar)'!$AF$3)/10^9),0)</f>
        <v>-0.1625069149</v>
      </c>
      <c r="AP990" s="160">
        <f>IF(and($AH$902&gt;0,Model!AE$1&lt;='Assumptions (Solar)'!$V$13),PPMT('Assumptions (Solar)'!$V$10,Model!AE$1,'Assumptions (Solar)'!$V$13,'Assumptions (Solar)'!$V$8*Model!$AH$902*('Assumptions (Solar)'!$AF$20*'Assumptions (Solar)'!$AF$2+'Assumptions (Solar)'!$AF$21*'Assumptions (Solar)'!$AF$3)/10^9),0)</f>
        <v>-0.1755074681</v>
      </c>
      <c r="AQ990" s="160">
        <f>IF(and($AH$902&gt;0,Model!AF$1&lt;='Assumptions (Solar)'!$V$13),PPMT('Assumptions (Solar)'!$V$10,Model!AF$1,'Assumptions (Solar)'!$V$13,'Assumptions (Solar)'!$V$8*Model!$AH$902*('Assumptions (Solar)'!$AF$20*'Assumptions (Solar)'!$AF$2+'Assumptions (Solar)'!$AF$21*'Assumptions (Solar)'!$AF$3)/10^9),0)</f>
        <v>-0.1895480656</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-0.09583515847</v>
      </c>
      <c r="AJ991" s="160">
        <f>IF(and($AI$902&gt;0,Model!X$1&lt;='Assumptions (Solar)'!$V$13),PPMT('Assumptions (Solar)'!$V$10,Model!X$1,'Assumptions (Solar)'!$V$13,'Assumptions (Solar)'!$V$8*Model!$AI$902*('Assumptions (Solar)'!$AG$20*'Assumptions (Solar)'!$AG$2+'Assumptions (Solar)'!$AG$21*'Assumptions (Solar)'!$AG$3)/10^9),0)</f>
        <v>-0.1035019711</v>
      </c>
      <c r="AK991" s="160">
        <f>IF(and($AI$902&gt;0,Model!Y$1&lt;='Assumptions (Solar)'!$V$13),PPMT('Assumptions (Solar)'!$V$10,Model!Y$1,'Assumptions (Solar)'!$V$13,'Assumptions (Solar)'!$V$8*Model!$AI$902*('Assumptions (Solar)'!$AG$20*'Assumptions (Solar)'!$AG$2+'Assumptions (Solar)'!$AG$21*'Assumptions (Solar)'!$AG$3)/10^9),0)</f>
        <v>-0.1117821288</v>
      </c>
      <c r="AL991" s="160">
        <f>IF(and($AI$902&gt;0,Model!Z$1&lt;='Assumptions (Solar)'!$V$13),PPMT('Assumptions (Solar)'!$V$10,Model!Z$1,'Assumptions (Solar)'!$V$13,'Assumptions (Solar)'!$V$8*Model!$AI$902*('Assumptions (Solar)'!$AG$20*'Assumptions (Solar)'!$AG$2+'Assumptions (Solar)'!$AG$21*'Assumptions (Solar)'!$AG$3)/10^9),0)</f>
        <v>-0.1207246991</v>
      </c>
      <c r="AM991" s="160">
        <f>IF(and($AI$902&gt;0,Model!AA$1&lt;='Assumptions (Solar)'!$V$13),PPMT('Assumptions (Solar)'!$V$10,Model!AA$1,'Assumptions (Solar)'!$V$13,'Assumptions (Solar)'!$V$8*Model!$AI$902*('Assumptions (Solar)'!$AG$20*'Assumptions (Solar)'!$AG$2+'Assumptions (Solar)'!$AG$21*'Assumptions (Solar)'!$AG$3)/10^9),0)</f>
        <v>-0.1303826751</v>
      </c>
      <c r="AN991" s="160">
        <f>IF(and($AI$902&gt;0,Model!AB$1&lt;='Assumptions (Solar)'!$V$13),PPMT('Assumptions (Solar)'!$V$10,Model!AB$1,'Assumptions (Solar)'!$V$13,'Assumptions (Solar)'!$V$8*Model!$AI$902*('Assumptions (Solar)'!$AG$20*'Assumptions (Solar)'!$AG$2+'Assumptions (Solar)'!$AG$21*'Assumptions (Solar)'!$AG$3)/10^9),0)</f>
        <v>-0.1408132891</v>
      </c>
      <c r="AO991" s="160">
        <f>IF(and($AI$902&gt;0,Model!AC$1&lt;='Assumptions (Solar)'!$V$13),PPMT('Assumptions (Solar)'!$V$10,Model!AC$1,'Assumptions (Solar)'!$V$13,'Assumptions (Solar)'!$V$8*Model!$AI$902*('Assumptions (Solar)'!$AG$20*'Assumptions (Solar)'!$AG$2+'Assumptions (Solar)'!$AG$21*'Assumptions (Solar)'!$AG$3)/10^9),0)</f>
        <v>-0.1520783522</v>
      </c>
      <c r="AP991" s="160">
        <f>IF(and($AI$902&gt;0,Model!AD$1&lt;='Assumptions (Solar)'!$V$13),PPMT('Assumptions (Solar)'!$V$10,Model!AD$1,'Assumptions (Solar)'!$V$13,'Assumptions (Solar)'!$V$8*Model!$AI$902*('Assumptions (Solar)'!$AG$20*'Assumptions (Solar)'!$AG$2+'Assumptions (Solar)'!$AG$21*'Assumptions (Solar)'!$AG$3)/10^9),0)</f>
        <v>-0.1642446204</v>
      </c>
      <c r="AQ991" s="160">
        <f>IF(and($AI$902&gt;0,Model!AE$1&lt;='Assumptions (Solar)'!$V$13),PPMT('Assumptions (Solar)'!$V$10,Model!AE$1,'Assumptions (Solar)'!$V$13,'Assumptions (Solar)'!$V$8*Model!$AI$902*('Assumptions (Solar)'!$AG$20*'Assumptions (Solar)'!$AG$2+'Assumptions (Solar)'!$AG$21*'Assumptions (Solar)'!$AG$3)/10^9),0)</f>
        <v>-0.17738419</v>
      </c>
      <c r="AR991" s="160">
        <f>IF(and($AI$902&gt;0,Model!AF$1&lt;='Assumptions (Solar)'!$V$13),PPMT('Assumptions (Solar)'!$V$10,Model!AF$1,'Assumptions (Solar)'!$V$13,'Assumptions (Solar)'!$V$8*Model!$AI$902*('Assumptions (Solar)'!$AG$20*'Assumptions (Solar)'!$AG$2+'Assumptions (Solar)'!$AG$21*'Assumptions (Solar)'!$AG$3)/10^9),0)</f>
        <v>-0.1915749252</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-0.09713412944</v>
      </c>
      <c r="AK992" s="177">
        <f>IF(and($AJ$902&gt;0,Model!X$1&lt;='Assumptions (Solar)'!$V$13),PPMT('Assumptions (Solar)'!$V$10,Model!X$1,'Assumptions (Solar)'!$V$13,'Assumptions (Solar)'!$V$8*Model!$AJ$902*('Assumptions (Solar)'!$AH$20*'Assumptions (Solar)'!$AH$2+'Assumptions (Solar)'!$AH$21*'Assumptions (Solar)'!$AH$3)/10^9),0)</f>
        <v>-0.1049048598</v>
      </c>
      <c r="AL992" s="177">
        <f>IF(and($AJ$902&gt;0,Model!Y$1&lt;='Assumptions (Solar)'!$V$13),PPMT('Assumptions (Solar)'!$V$10,Model!Y$1,'Assumptions (Solar)'!$V$13,'Assumptions (Solar)'!$V$8*Model!$AJ$902*('Assumptions (Solar)'!$AH$20*'Assumptions (Solar)'!$AH$2+'Assumptions (Solar)'!$AH$21*'Assumptions (Solar)'!$AH$3)/10^9),0)</f>
        <v>-0.1132972486</v>
      </c>
      <c r="AM992" s="177">
        <f>IF(and($AJ$902&gt;0,Model!Z$1&lt;='Assumptions (Solar)'!$V$13),PPMT('Assumptions (Solar)'!$V$10,Model!Z$1,'Assumptions (Solar)'!$V$13,'Assumptions (Solar)'!$V$8*Model!$AJ$902*('Assumptions (Solar)'!$AH$20*'Assumptions (Solar)'!$AH$2+'Assumptions (Solar)'!$AH$21*'Assumptions (Solar)'!$AH$3)/10^9),0)</f>
        <v>-0.1223610285</v>
      </c>
      <c r="AN992" s="177">
        <f>IF(and($AJ$902&gt;0,Model!AA$1&lt;='Assumptions (Solar)'!$V$13),PPMT('Assumptions (Solar)'!$V$10,Model!AA$1,'Assumptions (Solar)'!$V$13,'Assumptions (Solar)'!$V$8*Model!$AJ$902*('Assumptions (Solar)'!$AH$20*'Assumptions (Solar)'!$AH$2+'Assumptions (Solar)'!$AH$21*'Assumptions (Solar)'!$AH$3)/10^9),0)</f>
        <v>-0.1321499107</v>
      </c>
      <c r="AO992" s="177">
        <f>IF(and($AJ$902&gt;0,Model!AB$1&lt;='Assumptions (Solar)'!$V$13),PPMT('Assumptions (Solar)'!$V$10,Model!AB$1,'Assumptions (Solar)'!$V$13,'Assumptions (Solar)'!$V$8*Model!$AJ$902*('Assumptions (Solar)'!$AH$20*'Assumptions (Solar)'!$AH$2+'Assumptions (Solar)'!$AH$21*'Assumptions (Solar)'!$AH$3)/10^9),0)</f>
        <v>-0.1427219036</v>
      </c>
      <c r="AP992" s="177">
        <f>IF(and($AJ$902&gt;0,Model!AC$1&lt;='Assumptions (Solar)'!$V$13),PPMT('Assumptions (Solar)'!$V$10,Model!AC$1,'Assumptions (Solar)'!$V$13,'Assumptions (Solar)'!$V$8*Model!$AJ$902*('Assumptions (Solar)'!$AH$20*'Assumptions (Solar)'!$AH$2+'Assumptions (Solar)'!$AH$21*'Assumptions (Solar)'!$AH$3)/10^9),0)</f>
        <v>-0.1541396559</v>
      </c>
      <c r="AQ992" s="177">
        <f>IF(and($AJ$902&gt;0,Model!AD$1&lt;='Assumptions (Solar)'!$V$13),PPMT('Assumptions (Solar)'!$V$10,Model!AD$1,'Assumptions (Solar)'!$V$13,'Assumptions (Solar)'!$V$8*Model!$AJ$902*('Assumptions (Solar)'!$AH$20*'Assumptions (Solar)'!$AH$2+'Assumptions (Solar)'!$AH$21*'Assumptions (Solar)'!$AH$3)/10^9),0)</f>
        <v>-0.1664708284</v>
      </c>
      <c r="AR992" s="177">
        <f>IF(and($AJ$902&gt;0,Model!AE$1&lt;='Assumptions (Solar)'!$V$13),PPMT('Assumptions (Solar)'!$V$10,Model!AE$1,'Assumptions (Solar)'!$V$13,'Assumptions (Solar)'!$V$8*Model!$AJ$902*('Assumptions (Solar)'!$AH$20*'Assumptions (Solar)'!$AH$2+'Assumptions (Solar)'!$AH$21*'Assumptions (Solar)'!$AH$3)/10^9),0)</f>
        <v>-0.1797884946</v>
      </c>
      <c r="AS992" s="177">
        <f>IF(and($AJ$902&gt;0,Model!AF$1&lt;='Assumptions (Solar)'!$V$13),PPMT('Assumptions (Solar)'!$V$10,Model!AF$1,'Assumptions (Solar)'!$V$13,'Assumptions (Solar)'!$V$8*Model!$AJ$902*('Assumptions (Solar)'!$AH$20*'Assumptions (Solar)'!$AH$2+'Assumptions (Solar)'!$AH$21*'Assumptions (Solar)'!$AH$3)/10^9),0)</f>
        <v>-0.1941715742</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-0.09819146427</v>
      </c>
      <c r="AL993" s="160">
        <f>IF(and($AK$902&gt;0,Model!X$1&lt;='Assumptions (Solar)'!$V$13),PPMT('Assumptions (Solar)'!$V$10,Model!X$1,'Assumptions (Solar)'!$V$13,'Assumptions (Solar)'!$V$8*Model!$AK$902*('Assumptions (Solar)'!$AI$20*'Assumptions (Solar)'!$AI$2+'Assumptions (Solar)'!$AI$21*'Assumptions (Solar)'!$AI$3)/10^9),0)</f>
        <v>-0.1060467814</v>
      </c>
      <c r="AM993" s="160">
        <f>IF(and($AK$902&gt;0,Model!Y$1&lt;='Assumptions (Solar)'!$V$13),PPMT('Assumptions (Solar)'!$V$10,Model!Y$1,'Assumptions (Solar)'!$V$13,'Assumptions (Solar)'!$V$8*Model!$AK$902*('Assumptions (Solar)'!$AI$20*'Assumptions (Solar)'!$AI$2+'Assumptions (Solar)'!$AI$21*'Assumptions (Solar)'!$AI$3)/10^9),0)</f>
        <v>-0.1145305239</v>
      </c>
      <c r="AN993" s="160">
        <f>IF(and($AK$902&gt;0,Model!Z$1&lt;='Assumptions (Solar)'!$V$13),PPMT('Assumptions (Solar)'!$V$10,Model!Z$1,'Assumptions (Solar)'!$V$13,'Assumptions (Solar)'!$V$8*Model!$AK$902*('Assumptions (Solar)'!$AI$20*'Assumptions (Solar)'!$AI$2+'Assumptions (Solar)'!$AI$21*'Assumptions (Solar)'!$AI$3)/10^9),0)</f>
        <v>-0.1236929658</v>
      </c>
      <c r="AO993" s="160">
        <f>IF(and($AK$902&gt;0,Model!AA$1&lt;='Assumptions (Solar)'!$V$13),PPMT('Assumptions (Solar)'!$V$10,Model!AA$1,'Assumptions (Solar)'!$V$13,'Assumptions (Solar)'!$V$8*Model!$AK$902*('Assumptions (Solar)'!$AI$20*'Assumptions (Solar)'!$AI$2+'Assumptions (Solar)'!$AI$21*'Assumptions (Solar)'!$AI$3)/10^9),0)</f>
        <v>-0.1335884031</v>
      </c>
      <c r="AP993" s="160">
        <f>IF(and($AK$902&gt;0,Model!AB$1&lt;='Assumptions (Solar)'!$V$13),PPMT('Assumptions (Solar)'!$V$10,Model!AB$1,'Assumptions (Solar)'!$V$13,'Assumptions (Solar)'!$V$8*Model!$AK$902*('Assumptions (Solar)'!$AI$20*'Assumptions (Solar)'!$AI$2+'Assumptions (Solar)'!$AI$21*'Assumptions (Solar)'!$AI$3)/10^9),0)</f>
        <v>-0.1442754754</v>
      </c>
      <c r="AQ993" s="160">
        <f>IF(and($AK$902&gt;0,Model!AC$1&lt;='Assumptions (Solar)'!$V$13),PPMT('Assumptions (Solar)'!$V$10,Model!AC$1,'Assumptions (Solar)'!$V$13,'Assumptions (Solar)'!$V$8*Model!$AK$902*('Assumptions (Solar)'!$AI$20*'Assumptions (Solar)'!$AI$2+'Assumptions (Solar)'!$AI$21*'Assumptions (Solar)'!$AI$3)/10^9),0)</f>
        <v>-0.1558175134</v>
      </c>
      <c r="AR993" s="160">
        <f>IF(and($AK$902&gt;0,Model!AD$1&lt;='Assumptions (Solar)'!$V$13),PPMT('Assumptions (Solar)'!$V$10,Model!AD$1,'Assumptions (Solar)'!$V$13,'Assumptions (Solar)'!$V$8*Model!$AK$902*('Assumptions (Solar)'!$AI$20*'Assumptions (Solar)'!$AI$2+'Assumptions (Solar)'!$AI$21*'Assumptions (Solar)'!$AI$3)/10^9),0)</f>
        <v>-0.1682829145</v>
      </c>
      <c r="AS993" s="160">
        <f>IF(and($AK$902&gt;0,Model!AE$1&lt;='Assumptions (Solar)'!$V$13),PPMT('Assumptions (Solar)'!$V$10,Model!AE$1,'Assumptions (Solar)'!$V$13,'Assumptions (Solar)'!$V$8*Model!$AK$902*('Assumptions (Solar)'!$AI$20*'Assumptions (Solar)'!$AI$2+'Assumptions (Solar)'!$AI$21*'Assumptions (Solar)'!$AI$3)/10^9),0)</f>
        <v>-0.1817455476</v>
      </c>
      <c r="AT993" s="160">
        <f>IF(and($AK$902&gt;0,Model!AF$1&lt;='Assumptions (Solar)'!$V$13),PPMT('Assumptions (Solar)'!$V$10,Model!AF$1,'Assumptions (Solar)'!$V$13,'Assumptions (Solar)'!$V$8*Model!$AK$902*('Assumptions (Solar)'!$AI$20*'Assumptions (Solar)'!$AI$2+'Assumptions (Solar)'!$AI$21*'Assumptions (Solar)'!$AI$3)/10^9),0)</f>
        <v>-0.1962851914</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-0.1004664638</v>
      </c>
      <c r="AM994" s="177">
        <f>IF(and($AL$902&gt;0,Model!X$1&lt;='Assumptions (Solar)'!$V$13),PPMT('Assumptions (Solar)'!$V$10,Model!X$1,'Assumptions (Solar)'!$V$13,'Assumptions (Solar)'!$V$8*Model!$AL$902*('Assumptions (Solar)'!$AJ$20*'Assumptions (Solar)'!$AJ$2+'Assumptions (Solar)'!$AJ$21*'Assumptions (Solar)'!$AJ$3)/10^9),0)</f>
        <v>-0.1085037809</v>
      </c>
      <c r="AN994" s="177">
        <f>IF(and($AL$902&gt;0,Model!Y$1&lt;='Assumptions (Solar)'!$V$13),PPMT('Assumptions (Solar)'!$V$10,Model!Y$1,'Assumptions (Solar)'!$V$13,'Assumptions (Solar)'!$V$8*Model!$AL$902*('Assumptions (Solar)'!$AJ$20*'Assumptions (Solar)'!$AJ$2+'Assumptions (Solar)'!$AJ$21*'Assumptions (Solar)'!$AJ$3)/10^9),0)</f>
        <v>-0.1171840833</v>
      </c>
      <c r="AO994" s="177">
        <f>IF(and($AL$902&gt;0,Model!Z$1&lt;='Assumptions (Solar)'!$V$13),PPMT('Assumptions (Solar)'!$V$10,Model!Z$1,'Assumptions (Solar)'!$V$13,'Assumptions (Solar)'!$V$8*Model!$AL$902*('Assumptions (Solar)'!$AJ$20*'Assumptions (Solar)'!$AJ$2+'Assumptions (Solar)'!$AJ$21*'Assumptions (Solar)'!$AJ$3)/10^9),0)</f>
        <v>-0.12655881</v>
      </c>
      <c r="AP994" s="177">
        <f>IF(and($AL$902&gt;0,Model!AA$1&lt;='Assumptions (Solar)'!$V$13),PPMT('Assumptions (Solar)'!$V$10,Model!AA$1,'Assumptions (Solar)'!$V$13,'Assumptions (Solar)'!$V$8*Model!$AL$902*('Assumptions (Solar)'!$AJ$20*'Assumptions (Solar)'!$AJ$2+'Assumptions (Solar)'!$AJ$21*'Assumptions (Solar)'!$AJ$3)/10^9),0)</f>
        <v>-0.1366835148</v>
      </c>
      <c r="AQ994" s="177">
        <f>IF(and($AL$902&gt;0,Model!AB$1&lt;='Assumptions (Solar)'!$V$13),PPMT('Assumptions (Solar)'!$V$10,Model!AB$1,'Assumptions (Solar)'!$V$13,'Assumptions (Solar)'!$V$8*Model!$AL$902*('Assumptions (Solar)'!$AJ$20*'Assumptions (Solar)'!$AJ$2+'Assumptions (Solar)'!$AJ$21*'Assumptions (Solar)'!$AJ$3)/10^9),0)</f>
        <v>-0.147618196</v>
      </c>
      <c r="AR994" s="177">
        <f>IF(and($AL$902&gt;0,Model!AC$1&lt;='Assumptions (Solar)'!$V$13),PPMT('Assumptions (Solar)'!$V$10,Model!AC$1,'Assumptions (Solar)'!$V$13,'Assumptions (Solar)'!$V$8*Model!$AL$902*('Assumptions (Solar)'!$AJ$20*'Assumptions (Solar)'!$AJ$2+'Assumptions (Solar)'!$AJ$21*'Assumptions (Solar)'!$AJ$3)/10^9),0)</f>
        <v>-0.1594276517</v>
      </c>
      <c r="AS994" s="177">
        <f>IF(and($AL$902&gt;0,Model!AD$1&lt;='Assumptions (Solar)'!$V$13),PPMT('Assumptions (Solar)'!$V$10,Model!AD$1,'Assumptions (Solar)'!$V$13,'Assumptions (Solar)'!$V$8*Model!$AL$902*('Assumptions (Solar)'!$AJ$20*'Assumptions (Solar)'!$AJ$2+'Assumptions (Solar)'!$AJ$21*'Assumptions (Solar)'!$AJ$3)/10^9),0)</f>
        <v>-0.1721818638</v>
      </c>
      <c r="AT994" s="177">
        <f>IF(and($AL$902&gt;0,Model!AE$1&lt;='Assumptions (Solar)'!$V$13),PPMT('Assumptions (Solar)'!$V$10,Model!AE$1,'Assumptions (Solar)'!$V$13,'Assumptions (Solar)'!$V$8*Model!$AL$902*('Assumptions (Solar)'!$AJ$20*'Assumptions (Solar)'!$AJ$2+'Assumptions (Solar)'!$AJ$21*'Assumptions (Solar)'!$AJ$3)/10^9),0)</f>
        <v>-0.1859564129</v>
      </c>
      <c r="AU994" s="177">
        <f>IF(and($AL$902&gt;0,Model!AF$1&lt;='Assumptions (Solar)'!$V$13),PPMT('Assumptions (Solar)'!$V$10,Model!AF$1,'Assumptions (Solar)'!$V$13,'Assumptions (Solar)'!$V$8*Model!$AL$902*('Assumptions (Solar)'!$AJ$20*'Assumptions (Solar)'!$AJ$2+'Assumptions (Solar)'!$AJ$21*'Assumptions (Solar)'!$AJ$3)/10^9),0)</f>
        <v>-0.2008329259</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-0.1009698648</v>
      </c>
      <c r="AN995" s="160">
        <f>IF(and($AM$902&gt;0,Model!X$1&lt;='Assumptions (Solar)'!$V$13),PPMT('Assumptions (Solar)'!$V$10,Model!X$1,'Assumptions (Solar)'!$V$13,'Assumptions (Solar)'!$V$8*Model!$AM$902*('Assumptions (Solar)'!$AK$20*'Assumptions (Solar)'!$AK$2+'Assumptions (Solar)'!$AK$21*'Assumptions (Solar)'!$AK$3)/10^9),0)</f>
        <v>-0.109047454</v>
      </c>
      <c r="AO995" s="160">
        <f>IF(and($AM$902&gt;0,Model!Y$1&lt;='Assumptions (Solar)'!$V$13),PPMT('Assumptions (Solar)'!$V$10,Model!Y$1,'Assumptions (Solar)'!$V$13,'Assumptions (Solar)'!$V$8*Model!$AM$902*('Assumptions (Solar)'!$AK$20*'Assumptions (Solar)'!$AK$2+'Assumptions (Solar)'!$AK$21*'Assumptions (Solar)'!$AK$3)/10^9),0)</f>
        <v>-0.1177712504</v>
      </c>
      <c r="AP995" s="160">
        <f>IF(and($AM$902&gt;0,Model!Z$1&lt;='Assumptions (Solar)'!$V$13),PPMT('Assumptions (Solar)'!$V$10,Model!Z$1,'Assumptions (Solar)'!$V$13,'Assumptions (Solar)'!$V$8*Model!$AM$902*('Assumptions (Solar)'!$AK$20*'Assumptions (Solar)'!$AK$2+'Assumptions (Solar)'!$AK$21*'Assumptions (Solar)'!$AK$3)/10^9),0)</f>
        <v>-0.1271929504</v>
      </c>
      <c r="AQ995" s="160">
        <f>IF(and($AM$902&gt;0,Model!AA$1&lt;='Assumptions (Solar)'!$V$13),PPMT('Assumptions (Solar)'!$V$10,Model!AA$1,'Assumptions (Solar)'!$V$13,'Assumptions (Solar)'!$V$8*Model!$AM$902*('Assumptions (Solar)'!$AK$20*'Assumptions (Solar)'!$AK$2+'Assumptions (Solar)'!$AK$21*'Assumptions (Solar)'!$AK$3)/10^9),0)</f>
        <v>-0.1373683864</v>
      </c>
      <c r="AR995" s="160">
        <f>IF(and($AM$902&gt;0,Model!AB$1&lt;='Assumptions (Solar)'!$V$13),PPMT('Assumptions (Solar)'!$V$10,Model!AB$1,'Assumptions (Solar)'!$V$13,'Assumptions (Solar)'!$V$8*Model!$AM$902*('Assumptions (Solar)'!$AK$20*'Assumptions (Solar)'!$AK$2+'Assumptions (Solar)'!$AK$21*'Assumptions (Solar)'!$AK$3)/10^9),0)</f>
        <v>-0.1483578573</v>
      </c>
      <c r="AS995" s="160">
        <f>IF(and($AM$902&gt;0,Model!AC$1&lt;='Assumptions (Solar)'!$V$13),PPMT('Assumptions (Solar)'!$V$10,Model!AC$1,'Assumptions (Solar)'!$V$13,'Assumptions (Solar)'!$V$8*Model!$AM$902*('Assumptions (Solar)'!$AK$20*'Assumptions (Solar)'!$AK$2+'Assumptions (Solar)'!$AK$21*'Assumptions (Solar)'!$AK$3)/10^9),0)</f>
        <v>-0.1602264859</v>
      </c>
      <c r="AT995" s="160">
        <f>IF(and($AM$902&gt;0,Model!AD$1&lt;='Assumptions (Solar)'!$V$13),PPMT('Assumptions (Solar)'!$V$10,Model!AD$1,'Assumptions (Solar)'!$V$13,'Assumptions (Solar)'!$V$8*Model!$AM$902*('Assumptions (Solar)'!$AK$20*'Assumptions (Solar)'!$AK$2+'Assumptions (Solar)'!$AK$21*'Assumptions (Solar)'!$AK$3)/10^9),0)</f>
        <v>-0.1730446048</v>
      </c>
      <c r="AU995" s="160">
        <f>IF(and($AM$902&gt;0,Model!AE$1&lt;='Assumptions (Solar)'!$V$13),PPMT('Assumptions (Solar)'!$V$10,Model!AE$1,'Assumptions (Solar)'!$V$13,'Assumptions (Solar)'!$V$8*Model!$AM$902*('Assumptions (Solar)'!$AK$20*'Assumptions (Solar)'!$AK$2+'Assumptions (Solar)'!$AK$21*'Assumptions (Solar)'!$AK$3)/10^9),0)</f>
        <v>-0.1868881732</v>
      </c>
      <c r="AV995" s="160">
        <f>IF(and($AM$902&gt;0,Model!AF$1&lt;='Assumptions (Solar)'!$V$13),PPMT('Assumptions (Solar)'!$V$10,Model!AF$1,'Assumptions (Solar)'!$V$13,'Assumptions (Solar)'!$V$8*Model!$AM$902*('Assumptions (Solar)'!$AK$20*'Assumptions (Solar)'!$AK$2+'Assumptions (Solar)'!$AK$21*'Assumptions (Solar)'!$AK$3)/10^9),0)</f>
        <v>-0.201839227</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-0.1078389623</v>
      </c>
      <c r="AO996" s="160">
        <f>IF(and($AN$902&gt;0,Model!X$1&lt;='Assumptions (Solar)'!$V$13),PPMT('Assumptions (Solar)'!$V$10,Model!X$1,'Assumptions (Solar)'!$V$13,'Assumptions (Solar)'!$V$8*Model!$AN$902*('Assumptions (Solar)'!$AL$20*'Assumptions (Solar)'!$AL$2+'Assumptions (Solar)'!$AL$21*'Assumptions (Solar)'!$AL$3)/10^9),0)</f>
        <v>-0.1164660793</v>
      </c>
      <c r="AP996" s="160">
        <f>IF(and($AN$902&gt;0,Model!Y$1&lt;='Assumptions (Solar)'!$V$13),PPMT('Assumptions (Solar)'!$V$10,Model!Y$1,'Assumptions (Solar)'!$V$13,'Assumptions (Solar)'!$V$8*Model!$AN$902*('Assumptions (Solar)'!$AL$20*'Assumptions (Solar)'!$AL$2+'Assumptions (Solar)'!$AL$21*'Assumptions (Solar)'!$AL$3)/10^9),0)</f>
        <v>-0.1257833657</v>
      </c>
      <c r="AQ996" s="160">
        <f>IF(and($AN$902&gt;0,Model!Z$1&lt;='Assumptions (Solar)'!$V$13),PPMT('Assumptions (Solar)'!$V$10,Model!Z$1,'Assumptions (Solar)'!$V$13,'Assumptions (Solar)'!$V$8*Model!$AN$902*('Assumptions (Solar)'!$AL$20*'Assumptions (Solar)'!$AL$2+'Assumptions (Solar)'!$AL$21*'Assumptions (Solar)'!$AL$3)/10^9),0)</f>
        <v>-0.1358460349</v>
      </c>
      <c r="AR996" s="160">
        <f>IF(and($AN$902&gt;0,Model!AA$1&lt;='Assumptions (Solar)'!$V$13),PPMT('Assumptions (Solar)'!$V$10,Model!AA$1,'Assumptions (Solar)'!$V$13,'Assumptions (Solar)'!$V$8*Model!$AN$902*('Assumptions (Solar)'!$AL$20*'Assumptions (Solar)'!$AL$2+'Assumptions (Solar)'!$AL$21*'Assumptions (Solar)'!$AL$3)/10^9),0)</f>
        <v>-0.1467137177</v>
      </c>
      <c r="AS996" s="160">
        <f>IF(and($AN$902&gt;0,Model!AB$1&lt;='Assumptions (Solar)'!$V$13),PPMT('Assumptions (Solar)'!$V$10,Model!AB$1,'Assumptions (Solar)'!$V$13,'Assumptions (Solar)'!$V$8*Model!$AN$902*('Assumptions (Solar)'!$AL$20*'Assumptions (Solar)'!$AL$2+'Assumptions (Solar)'!$AL$21*'Assumptions (Solar)'!$AL$3)/10^9),0)</f>
        <v>-0.1584508151</v>
      </c>
      <c r="AT996" s="160">
        <f>IF(and($AN$902&gt;0,Model!AC$1&lt;='Assumptions (Solar)'!$V$13),PPMT('Assumptions (Solar)'!$V$10,Model!AC$1,'Assumptions (Solar)'!$V$13,'Assumptions (Solar)'!$V$8*Model!$AN$902*('Assumptions (Solar)'!$AL$20*'Assumptions (Solar)'!$AL$2+'Assumptions (Solar)'!$AL$21*'Assumptions (Solar)'!$AL$3)/10^9),0)</f>
        <v>-0.1711268803</v>
      </c>
      <c r="AU996" s="160">
        <f>IF(and($AN$902&gt;0,Model!AD$1&lt;='Assumptions (Solar)'!$V$13),PPMT('Assumptions (Solar)'!$V$10,Model!AD$1,'Assumptions (Solar)'!$V$13,'Assumptions (Solar)'!$V$8*Model!$AN$902*('Assumptions (Solar)'!$AL$20*'Assumptions (Solar)'!$AL$2+'Assumptions (Solar)'!$AL$21*'Assumptions (Solar)'!$AL$3)/10^9),0)</f>
        <v>-0.1848170308</v>
      </c>
      <c r="AV996" s="160">
        <f>IF(and($AN$902&gt;0,Model!AE$1&lt;='Assumptions (Solar)'!$V$13),PPMT('Assumptions (Solar)'!$V$10,Model!AE$1,'Assumptions (Solar)'!$V$13,'Assumptions (Solar)'!$V$8*Model!$AN$902*('Assumptions (Solar)'!$AL$20*'Assumptions (Solar)'!$AL$2+'Assumptions (Solar)'!$AL$21*'Assumptions (Solar)'!$AL$3)/10^9),0)</f>
        <v>-0.1996023932</v>
      </c>
      <c r="AW996" s="160">
        <f>IF(and($AN$902&gt;0,Model!AF$1&lt;='Assumptions (Solar)'!$V$13),PPMT('Assumptions (Solar)'!$V$10,Model!AF$1,'Assumptions (Solar)'!$V$13,'Assumptions (Solar)'!$V$8*Model!$AN$902*('Assumptions (Solar)'!$AL$20*'Assumptions (Solar)'!$AL$2+'Assumptions (Solar)'!$AL$21*'Assumptions (Solar)'!$AL$3)/10^9),0)</f>
        <v>-0.2155705847</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-0.122664773</v>
      </c>
      <c r="AP997" s="160">
        <f>IF(and($AO$902&gt;0,Model!X$1&lt;='Assumptions (Solar)'!$V$13),PPMT('Assumptions (Solar)'!$V$10,Model!X$1,'Assumptions (Solar)'!$V$13,'Assumptions (Solar)'!$V$8*Model!$AO$902*('Assumptions (Solar)'!$AM$20*'Assumptions (Solar)'!$AM$2+'Assumptions (Solar)'!$AM$21*'Assumptions (Solar)'!$AM$3)/10^9),0)</f>
        <v>-0.1324779548</v>
      </c>
      <c r="AQ997" s="160">
        <f>IF(and($AO$902&gt;0,Model!Y$1&lt;='Assumptions (Solar)'!$V$13),PPMT('Assumptions (Solar)'!$V$10,Model!Y$1,'Assumptions (Solar)'!$V$13,'Assumptions (Solar)'!$V$8*Model!$AO$902*('Assumptions (Solar)'!$AM$20*'Assumptions (Solar)'!$AM$2+'Assumptions (Solar)'!$AM$21*'Assumptions (Solar)'!$AM$3)/10^9),0)</f>
        <v>-0.1430761912</v>
      </c>
      <c r="AR997" s="160">
        <f>IF(and($AO$902&gt;0,Model!Z$1&lt;='Assumptions (Solar)'!$V$13),PPMT('Assumptions (Solar)'!$V$10,Model!Z$1,'Assumptions (Solar)'!$V$13,'Assumptions (Solar)'!$V$8*Model!$AO$902*('Assumptions (Solar)'!$AM$20*'Assumptions (Solar)'!$AM$2+'Assumptions (Solar)'!$AM$21*'Assumptions (Solar)'!$AM$3)/10^9),0)</f>
        <v>-0.1545222865</v>
      </c>
      <c r="AS997" s="160">
        <f>IF(and($AO$902&gt;0,Model!AA$1&lt;='Assumptions (Solar)'!$V$13),PPMT('Assumptions (Solar)'!$V$10,Model!AA$1,'Assumptions (Solar)'!$V$13,'Assumptions (Solar)'!$V$8*Model!$AO$902*('Assumptions (Solar)'!$AM$20*'Assumptions (Solar)'!$AM$2+'Assumptions (Solar)'!$AM$21*'Assumptions (Solar)'!$AM$3)/10^9),0)</f>
        <v>-0.1668840694</v>
      </c>
      <c r="AT997" s="160">
        <f>IF(and($AO$902&gt;0,Model!AB$1&lt;='Assumptions (Solar)'!$V$13),PPMT('Assumptions (Solar)'!$V$10,Model!AB$1,'Assumptions (Solar)'!$V$13,'Assumptions (Solar)'!$V$8*Model!$AO$902*('Assumptions (Solar)'!$AM$20*'Assumptions (Solar)'!$AM$2+'Assumptions (Solar)'!$AM$21*'Assumptions (Solar)'!$AM$3)/10^9),0)</f>
        <v>-0.180234795</v>
      </c>
      <c r="AU997" s="160">
        <f>IF(and($AO$902&gt;0,Model!AC$1&lt;='Assumptions (Solar)'!$V$13),PPMT('Assumptions (Solar)'!$V$10,Model!AC$1,'Assumptions (Solar)'!$V$13,'Assumptions (Solar)'!$V$8*Model!$AO$902*('Assumptions (Solar)'!$AM$20*'Assumptions (Solar)'!$AM$2+'Assumptions (Solar)'!$AM$21*'Assumptions (Solar)'!$AM$3)/10^9),0)</f>
        <v>-0.1946535786</v>
      </c>
      <c r="AV997" s="160">
        <f>IF(and($AO$902&gt;0,Model!AD$1&lt;='Assumptions (Solar)'!$V$13),PPMT('Assumptions (Solar)'!$V$10,Model!AD$1,'Assumptions (Solar)'!$V$13,'Assumptions (Solar)'!$V$8*Model!$AO$902*('Assumptions (Solar)'!$AM$20*'Assumptions (Solar)'!$AM$2+'Assumptions (Solar)'!$AM$21*'Assumptions (Solar)'!$AM$3)/10^9),0)</f>
        <v>-0.2102258649</v>
      </c>
      <c r="AW997" s="160">
        <f>IF(and($AO$902&gt;0,Model!AE$1&lt;='Assumptions (Solar)'!$V$13),PPMT('Assumptions (Solar)'!$V$10,Model!AE$1,'Assumptions (Solar)'!$V$13,'Assumptions (Solar)'!$V$8*Model!$AO$902*('Assumptions (Solar)'!$AM$20*'Assumptions (Solar)'!$AM$2+'Assumptions (Solar)'!$AM$21*'Assumptions (Solar)'!$AM$3)/10^9),0)</f>
        <v>-0.227043934</v>
      </c>
      <c r="AX997" s="160">
        <f>IF(and($AO$902&gt;0,Model!AF$1&lt;='Assumptions (Solar)'!$V$13),PPMT('Assumptions (Solar)'!$V$10,Model!AF$1,'Assumptions (Solar)'!$V$13,'Assumptions (Solar)'!$V$8*Model!$AO$902*('Assumptions (Solar)'!$AM$20*'Assumptions (Solar)'!$AM$2+'Assumptions (Solar)'!$AM$21*'Assumptions (Solar)'!$AM$3)/10^9),0)</f>
        <v>-0.2452074488</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-0.1880880401</v>
      </c>
      <c r="AQ998" s="160">
        <f>IF(and($AP$902&gt;0,Model!X$1&lt;='Assumptions (Solar)'!$V$13),PPMT('Assumptions (Solar)'!$V$10,Model!X$1,'Assumptions (Solar)'!$V$13,'Assumptions (Solar)'!$V$8*Model!$AP$902*('Assumptions (Solar)'!$AN$20*'Assumptions (Solar)'!$AN$2+'Assumptions (Solar)'!$AN$21*'Assumptions (Solar)'!$AN$3)/10^9),0)</f>
        <v>-0.2031350833</v>
      </c>
      <c r="AR998" s="160">
        <f>IF(and($AP$902&gt;0,Model!Y$1&lt;='Assumptions (Solar)'!$V$13),PPMT('Assumptions (Solar)'!$V$10,Model!Y$1,'Assumptions (Solar)'!$V$13,'Assumptions (Solar)'!$V$8*Model!$AP$902*('Assumptions (Solar)'!$AN$20*'Assumptions (Solar)'!$AN$2+'Assumptions (Solar)'!$AN$21*'Assumptions (Solar)'!$AN$3)/10^9),0)</f>
        <v>-0.21938589</v>
      </c>
      <c r="AS998" s="160">
        <f>IF(and($AP$902&gt;0,Model!Z$1&lt;='Assumptions (Solar)'!$V$13),PPMT('Assumptions (Solar)'!$V$10,Model!Z$1,'Assumptions (Solar)'!$V$13,'Assumptions (Solar)'!$V$8*Model!$AP$902*('Assumptions (Solar)'!$AN$20*'Assumptions (Solar)'!$AN$2+'Assumptions (Solar)'!$AN$21*'Assumptions (Solar)'!$AN$3)/10^9),0)</f>
        <v>-0.2369367612</v>
      </c>
      <c r="AT998" s="160">
        <f>IF(and($AP$902&gt;0,Model!AA$1&lt;='Assumptions (Solar)'!$V$13),PPMT('Assumptions (Solar)'!$V$10,Model!AA$1,'Assumptions (Solar)'!$V$13,'Assumptions (Solar)'!$V$8*Model!$AP$902*('Assumptions (Solar)'!$AN$20*'Assumptions (Solar)'!$AN$2+'Assumptions (Solar)'!$AN$21*'Assumptions (Solar)'!$AN$3)/10^9),0)</f>
        <v>-0.2558917021</v>
      </c>
      <c r="AU998" s="160">
        <f>IF(and($AP$902&gt;0,Model!AB$1&lt;='Assumptions (Solar)'!$V$13),PPMT('Assumptions (Solar)'!$V$10,Model!AB$1,'Assumptions (Solar)'!$V$13,'Assumptions (Solar)'!$V$8*Model!$AP$902*('Assumptions (Solar)'!$AN$20*'Assumptions (Solar)'!$AN$2+'Assumptions (Solar)'!$AN$21*'Assumptions (Solar)'!$AN$3)/10^9),0)</f>
        <v>-0.2763630382</v>
      </c>
      <c r="AV998" s="160">
        <f>IF(and($AP$902&gt;0,Model!AC$1&lt;='Assumptions (Solar)'!$V$13),PPMT('Assumptions (Solar)'!$V$10,Model!AC$1,'Assumptions (Solar)'!$V$13,'Assumptions (Solar)'!$V$8*Model!$AP$902*('Assumptions (Solar)'!$AN$20*'Assumptions (Solar)'!$AN$2+'Assumptions (Solar)'!$AN$21*'Assumptions (Solar)'!$AN$3)/10^9),0)</f>
        <v>-0.2984720813</v>
      </c>
      <c r="AW998" s="160">
        <f>IF(and($AP$902&gt;0,Model!AD$1&lt;='Assumptions (Solar)'!$V$13),PPMT('Assumptions (Solar)'!$V$10,Model!AD$1,'Assumptions (Solar)'!$V$13,'Assumptions (Solar)'!$V$8*Model!$AP$902*('Assumptions (Solar)'!$AN$20*'Assumptions (Solar)'!$AN$2+'Assumptions (Solar)'!$AN$21*'Assumptions (Solar)'!$AN$3)/10^9),0)</f>
        <v>-0.3223498478</v>
      </c>
      <c r="AX998" s="160">
        <f>IF(and($AP$902&gt;0,Model!AE$1&lt;='Assumptions (Solar)'!$V$13),PPMT('Assumptions (Solar)'!$V$10,Model!AE$1,'Assumptions (Solar)'!$V$13,'Assumptions (Solar)'!$V$8*Model!$AP$902*('Assumptions (Solar)'!$AN$20*'Assumptions (Solar)'!$AN$2+'Assumptions (Solar)'!$AN$21*'Assumptions (Solar)'!$AN$3)/10^9),0)</f>
        <v>-0.3481378356</v>
      </c>
      <c r="AY998" s="160">
        <f>IF(and($AP$902&gt;0,Model!AF$1&lt;='Assumptions (Solar)'!$V$13),PPMT('Assumptions (Solar)'!$V$10,Model!AF$1,'Assumptions (Solar)'!$V$13,'Assumptions (Solar)'!$V$8*Model!$AP$902*('Assumptions (Solar)'!$AN$20*'Assumptions (Solar)'!$AN$2+'Assumptions (Solar)'!$AN$21*'Assumptions (Solar)'!$AN$3)/10^9),0)</f>
        <v>-0.3759888625</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-0.201423164</v>
      </c>
      <c r="AR999" s="160">
        <f>IF(and($AQ$902&gt;0,Model!X$1&lt;='Assumptions (Solar)'!$V$13),PPMT('Assumptions (Solar)'!$V$10,Model!X$1,'Assumptions (Solar)'!$V$13,'Assumptions (Solar)'!$V$8*Model!$AQ$902*('Assumptions (Solar)'!$AO$20*'Assumptions (Solar)'!$AO$2+'Assumptions (Solar)'!$AO$21*'Assumptions (Solar)'!$AO$3)/10^9),0)</f>
        <v>-0.2175370171</v>
      </c>
      <c r="AS999" s="160">
        <f>IF(and($AQ$902&gt;0,Model!Y$1&lt;='Assumptions (Solar)'!$V$13),PPMT('Assumptions (Solar)'!$V$10,Model!Y$1,'Assumptions (Solar)'!$V$13,'Assumptions (Solar)'!$V$8*Model!$AQ$902*('Assumptions (Solar)'!$AO$20*'Assumptions (Solar)'!$AO$2+'Assumptions (Solar)'!$AO$21*'Assumptions (Solar)'!$AO$3)/10^9),0)</f>
        <v>-0.2349399785</v>
      </c>
      <c r="AT999" s="160">
        <f>IF(and($AQ$902&gt;0,Model!Z$1&lt;='Assumptions (Solar)'!$V$13),PPMT('Assumptions (Solar)'!$V$10,Model!Z$1,'Assumptions (Solar)'!$V$13,'Assumptions (Solar)'!$V$8*Model!$AQ$902*('Assumptions (Solar)'!$AO$20*'Assumptions (Solar)'!$AO$2+'Assumptions (Solar)'!$AO$21*'Assumptions (Solar)'!$AO$3)/10^9),0)</f>
        <v>-0.2537351767</v>
      </c>
      <c r="AU999" s="160">
        <f>IF(and($AQ$902&gt;0,Model!AA$1&lt;='Assumptions (Solar)'!$V$13),PPMT('Assumptions (Solar)'!$V$10,Model!AA$1,'Assumptions (Solar)'!$V$13,'Assumptions (Solar)'!$V$8*Model!$AQ$902*('Assumptions (Solar)'!$AO$20*'Assumptions (Solar)'!$AO$2+'Assumptions (Solar)'!$AO$21*'Assumptions (Solar)'!$AO$3)/10^9),0)</f>
        <v>-0.2740339909</v>
      </c>
      <c r="AV999" s="160">
        <f>IF(and($AQ$902&gt;0,Model!AB$1&lt;='Assumptions (Solar)'!$V$13),PPMT('Assumptions (Solar)'!$V$10,Model!AB$1,'Assumptions (Solar)'!$V$13,'Assumptions (Solar)'!$V$8*Model!$AQ$902*('Assumptions (Solar)'!$AO$20*'Assumptions (Solar)'!$AO$2+'Assumptions (Solar)'!$AO$21*'Assumptions (Solar)'!$AO$3)/10^9),0)</f>
        <v>-0.2959567101</v>
      </c>
      <c r="AW999" s="160">
        <f>IF(and($AQ$902&gt;0,Model!AC$1&lt;='Assumptions (Solar)'!$V$13),PPMT('Assumptions (Solar)'!$V$10,Model!AC$1,'Assumptions (Solar)'!$V$13,'Assumptions (Solar)'!$V$8*Model!$AQ$902*('Assumptions (Solar)'!$AO$20*'Assumptions (Solar)'!$AO$2+'Assumptions (Solar)'!$AO$21*'Assumptions (Solar)'!$AO$3)/10^9),0)</f>
        <v>-0.3196332469</v>
      </c>
      <c r="AX999" s="160">
        <f>IF(and($AQ$902&gt;0,Model!AD$1&lt;='Assumptions (Solar)'!$V$13),PPMT('Assumptions (Solar)'!$V$10,Model!AD$1,'Assumptions (Solar)'!$V$13,'Assumptions (Solar)'!$V$8*Model!$AQ$902*('Assumptions (Solar)'!$AO$20*'Assumptions (Solar)'!$AO$2+'Assumptions (Solar)'!$AO$21*'Assumptions (Solar)'!$AO$3)/10^9),0)</f>
        <v>-0.3452039067</v>
      </c>
      <c r="AY999" s="160">
        <f>IF(and($AQ$902&gt;0,Model!AE$1&lt;='Assumptions (Solar)'!$V$13),PPMT('Assumptions (Solar)'!$V$10,Model!AE$1,'Assumptions (Solar)'!$V$13,'Assumptions (Solar)'!$V$8*Model!$AQ$902*('Assumptions (Solar)'!$AO$20*'Assumptions (Solar)'!$AO$2+'Assumptions (Solar)'!$AO$21*'Assumptions (Solar)'!$AO$3)/10^9),0)</f>
        <v>-0.3728202192</v>
      </c>
      <c r="AZ999" s="160">
        <f>IF(and($AQ$902&gt;0,Model!AF$1&lt;='Assumptions (Solar)'!$V$13),PPMT('Assumptions (Solar)'!$V$10,Model!AF$1,'Assumptions (Solar)'!$V$13,'Assumptions (Solar)'!$V$8*Model!$AQ$902*('Assumptions (Solar)'!$AO$20*'Assumptions (Solar)'!$AO$2+'Assumptions (Solar)'!$AO$21*'Assumptions (Solar)'!$AO$3)/10^9),0)</f>
        <v>-0.4026458368</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-0.1655724568</v>
      </c>
      <c r="AS1000" s="160">
        <f>IF(and($AR$902&gt;0,Model!X$1&lt;='Assumptions (Solar)'!$V$13),PPMT('Assumptions (Solar)'!$V$10,Model!X$1,'Assumptions (Solar)'!$V$13,'Assumptions (Solar)'!$V$8*Model!$AR$902*('Assumptions (Solar)'!$AP$20*'Assumptions (Solar)'!$AP$2+'Assumptions (Solar)'!$AP$21*'Assumptions (Solar)'!$AP$3)/10^9),0)</f>
        <v>-0.1788182533</v>
      </c>
      <c r="AT1000" s="160">
        <f>IF(and($AR$902&gt;0,Model!Y$1&lt;='Assumptions (Solar)'!$V$13),PPMT('Assumptions (Solar)'!$V$10,Model!Y$1,'Assumptions (Solar)'!$V$13,'Assumptions (Solar)'!$V$8*Model!$AR$902*('Assumptions (Solar)'!$AP$20*'Assumptions (Solar)'!$AP$2+'Assumptions (Solar)'!$AP$21*'Assumptions (Solar)'!$AP$3)/10^9),0)</f>
        <v>-0.1931237136</v>
      </c>
      <c r="AU1000" s="160">
        <f>IF(and($AR$902&gt;0,Model!Z$1&lt;='Assumptions (Solar)'!$V$13),PPMT('Assumptions (Solar)'!$V$10,Model!Z$1,'Assumptions (Solar)'!$V$13,'Assumptions (Solar)'!$V$8*Model!$AR$902*('Assumptions (Solar)'!$AP$20*'Assumptions (Solar)'!$AP$2+'Assumptions (Solar)'!$AP$21*'Assumptions (Solar)'!$AP$3)/10^9),0)</f>
        <v>-0.2085736107</v>
      </c>
      <c r="AV1000" s="160">
        <f>IF(and($AR$902&gt;0,Model!AA$1&lt;='Assumptions (Solar)'!$V$13),PPMT('Assumptions (Solar)'!$V$10,Model!AA$1,'Assumptions (Solar)'!$V$13,'Assumptions (Solar)'!$V$8*Model!$AR$902*('Assumptions (Solar)'!$AP$20*'Assumptions (Solar)'!$AP$2+'Assumptions (Solar)'!$AP$21*'Assumptions (Solar)'!$AP$3)/10^9),0)</f>
        <v>-0.2252594996</v>
      </c>
      <c r="AW1000" s="160">
        <f>IF(and($AR$902&gt;0,Model!AB$1&lt;='Assumptions (Solar)'!$V$13),PPMT('Assumptions (Solar)'!$V$10,Model!AB$1,'Assumptions (Solar)'!$V$13,'Assumptions (Solar)'!$V$8*Model!$AR$902*('Assumptions (Solar)'!$AP$20*'Assumptions (Solar)'!$AP$2+'Assumptions (Solar)'!$AP$21*'Assumptions (Solar)'!$AP$3)/10^9),0)</f>
        <v>-0.2432802595</v>
      </c>
      <c r="AX1000" s="160">
        <f>IF(and($AR$902&gt;0,Model!AC$1&lt;='Assumptions (Solar)'!$V$13),PPMT('Assumptions (Solar)'!$V$10,Model!AC$1,'Assumptions (Solar)'!$V$13,'Assumptions (Solar)'!$V$8*Model!$AR$902*('Assumptions (Solar)'!$AP$20*'Assumptions (Solar)'!$AP$2+'Assumptions (Solar)'!$AP$21*'Assumptions (Solar)'!$AP$3)/10^9),0)</f>
        <v>-0.2627426803</v>
      </c>
      <c r="AY1000" s="160">
        <f>IF(and($AR$902&gt;0,Model!AD$1&lt;='Assumptions (Solar)'!$V$13),PPMT('Assumptions (Solar)'!$V$10,Model!AD$1,'Assumptions (Solar)'!$V$13,'Assumptions (Solar)'!$V$8*Model!$AR$902*('Assumptions (Solar)'!$AP$20*'Assumptions (Solar)'!$AP$2+'Assumptions (Solar)'!$AP$21*'Assumptions (Solar)'!$AP$3)/10^9),0)</f>
        <v>-0.2837620947</v>
      </c>
      <c r="AZ1000" s="160">
        <f>IF(and($AR$902&gt;0,Model!AE$1&lt;='Assumptions (Solar)'!$V$13),PPMT('Assumptions (Solar)'!$V$10,Model!AE$1,'Assumptions (Solar)'!$V$13,'Assumptions (Solar)'!$V$8*Model!$AR$902*('Assumptions (Solar)'!$AP$20*'Assumptions (Solar)'!$AP$2+'Assumptions (Solar)'!$AP$21*'Assumptions (Solar)'!$AP$3)/10^9),0)</f>
        <v>-0.3064630623</v>
      </c>
      <c r="BA1000" s="160">
        <f>IF(and($AR$902&gt;0,Model!AF$1&lt;='Assumptions (Solar)'!$V$13),PPMT('Assumptions (Solar)'!$V$10,Model!AF$1,'Assumptions (Solar)'!$V$13,'Assumptions (Solar)'!$V$8*Model!$AR$902*('Assumptions (Solar)'!$AP$20*'Assumptions (Solar)'!$AP$2+'Assumptions (Solar)'!$AP$21*'Assumptions (Solar)'!$AP$3)/10^9),0)</f>
        <v>-0.3309801073</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-0.2425727379</v>
      </c>
      <c r="AT1001" s="160">
        <f>IF(and($AS$902&gt;0,Model!X$1&lt;='Assumptions (Solar)'!$V$13),PPMT('Assumptions (Solar)'!$V$10,Model!X$1,'Assumptions (Solar)'!$V$13,'Assumptions (Solar)'!$V$8*Model!$AS$902*('Assumptions (Solar)'!$AQ$20*'Assumptions (Solar)'!$AQ$2+'Assumptions (Solar)'!$AQ$21*'Assumptions (Solar)'!$AQ$3)/10^9),0)</f>
        <v>-0.2619785569</v>
      </c>
      <c r="AU1001" s="160">
        <f>IF(and($AS$902&gt;0,Model!Y$1&lt;='Assumptions (Solar)'!$V$13),PPMT('Assumptions (Solar)'!$V$10,Model!Y$1,'Assumptions (Solar)'!$V$13,'Assumptions (Solar)'!$V$8*Model!$AS$902*('Assumptions (Solar)'!$AQ$20*'Assumptions (Solar)'!$AQ$2+'Assumptions (Solar)'!$AQ$21*'Assumptions (Solar)'!$AQ$3)/10^9),0)</f>
        <v>-0.2829368415</v>
      </c>
      <c r="AV1001" s="160">
        <f>IF(and($AS$902&gt;0,Model!Z$1&lt;='Assumptions (Solar)'!$V$13),PPMT('Assumptions (Solar)'!$V$10,Model!Z$1,'Assumptions (Solar)'!$V$13,'Assumptions (Solar)'!$V$8*Model!$AS$902*('Assumptions (Solar)'!$AQ$20*'Assumptions (Solar)'!$AQ$2+'Assumptions (Solar)'!$AQ$21*'Assumptions (Solar)'!$AQ$3)/10^9),0)</f>
        <v>-0.3055717888</v>
      </c>
      <c r="AW1001" s="160">
        <f>IF(and($AS$902&gt;0,Model!AA$1&lt;='Assumptions (Solar)'!$V$13),PPMT('Assumptions (Solar)'!$V$10,Model!AA$1,'Assumptions (Solar)'!$V$13,'Assumptions (Solar)'!$V$8*Model!$AS$902*('Assumptions (Solar)'!$AQ$20*'Assumptions (Solar)'!$AQ$2+'Assumptions (Solar)'!$AQ$21*'Assumptions (Solar)'!$AQ$3)/10^9),0)</f>
        <v>-0.3300175319</v>
      </c>
      <c r="AX1001" s="160">
        <f>IF(and($AS$902&gt;0,Model!AB$1&lt;='Assumptions (Solar)'!$V$13),PPMT('Assumptions (Solar)'!$V$10,Model!AB$1,'Assumptions (Solar)'!$V$13,'Assumptions (Solar)'!$V$8*Model!$AS$902*('Assumptions (Solar)'!$AQ$20*'Assumptions (Solar)'!$AQ$2+'Assumptions (Solar)'!$AQ$21*'Assumptions (Solar)'!$AQ$3)/10^9),0)</f>
        <v>-0.3564189345</v>
      </c>
      <c r="AY1001" s="160">
        <f>IF(and($AS$902&gt;0,Model!AC$1&lt;='Assumptions (Solar)'!$V$13),PPMT('Assumptions (Solar)'!$V$10,Model!AC$1,'Assumptions (Solar)'!$V$13,'Assumptions (Solar)'!$V$8*Model!$AS$902*('Assumptions (Solar)'!$AQ$20*'Assumptions (Solar)'!$AQ$2+'Assumptions (Solar)'!$AQ$21*'Assumptions (Solar)'!$AQ$3)/10^9),0)</f>
        <v>-0.3849324492</v>
      </c>
      <c r="AZ1001" s="160">
        <f>IF(and($AS$902&gt;0,Model!AD$1&lt;='Assumptions (Solar)'!$V$13),PPMT('Assumptions (Solar)'!$V$10,Model!AD$1,'Assumptions (Solar)'!$V$13,'Assumptions (Solar)'!$V$8*Model!$AS$902*('Assumptions (Solar)'!$AQ$20*'Assumptions (Solar)'!$AQ$2+'Assumptions (Solar)'!$AQ$21*'Assumptions (Solar)'!$AQ$3)/10^9),0)</f>
        <v>-0.4157270452</v>
      </c>
      <c r="BA1001" s="160">
        <f>IF(and($AS$902&gt;0,Model!AE$1&lt;='Assumptions (Solar)'!$V$13),PPMT('Assumptions (Solar)'!$V$10,Model!AE$1,'Assumptions (Solar)'!$V$13,'Assumptions (Solar)'!$V$8*Model!$AS$902*('Assumptions (Solar)'!$AQ$20*'Assumptions (Solar)'!$AQ$2+'Assumptions (Solar)'!$AQ$21*'Assumptions (Solar)'!$AQ$3)/10^9),0)</f>
        <v>-0.4489852088</v>
      </c>
      <c r="BB1001" s="160">
        <f>IF(and($AS$902&gt;0,Model!AF$1&lt;='Assumptions (Solar)'!$V$13),PPMT('Assumptions (Solar)'!$V$10,Model!AF$1,'Assumptions (Solar)'!$V$13,'Assumptions (Solar)'!$V$8*Model!$AS$902*('Assumptions (Solar)'!$AQ$20*'Assumptions (Solar)'!$AQ$2+'Assumptions (Solar)'!$AQ$21*'Assumptions (Solar)'!$AQ$3)/10^9),0)</f>
        <v>-0.4849040255</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-0.1515303196</v>
      </c>
      <c r="AU1002" s="160">
        <f>IF(and($AT$902&gt;0,Model!X$1&lt;='Assumptions (Solar)'!$V$13),PPMT('Assumptions (Solar)'!$V$10,Model!X$1,'Assumptions (Solar)'!$V$13,'Assumptions (Solar)'!$V$8*Model!$AT$902*('Assumptions (Solar)'!$AR$20*'Assumptions (Solar)'!$AR$2+'Assumptions (Solar)'!$AR$21*'Assumptions (Solar)'!$AR$3)/10^9),0)</f>
        <v>-0.1636527451</v>
      </c>
      <c r="AV1002" s="160">
        <f>IF(and($AT$902&gt;0,Model!Y$1&lt;='Assumptions (Solar)'!$V$13),PPMT('Assumptions (Solar)'!$V$10,Model!Y$1,'Assumptions (Solar)'!$V$13,'Assumptions (Solar)'!$V$8*Model!$AT$902*('Assumptions (Solar)'!$AR$20*'Assumptions (Solar)'!$AR$2+'Assumptions (Solar)'!$AR$21*'Assumptions (Solar)'!$AR$3)/10^9),0)</f>
        <v>-0.1767449647</v>
      </c>
      <c r="AW1002" s="160">
        <f>IF(and($AT$902&gt;0,Model!Z$1&lt;='Assumptions (Solar)'!$V$13),PPMT('Assumptions (Solar)'!$V$10,Model!Z$1,'Assumptions (Solar)'!$V$13,'Assumptions (Solar)'!$V$8*Model!$AT$902*('Assumptions (Solar)'!$AR$20*'Assumptions (Solar)'!$AR$2+'Assumptions (Solar)'!$AR$21*'Assumptions (Solar)'!$AR$3)/10^9),0)</f>
        <v>-0.1908845619</v>
      </c>
      <c r="AX1002" s="160">
        <f>IF(and($AT$902&gt;0,Model!AA$1&lt;='Assumptions (Solar)'!$V$13),PPMT('Assumptions (Solar)'!$V$10,Model!AA$1,'Assumptions (Solar)'!$V$13,'Assumptions (Solar)'!$V$8*Model!$AT$902*('Assumptions (Solar)'!$AR$20*'Assumptions (Solar)'!$AR$2+'Assumptions (Solar)'!$AR$21*'Assumptions (Solar)'!$AR$3)/10^9),0)</f>
        <v>-0.2061553269</v>
      </c>
      <c r="AY1002" s="160">
        <f>IF(and($AT$902&gt;0,Model!AB$1&lt;='Assumptions (Solar)'!$V$13),PPMT('Assumptions (Solar)'!$V$10,Model!AB$1,'Assumptions (Solar)'!$V$13,'Assumptions (Solar)'!$V$8*Model!$AT$902*('Assumptions (Solar)'!$AR$20*'Assumptions (Solar)'!$AR$2+'Assumptions (Solar)'!$AR$21*'Assumptions (Solar)'!$AR$3)/10^9),0)</f>
        <v>-0.222647753</v>
      </c>
      <c r="AZ1002" s="160">
        <f>IF(and($AT$902&gt;0,Model!AC$1&lt;='Assumptions (Solar)'!$V$13),PPMT('Assumptions (Solar)'!$V$10,Model!AC$1,'Assumptions (Solar)'!$V$13,'Assumptions (Solar)'!$V$8*Model!$AT$902*('Assumptions (Solar)'!$AR$20*'Assumptions (Solar)'!$AR$2+'Assumptions (Solar)'!$AR$21*'Assumptions (Solar)'!$AR$3)/10^9),0)</f>
        <v>-0.2404595733</v>
      </c>
      <c r="BA1002" s="160">
        <f>IF(and($AT$902&gt;0,Model!AD$1&lt;='Assumptions (Solar)'!$V$13),PPMT('Assumptions (Solar)'!$V$10,Model!AD$1,'Assumptions (Solar)'!$V$13,'Assumptions (Solar)'!$V$8*Model!$AT$902*('Assumptions (Solar)'!$AR$20*'Assumptions (Solar)'!$AR$2+'Assumptions (Solar)'!$AR$21*'Assumptions (Solar)'!$AR$3)/10^9),0)</f>
        <v>-0.2596963391</v>
      </c>
      <c r="BB1002" s="160">
        <f>IF(and($AT$902&gt;0,Model!AE$1&lt;='Assumptions (Solar)'!$V$13),PPMT('Assumptions (Solar)'!$V$10,Model!AE$1,'Assumptions (Solar)'!$V$13,'Assumptions (Solar)'!$V$8*Model!$AT$902*('Assumptions (Solar)'!$AR$20*'Assumptions (Solar)'!$AR$2+'Assumptions (Solar)'!$AR$21*'Assumptions (Solar)'!$AR$3)/10^9),0)</f>
        <v>-0.2804720462</v>
      </c>
      <c r="BC1002" s="160">
        <f>IF(and($AT$902&gt;0,Model!AF$1&lt;='Assumptions (Solar)'!$V$13),PPMT('Assumptions (Solar)'!$V$10,Model!AF$1,'Assumptions (Solar)'!$V$13,'Assumptions (Solar)'!$V$8*Model!$AT$902*('Assumptions (Solar)'!$AR$20*'Assumptions (Solar)'!$AR$2+'Assumptions (Solar)'!$AR$21*'Assumptions (Solar)'!$AR$3)/10^9),0)</f>
        <v>-0.3029098099</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-0.1599644451</v>
      </c>
      <c r="AV1003" s="160">
        <f>IF(and($AU$902&gt;0,Model!X$1&lt;='Assumptions (Solar)'!$V$13),PPMT('Assumptions (Solar)'!$V$10,Model!X$1,'Assumptions (Solar)'!$V$13,'Assumptions (Solar)'!$V$8*Model!$AU$902*('Assumptions (Solar)'!$AS$20*'Assumptions (Solar)'!$AS$2+'Assumptions (Solar)'!$AS$21*'Assumptions (Solar)'!$AS$3)/10^9),0)</f>
        <v>-0.1727616008</v>
      </c>
      <c r="AW1003" s="160">
        <f>IF(and($AU$902&gt;0,Model!Y$1&lt;='Assumptions (Solar)'!$V$13),PPMT('Assumptions (Solar)'!$V$10,Model!Y$1,'Assumptions (Solar)'!$V$13,'Assumptions (Solar)'!$V$8*Model!$AU$902*('Assumptions (Solar)'!$AS$20*'Assumptions (Solar)'!$AS$2+'Assumptions (Solar)'!$AS$21*'Assumptions (Solar)'!$AS$3)/10^9),0)</f>
        <v>-0.1865825288</v>
      </c>
      <c r="AX1003" s="160">
        <f>IF(and($AU$902&gt;0,Model!Z$1&lt;='Assumptions (Solar)'!$V$13),PPMT('Assumptions (Solar)'!$V$10,Model!Z$1,'Assumptions (Solar)'!$V$13,'Assumptions (Solar)'!$V$8*Model!$AU$902*('Assumptions (Solar)'!$AS$20*'Assumptions (Solar)'!$AS$2+'Assumptions (Solar)'!$AS$21*'Assumptions (Solar)'!$AS$3)/10^9),0)</f>
        <v>-0.2015091311</v>
      </c>
      <c r="AY1003" s="160">
        <f>IF(and($AU$902&gt;0,Model!AA$1&lt;='Assumptions (Solar)'!$V$13),PPMT('Assumptions (Solar)'!$V$10,Model!AA$1,'Assumptions (Solar)'!$V$13,'Assumptions (Solar)'!$V$8*Model!$AU$902*('Assumptions (Solar)'!$AS$20*'Assumptions (Solar)'!$AS$2+'Assumptions (Solar)'!$AS$21*'Assumptions (Solar)'!$AS$3)/10^9),0)</f>
        <v>-0.2176298616</v>
      </c>
      <c r="AZ1003" s="160">
        <f>IF(and($AU$902&gt;0,Model!AB$1&lt;='Assumptions (Solar)'!$V$13),PPMT('Assumptions (Solar)'!$V$10,Model!AB$1,'Assumptions (Solar)'!$V$13,'Assumptions (Solar)'!$V$8*Model!$AU$902*('Assumptions (Solar)'!$AS$20*'Assumptions (Solar)'!$AS$2+'Assumptions (Solar)'!$AS$21*'Assumptions (Solar)'!$AS$3)/10^9),0)</f>
        <v>-0.2350402505</v>
      </c>
      <c r="BA1003" s="160">
        <f>IF(and($AU$902&gt;0,Model!AC$1&lt;='Assumptions (Solar)'!$V$13),PPMT('Assumptions (Solar)'!$V$10,Model!AC$1,'Assumptions (Solar)'!$V$13,'Assumptions (Solar)'!$V$8*Model!$AU$902*('Assumptions (Solar)'!$AS$20*'Assumptions (Solar)'!$AS$2+'Assumptions (Solar)'!$AS$21*'Assumptions (Solar)'!$AS$3)/10^9),0)</f>
        <v>-0.2538434706</v>
      </c>
      <c r="BB1003" s="160">
        <f>IF(and($AU$902&gt;0,Model!AD$1&lt;='Assumptions (Solar)'!$V$13),PPMT('Assumptions (Solar)'!$V$10,Model!AD$1,'Assumptions (Solar)'!$V$13,'Assumptions (Solar)'!$V$8*Model!$AU$902*('Assumptions (Solar)'!$AS$20*'Assumptions (Solar)'!$AS$2+'Assumptions (Solar)'!$AS$21*'Assumptions (Solar)'!$AS$3)/10^9),0)</f>
        <v>-0.2741509482</v>
      </c>
      <c r="BC1003" s="160">
        <f>IF(and($AU$902&gt;0,Model!AE$1&lt;='Assumptions (Solar)'!$V$13),PPMT('Assumptions (Solar)'!$V$10,Model!AE$1,'Assumptions (Solar)'!$V$13,'Assumptions (Solar)'!$V$8*Model!$AU$902*('Assumptions (Solar)'!$AS$20*'Assumptions (Solar)'!$AS$2+'Assumptions (Solar)'!$AS$21*'Assumptions (Solar)'!$AS$3)/10^9),0)</f>
        <v>-0.2960830241</v>
      </c>
      <c r="BD1003" s="160">
        <f>IF(and($AU$902&gt;0,Model!AF$1&lt;='Assumptions (Solar)'!$V$13),PPMT('Assumptions (Solar)'!$V$10,Model!AF$1,'Assumptions (Solar)'!$V$13,'Assumptions (Solar)'!$V$8*Model!$AU$902*('Assumptions (Solar)'!$AS$20*'Assumptions (Solar)'!$AS$2+'Assumptions (Solar)'!$AS$21*'Assumptions (Solar)'!$AS$3)/10^9),0)</f>
        <v>-0.319769666</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-0.1087339179</v>
      </c>
      <c r="AW1004" s="160">
        <f>IF(and($AV$902&gt;0,Model!X$1&lt;='Assumptions (Solar)'!$V$13),PPMT('Assumptions (Solar)'!$V$10,Model!X$1,'Assumptions (Solar)'!$V$13,'Assumptions (Solar)'!$V$8*Model!$AV$902*('Assumptions (Solar)'!$AT$20*'Assumptions (Solar)'!$AT$2+'Assumptions (Solar)'!$AT$21*'Assumptions (Solar)'!$AT$3)/10^9),0)</f>
        <v>-0.1174326314</v>
      </c>
      <c r="AX1004" s="160">
        <f>IF(and($AV$902&gt;0,Model!Y$1&lt;='Assumptions (Solar)'!$V$13),PPMT('Assumptions (Solar)'!$V$10,Model!Y$1,'Assumptions (Solar)'!$V$13,'Assumptions (Solar)'!$V$8*Model!$AV$902*('Assumptions (Solar)'!$AT$20*'Assumptions (Solar)'!$AT$2+'Assumptions (Solar)'!$AT$21*'Assumptions (Solar)'!$AT$3)/10^9),0)</f>
        <v>-0.1268272419</v>
      </c>
      <c r="AY1004" s="160">
        <f>IF(and($AV$902&gt;0,Model!Z$1&lt;='Assumptions (Solar)'!$V$13),PPMT('Assumptions (Solar)'!$V$10,Model!Z$1,'Assumptions (Solar)'!$V$13,'Assumptions (Solar)'!$V$8*Model!$AV$902*('Assumptions (Solar)'!$AT$20*'Assumptions (Solar)'!$AT$2+'Assumptions (Solar)'!$AT$21*'Assumptions (Solar)'!$AT$3)/10^9),0)</f>
        <v>-0.1369734212</v>
      </c>
      <c r="AZ1004" s="160">
        <f>IF(and($AV$902&gt;0,Model!AA$1&lt;='Assumptions (Solar)'!$V$13),PPMT('Assumptions (Solar)'!$V$10,Model!AA$1,'Assumptions (Solar)'!$V$13,'Assumptions (Solar)'!$V$8*Model!$AV$902*('Assumptions (Solar)'!$AT$20*'Assumptions (Solar)'!$AT$2+'Assumptions (Solar)'!$AT$21*'Assumptions (Solar)'!$AT$3)/10^9),0)</f>
        <v>-0.1479312949</v>
      </c>
      <c r="BA1004" s="160">
        <f>IF(and($AV$902&gt;0,Model!AB$1&lt;='Assumptions (Solar)'!$V$13),PPMT('Assumptions (Solar)'!$V$10,Model!AB$1,'Assumptions (Solar)'!$V$13,'Assumptions (Solar)'!$V$8*Model!$AV$902*('Assumptions (Solar)'!$AT$20*'Assumptions (Solar)'!$AT$2+'Assumptions (Solar)'!$AT$21*'Assumptions (Solar)'!$AT$3)/10^9),0)</f>
        <v>-0.1597657985</v>
      </c>
      <c r="BB1004" s="160">
        <f>IF(and($AV$902&gt;0,Model!AC$1&lt;='Assumptions (Solar)'!$V$13),PPMT('Assumptions (Solar)'!$V$10,Model!AC$1,'Assumptions (Solar)'!$V$13,'Assumptions (Solar)'!$V$8*Model!$AV$902*('Assumptions (Solar)'!$AT$20*'Assumptions (Solar)'!$AT$2+'Assumptions (Solar)'!$AT$21*'Assumptions (Solar)'!$AT$3)/10^9),0)</f>
        <v>-0.1725470624</v>
      </c>
      <c r="BC1004" s="160">
        <f>IF(and($AV$902&gt;0,Model!AD$1&lt;='Assumptions (Solar)'!$V$13),PPMT('Assumptions (Solar)'!$V$10,Model!AD$1,'Assumptions (Solar)'!$V$13,'Assumptions (Solar)'!$V$8*Model!$AV$902*('Assumptions (Solar)'!$AT$20*'Assumptions (Solar)'!$AT$2+'Assumptions (Solar)'!$AT$21*'Assumptions (Solar)'!$AT$3)/10^9),0)</f>
        <v>-0.1863508274</v>
      </c>
      <c r="BD1004" s="160">
        <f>IF(and($AV$902&gt;0,Model!AE$1&lt;='Assumptions (Solar)'!$V$13),PPMT('Assumptions (Solar)'!$V$10,Model!AE$1,'Assumptions (Solar)'!$V$13,'Assumptions (Solar)'!$V$8*Model!$AV$902*('Assumptions (Solar)'!$AT$20*'Assumptions (Solar)'!$AT$2+'Assumptions (Solar)'!$AT$21*'Assumptions (Solar)'!$AT$3)/10^9),0)</f>
        <v>-0.2012588936</v>
      </c>
      <c r="BE1004" s="160">
        <f>IF(and($AV$902&gt;0,Model!AF$1&lt;='Assumptions (Solar)'!$V$13),PPMT('Assumptions (Solar)'!$V$10,Model!AF$1,'Assumptions (Solar)'!$V$13,'Assumptions (Solar)'!$V$8*Model!$AV$902*('Assumptions (Solar)'!$AT$20*'Assumptions (Solar)'!$AT$2+'Assumptions (Solar)'!$AT$21*'Assumptions (Solar)'!$AT$3)/10^9),0)</f>
        <v>-0.2173596051</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-0.1097951144</v>
      </c>
      <c r="AX1005" s="160">
        <f>IF(and($AW$902&gt;0,Model!X$1&lt;='Assumptions (Solar)'!$V$13),PPMT('Assumptions (Solar)'!$V$10,Model!X$1,'Assumptions (Solar)'!$V$13,'Assumptions (Solar)'!$V$8*Model!$AW$902*('Assumptions (Solar)'!$AU$20*'Assumptions (Solar)'!$AU$2+'Assumptions (Solar)'!$AU$21*'Assumptions (Solar)'!$AU$3)/10^9),0)</f>
        <v>-0.1185787236</v>
      </c>
      <c r="AY1005" s="160">
        <f>IF(and($AW$902&gt;0,Model!Y$1&lt;='Assumptions (Solar)'!$V$13),PPMT('Assumptions (Solar)'!$V$10,Model!Y$1,'Assumptions (Solar)'!$V$13,'Assumptions (Solar)'!$V$8*Model!$AW$902*('Assumptions (Solar)'!$AU$20*'Assumptions (Solar)'!$AU$2+'Assumptions (Solar)'!$AU$21*'Assumptions (Solar)'!$AU$3)/10^9),0)</f>
        <v>-0.1280650215</v>
      </c>
      <c r="AZ1005" s="160">
        <f>IF(and($AW$902&gt;0,Model!Z$1&lt;='Assumptions (Solar)'!$V$13),PPMT('Assumptions (Solar)'!$V$10,Model!Z$1,'Assumptions (Solar)'!$V$13,'Assumptions (Solar)'!$V$8*Model!$AW$902*('Assumptions (Solar)'!$AU$20*'Assumptions (Solar)'!$AU$2+'Assumptions (Solar)'!$AU$21*'Assumptions (Solar)'!$AU$3)/10^9),0)</f>
        <v>-0.1383102232</v>
      </c>
      <c r="BA1005" s="160">
        <f>IF(and($AW$902&gt;0,Model!AA$1&lt;='Assumptions (Solar)'!$V$13),PPMT('Assumptions (Solar)'!$V$10,Model!AA$1,'Assumptions (Solar)'!$V$13,'Assumptions (Solar)'!$V$8*Model!$AW$902*('Assumptions (Solar)'!$AU$20*'Assumptions (Solar)'!$AU$2+'Assumptions (Solar)'!$AU$21*'Assumptions (Solar)'!$AU$3)/10^9),0)</f>
        <v>-0.149375041</v>
      </c>
      <c r="BB1005" s="160">
        <f>IF(and($AW$902&gt;0,Model!AB$1&lt;='Assumptions (Solar)'!$V$13),PPMT('Assumptions (Solar)'!$V$10,Model!AB$1,'Assumptions (Solar)'!$V$13,'Assumptions (Solar)'!$V$8*Model!$AW$902*('Assumptions (Solar)'!$AU$20*'Assumptions (Solar)'!$AU$2+'Assumptions (Solar)'!$AU$21*'Assumptions (Solar)'!$AU$3)/10^9),0)</f>
        <v>-0.1613250443</v>
      </c>
      <c r="BC1005" s="160">
        <f>IF(and($AW$902&gt;0,Model!AC$1&lt;='Assumptions (Solar)'!$V$13),PPMT('Assumptions (Solar)'!$V$10,Model!AC$1,'Assumptions (Solar)'!$V$13,'Assumptions (Solar)'!$V$8*Model!$AW$902*('Assumptions (Solar)'!$AU$20*'Assumptions (Solar)'!$AU$2+'Assumptions (Solar)'!$AU$21*'Assumptions (Solar)'!$AU$3)/10^9),0)</f>
        <v>-0.1742310479</v>
      </c>
      <c r="BD1005" s="160">
        <f>IF(and($AW$902&gt;0,Model!AD$1&lt;='Assumptions (Solar)'!$V$13),PPMT('Assumptions (Solar)'!$V$10,Model!AD$1,'Assumptions (Solar)'!$V$13,'Assumptions (Solar)'!$V$8*Model!$AW$902*('Assumptions (Solar)'!$AU$20*'Assumptions (Solar)'!$AU$2+'Assumptions (Solar)'!$AU$21*'Assumptions (Solar)'!$AU$3)/10^9),0)</f>
        <v>-0.1881695317</v>
      </c>
      <c r="BE1005" s="160">
        <f>IF(and($AW$902&gt;0,Model!AE$1&lt;='Assumptions (Solar)'!$V$13),PPMT('Assumptions (Solar)'!$V$10,Model!AE$1,'Assumptions (Solar)'!$V$13,'Assumptions (Solar)'!$V$8*Model!$AW$902*('Assumptions (Solar)'!$AU$20*'Assumptions (Solar)'!$AU$2+'Assumptions (Solar)'!$AU$21*'Assumptions (Solar)'!$AU$3)/10^9),0)</f>
        <v>-0.2032230942</v>
      </c>
      <c r="BF1005" s="160">
        <f>IF(and($AW$902&gt;0,Model!AF$1&lt;='Assumptions (Solar)'!$V$13),PPMT('Assumptions (Solar)'!$V$10,Model!AF$1,'Assumptions (Solar)'!$V$13,'Assumptions (Solar)'!$V$8*Model!$AW$902*('Assumptions (Solar)'!$AU$20*'Assumptions (Solar)'!$AU$2+'Assumptions (Solar)'!$AU$21*'Assumptions (Solar)'!$AU$3)/10^9),0)</f>
        <v>-0.2194809418</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-0.221712665</v>
      </c>
      <c r="AY1006" s="160">
        <f>IF(and($AX$902&gt;0,Model!X$1&lt;='Assumptions (Solar)'!$V$13),PPMT('Assumptions (Solar)'!$V$10,Model!X$1,'Assumptions (Solar)'!$V$13,'Assumptions (Solar)'!$V$8*Model!$AX$902*('Assumptions (Solar)'!$AV$20*'Assumptions (Solar)'!$AV$2+'Assumptions (Solar)'!$AV$21*'Assumptions (Solar)'!$AV$3)/10^9),0)</f>
        <v>-0.2394496782</v>
      </c>
      <c r="AZ1006" s="160">
        <f>IF(and($AX$902&gt;0,Model!Y$1&lt;='Assumptions (Solar)'!$V$13),PPMT('Assumptions (Solar)'!$V$10,Model!Y$1,'Assumptions (Solar)'!$V$13,'Assumptions (Solar)'!$V$8*Model!$AX$902*('Assumptions (Solar)'!$AV$20*'Assumptions (Solar)'!$AV$2+'Assumptions (Solar)'!$AV$21*'Assumptions (Solar)'!$AV$3)/10^9),0)</f>
        <v>-0.2586056525</v>
      </c>
      <c r="BA1006" s="160">
        <f>IF(and($AX$902&gt;0,Model!Z$1&lt;='Assumptions (Solar)'!$V$13),PPMT('Assumptions (Solar)'!$V$10,Model!Z$1,'Assumptions (Solar)'!$V$13,'Assumptions (Solar)'!$V$8*Model!$AX$902*('Assumptions (Solar)'!$AV$20*'Assumptions (Solar)'!$AV$2+'Assumptions (Solar)'!$AV$21*'Assumptions (Solar)'!$AV$3)/10^9),0)</f>
        <v>-0.2792941046</v>
      </c>
      <c r="BB1006" s="160">
        <f>IF(and($AX$902&gt;0,Model!AA$1&lt;='Assumptions (Solar)'!$V$13),PPMT('Assumptions (Solar)'!$V$10,Model!AA$1,'Assumptions (Solar)'!$V$13,'Assumptions (Solar)'!$V$8*Model!$AX$902*('Assumptions (Solar)'!$AV$20*'Assumptions (Solar)'!$AV$2+'Assumptions (Solar)'!$AV$21*'Assumptions (Solar)'!$AV$3)/10^9),0)</f>
        <v>-0.301637633</v>
      </c>
      <c r="BC1006" s="160">
        <f>IF(and($AX$902&gt;0,Model!AB$1&lt;='Assumptions (Solar)'!$V$13),PPMT('Assumptions (Solar)'!$V$10,Model!AB$1,'Assumptions (Solar)'!$V$13,'Assumptions (Solar)'!$V$8*Model!$AX$902*('Assumptions (Solar)'!$AV$20*'Assumptions (Solar)'!$AV$2+'Assumptions (Solar)'!$AV$21*'Assumptions (Solar)'!$AV$3)/10^9),0)</f>
        <v>-0.3257686437</v>
      </c>
      <c r="BD1006" s="160">
        <f>IF(and($AX$902&gt;0,Model!AC$1&lt;='Assumptions (Solar)'!$V$13),PPMT('Assumptions (Solar)'!$V$10,Model!AC$1,'Assumptions (Solar)'!$V$13,'Assumptions (Solar)'!$V$8*Model!$AX$902*('Assumptions (Solar)'!$AV$20*'Assumptions (Solar)'!$AV$2+'Assumptions (Solar)'!$AV$21*'Assumptions (Solar)'!$AV$3)/10^9),0)</f>
        <v>-0.3518301352</v>
      </c>
      <c r="BE1006" s="160">
        <f>IF(and($AX$902&gt;0,Model!AD$1&lt;='Assumptions (Solar)'!$V$13),PPMT('Assumptions (Solar)'!$V$10,Model!AD$1,'Assumptions (Solar)'!$V$13,'Assumptions (Solar)'!$V$8*Model!$AX$902*('Assumptions (Solar)'!$AV$20*'Assumptions (Solar)'!$AV$2+'Assumptions (Solar)'!$AV$21*'Assumptions (Solar)'!$AV$3)/10^9),0)</f>
        <v>-0.379976546</v>
      </c>
      <c r="BF1006" s="160">
        <f>IF(and($AX$902&gt;0,Model!AE$1&lt;='Assumptions (Solar)'!$V$13),PPMT('Assumptions (Solar)'!$V$10,Model!AE$1,'Assumptions (Solar)'!$V$13,'Assumptions (Solar)'!$V$8*Model!$AX$902*('Assumptions (Solar)'!$AV$20*'Assumptions (Solar)'!$AV$2+'Assumptions (Solar)'!$AV$21*'Assumptions (Solar)'!$AV$3)/10^9),0)</f>
        <v>-0.4103746696</v>
      </c>
      <c r="BG1006" s="160">
        <f>IF(and($AX$902&gt;0,Model!AF$1&lt;='Assumptions (Solar)'!$V$13),PPMT('Assumptions (Solar)'!$V$10,Model!AF$1,'Assumptions (Solar)'!$V$13,'Assumptions (Solar)'!$V$8*Model!$AX$902*('Assumptions (Solar)'!$AV$20*'Assumptions (Solar)'!$AV$2+'Assumptions (Solar)'!$AV$21*'Assumptions (Solar)'!$AV$3)/10^9),0)</f>
        <v>-0.4432046432</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-0.223519522</v>
      </c>
      <c r="AZ1007" s="160">
        <f>IF(and($AY$902&gt;0,Model!X$1&lt;='Assumptions (Solar)'!$V$13),PPMT('Assumptions (Solar)'!$V$10,Model!X$1,'Assumptions (Solar)'!$V$13,'Assumptions (Solar)'!$V$8*Model!$AY$902*('Assumptions (Solar)'!$AW$20*'Assumptions (Solar)'!$AW$2+'Assumptions (Solar)'!$AW$21*'Assumptions (Solar)'!$AW$3)/10^9),0)</f>
        <v>-0.2414010837</v>
      </c>
      <c r="BA1007" s="160">
        <f>IF(and($AY$902&gt;0,Model!Y$1&lt;='Assumptions (Solar)'!$V$13),PPMT('Assumptions (Solar)'!$V$10,Model!Y$1,'Assumptions (Solar)'!$V$13,'Assumptions (Solar)'!$V$8*Model!$AY$902*('Assumptions (Solar)'!$AW$20*'Assumptions (Solar)'!$AW$2+'Assumptions (Solar)'!$AW$21*'Assumptions (Solar)'!$AW$3)/10^9),0)</f>
        <v>-0.2607131704</v>
      </c>
      <c r="BB1007" s="160">
        <f>IF(and($AY$902&gt;0,Model!Z$1&lt;='Assumptions (Solar)'!$V$13),PPMT('Assumptions (Solar)'!$V$10,Model!Z$1,'Assumptions (Solar)'!$V$13,'Assumptions (Solar)'!$V$8*Model!$AY$902*('Assumptions (Solar)'!$AW$20*'Assumptions (Solar)'!$AW$2+'Assumptions (Solar)'!$AW$21*'Assumptions (Solar)'!$AW$3)/10^9),0)</f>
        <v>-0.281570224</v>
      </c>
      <c r="BC1007" s="160">
        <f>IF(and($AY$902&gt;0,Model!AA$1&lt;='Assumptions (Solar)'!$V$13),PPMT('Assumptions (Solar)'!$V$10,Model!AA$1,'Assumptions (Solar)'!$V$13,'Assumptions (Solar)'!$V$8*Model!$AY$902*('Assumptions (Solar)'!$AW$20*'Assumptions (Solar)'!$AW$2+'Assumptions (Solar)'!$AW$21*'Assumptions (Solar)'!$AW$3)/10^9),0)</f>
        <v>-0.304095842</v>
      </c>
      <c r="BD1007" s="160">
        <f>IF(and($AY$902&gt;0,Model!AB$1&lt;='Assumptions (Solar)'!$V$13),PPMT('Assumptions (Solar)'!$V$10,Model!AB$1,'Assumptions (Solar)'!$V$13,'Assumptions (Solar)'!$V$8*Model!$AY$902*('Assumptions (Solar)'!$AW$20*'Assumptions (Solar)'!$AW$2+'Assumptions (Solar)'!$AW$21*'Assumptions (Solar)'!$AW$3)/10^9),0)</f>
        <v>-0.3284235093</v>
      </c>
      <c r="BE1007" s="160">
        <f>IF(and($AY$902&gt;0,Model!AC$1&lt;='Assumptions (Solar)'!$V$13),PPMT('Assumptions (Solar)'!$V$10,Model!AC$1,'Assumptions (Solar)'!$V$13,'Assumptions (Solar)'!$V$8*Model!$AY$902*('Assumptions (Solar)'!$AW$20*'Assumptions (Solar)'!$AW$2+'Assumptions (Solar)'!$AW$21*'Assumptions (Solar)'!$AW$3)/10^9),0)</f>
        <v>-0.3546973901</v>
      </c>
      <c r="BF1007" s="160">
        <f>IF(and($AY$902&gt;0,Model!AD$1&lt;='Assumptions (Solar)'!$V$13),PPMT('Assumptions (Solar)'!$V$10,Model!AD$1,'Assumptions (Solar)'!$V$13,'Assumptions (Solar)'!$V$8*Model!$AY$902*('Assumptions (Solar)'!$AW$20*'Assumptions (Solar)'!$AW$2+'Assumptions (Solar)'!$AW$21*'Assumptions (Solar)'!$AW$3)/10^9),0)</f>
        <v>-0.3830731813</v>
      </c>
      <c r="BG1007" s="160">
        <f>IF(and($AY$902&gt;0,Model!AE$1&lt;='Assumptions (Solar)'!$V$13),PPMT('Assumptions (Solar)'!$V$10,Model!AE$1,'Assumptions (Solar)'!$V$13,'Assumptions (Solar)'!$V$8*Model!$AY$902*('Assumptions (Solar)'!$AW$20*'Assumptions (Solar)'!$AW$2+'Assumptions (Solar)'!$AW$21*'Assumptions (Solar)'!$AW$3)/10^9),0)</f>
        <v>-0.4137190358</v>
      </c>
      <c r="BH1007" s="160">
        <f>IF(and($AY$902&gt;0,Model!AF$1&lt;='Assumptions (Solar)'!$V$13),PPMT('Assumptions (Solar)'!$V$10,Model!AF$1,'Assumptions (Solar)'!$V$13,'Assumptions (Solar)'!$V$8*Model!$AY$902*('Assumptions (Solar)'!$AW$20*'Assumptions (Solar)'!$AW$2+'Assumptions (Solar)'!$AW$21*'Assumptions (Solar)'!$AW$3)/10^9),0)</f>
        <v>-0.4468165586</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-0.2256334529</v>
      </c>
      <c r="BA1008" s="160">
        <f>IF(and($AZ$902&gt;0,Model!X$1&lt;='Assumptions (Solar)'!$V$13),PPMT('Assumptions (Solar)'!$V$10,Model!X$1,'Assumptions (Solar)'!$V$13,'Assumptions (Solar)'!$V$8*Model!$AZ$902*('Assumptions (Solar)'!$AX$20*'Assumptions (Solar)'!$AX$2+'Assumptions (Solar)'!$AX$21*'Assumptions (Solar)'!$AX$3)/10^9),0)</f>
        <v>-0.2436841291</v>
      </c>
      <c r="BB1008" s="160">
        <f>IF(and($AZ$902&gt;0,Model!Y$1&lt;='Assumptions (Solar)'!$V$13),PPMT('Assumptions (Solar)'!$V$10,Model!Y$1,'Assumptions (Solar)'!$V$13,'Assumptions (Solar)'!$V$8*Model!$AZ$902*('Assumptions (Solar)'!$AX$20*'Assumptions (Solar)'!$AX$2+'Assumptions (Solar)'!$AX$21*'Assumptions (Solar)'!$AX$3)/10^9),0)</f>
        <v>-0.2631788594</v>
      </c>
      <c r="BC1008" s="160">
        <f>IF(and($AZ$902&gt;0,Model!Z$1&lt;='Assumptions (Solar)'!$V$13),PPMT('Assumptions (Solar)'!$V$10,Model!Z$1,'Assumptions (Solar)'!$V$13,'Assumptions (Solar)'!$V$8*Model!$AZ$902*('Assumptions (Solar)'!$AX$20*'Assumptions (Solar)'!$AX$2+'Assumptions (Solar)'!$AX$21*'Assumptions (Solar)'!$AX$3)/10^9),0)</f>
        <v>-0.2842331682</v>
      </c>
      <c r="BD1008" s="160">
        <f>IF(and($AZ$902&gt;0,Model!AA$1&lt;='Assumptions (Solar)'!$V$13),PPMT('Assumptions (Solar)'!$V$10,Model!AA$1,'Assumptions (Solar)'!$V$13,'Assumptions (Solar)'!$V$8*Model!$AZ$902*('Assumptions (Solar)'!$AX$20*'Assumptions (Solar)'!$AX$2+'Assumptions (Solar)'!$AX$21*'Assumptions (Solar)'!$AX$3)/10^9),0)</f>
        <v>-0.3069718216</v>
      </c>
      <c r="BE1008" s="160">
        <f>IF(and($AZ$902&gt;0,Model!AB$1&lt;='Assumptions (Solar)'!$V$13),PPMT('Assumptions (Solar)'!$V$10,Model!AB$1,'Assumptions (Solar)'!$V$13,'Assumptions (Solar)'!$V$8*Model!$AZ$902*('Assumptions (Solar)'!$AX$20*'Assumptions (Solar)'!$AX$2+'Assumptions (Solar)'!$AX$21*'Assumptions (Solar)'!$AX$3)/10^9),0)</f>
        <v>-0.3315295674</v>
      </c>
      <c r="BF1008" s="160">
        <f>IF(and($AZ$902&gt;0,Model!AC$1&lt;='Assumptions (Solar)'!$V$13),PPMT('Assumptions (Solar)'!$V$10,Model!AC$1,'Assumptions (Solar)'!$V$13,'Assumptions (Solar)'!$V$8*Model!$AZ$902*('Assumptions (Solar)'!$AX$20*'Assumptions (Solar)'!$AX$2+'Assumptions (Solar)'!$AX$21*'Assumptions (Solar)'!$AX$3)/10^9),0)</f>
        <v>-0.3580519328</v>
      </c>
      <c r="BG1008" s="160">
        <f>IF(and($AZ$902&gt;0,Model!AD$1&lt;='Assumptions (Solar)'!$V$13),PPMT('Assumptions (Solar)'!$V$10,Model!AD$1,'Assumptions (Solar)'!$V$13,'Assumptions (Solar)'!$V$8*Model!$AZ$902*('Assumptions (Solar)'!$AX$20*'Assumptions (Solar)'!$AX$2+'Assumptions (Solar)'!$AX$21*'Assumptions (Solar)'!$AX$3)/10^9),0)</f>
        <v>-0.3866960874</v>
      </c>
      <c r="BH1008" s="160">
        <f>IF(and($AZ$902&gt;0,Model!AE$1&lt;='Assumptions (Solar)'!$V$13),PPMT('Assumptions (Solar)'!$V$10,Model!AE$1,'Assumptions (Solar)'!$V$13,'Assumptions (Solar)'!$V$8*Model!$AZ$902*('Assumptions (Solar)'!$AX$20*'Assumptions (Solar)'!$AX$2+'Assumptions (Solar)'!$AX$21*'Assumptions (Solar)'!$AX$3)/10^9),0)</f>
        <v>-0.4176317744</v>
      </c>
      <c r="BI1008" s="160">
        <f>IF(and($AZ$902&gt;0,Model!AF$1&lt;='Assumptions (Solar)'!$V$13),PPMT('Assumptions (Solar)'!$V$10,Model!AF$1,'Assumptions (Solar)'!$V$13,'Assumptions (Solar)'!$V$8*Model!$AZ$902*('Assumptions (Solar)'!$AX$20*'Assumptions (Solar)'!$AX$2+'Assumptions (Solar)'!$AX$21*'Assumptions (Solar)'!$AX$3)/10^9),0)</f>
        <v>-0.4510423163</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-0.2274175739</v>
      </c>
      <c r="BB1009" s="160">
        <f>IF(and($BA$902&gt;0,Model!X$1&lt;='Assumptions (Solar)'!$V$13),PPMT('Assumptions (Solar)'!$V$10,Model!X$1,'Assumptions (Solar)'!$V$13,'Assumptions (Solar)'!$V$8*Model!$BA$902*('Assumptions (Solar)'!$AY$20*'Assumptions (Solar)'!$AY$2+'Assumptions (Solar)'!$AY$21*'Assumptions (Solar)'!$AY$3)/10^9),0)</f>
        <v>-0.2456109799</v>
      </c>
      <c r="BC1009" s="160">
        <f>IF(and($BA$902&gt;0,Model!Y$1&lt;='Assumptions (Solar)'!$V$13),PPMT('Assumptions (Solar)'!$V$10,Model!Y$1,'Assumptions (Solar)'!$V$13,'Assumptions (Solar)'!$V$8*Model!$BA$902*('Assumptions (Solar)'!$AY$20*'Assumptions (Solar)'!$AY$2+'Assumptions (Solar)'!$AY$21*'Assumptions (Solar)'!$AY$3)/10^9),0)</f>
        <v>-0.2652598583</v>
      </c>
      <c r="BD1009" s="160">
        <f>IF(and($BA$902&gt;0,Model!Z$1&lt;='Assumptions (Solar)'!$V$13),PPMT('Assumptions (Solar)'!$V$10,Model!Z$1,'Assumptions (Solar)'!$V$13,'Assumptions (Solar)'!$V$8*Model!$BA$902*('Assumptions (Solar)'!$AY$20*'Assumptions (Solar)'!$AY$2+'Assumptions (Solar)'!$AY$21*'Assumptions (Solar)'!$AY$3)/10^9),0)</f>
        <v>-0.2864806469</v>
      </c>
      <c r="BE1009" s="160">
        <f>IF(and($BA$902&gt;0,Model!AA$1&lt;='Assumptions (Solar)'!$V$13),PPMT('Assumptions (Solar)'!$V$10,Model!AA$1,'Assumptions (Solar)'!$V$13,'Assumptions (Solar)'!$V$8*Model!$BA$902*('Assumptions (Solar)'!$AY$20*'Assumptions (Solar)'!$AY$2+'Assumptions (Solar)'!$AY$21*'Assumptions (Solar)'!$AY$3)/10^9),0)</f>
        <v>-0.3093990987</v>
      </c>
      <c r="BF1009" s="160">
        <f>IF(and($BA$902&gt;0,Model!AB$1&lt;='Assumptions (Solar)'!$V$13),PPMT('Assumptions (Solar)'!$V$10,Model!AB$1,'Assumptions (Solar)'!$V$13,'Assumptions (Solar)'!$V$8*Model!$BA$902*('Assumptions (Solar)'!$AY$20*'Assumptions (Solar)'!$AY$2+'Assumptions (Solar)'!$AY$21*'Assumptions (Solar)'!$AY$3)/10^9),0)</f>
        <v>-0.3341510266</v>
      </c>
      <c r="BG1009" s="160">
        <f>IF(and($BA$902&gt;0,Model!AC$1&lt;='Assumptions (Solar)'!$V$13),PPMT('Assumptions (Solar)'!$V$10,Model!AC$1,'Assumptions (Solar)'!$V$13,'Assumptions (Solar)'!$V$8*Model!$BA$902*('Assumptions (Solar)'!$AY$20*'Assumptions (Solar)'!$AY$2+'Assumptions (Solar)'!$AY$21*'Assumptions (Solar)'!$AY$3)/10^9),0)</f>
        <v>-0.3608831087</v>
      </c>
      <c r="BH1009" s="160">
        <f>IF(and($BA$902&gt;0,Model!AD$1&lt;='Assumptions (Solar)'!$V$13),PPMT('Assumptions (Solar)'!$V$10,Model!AD$1,'Assumptions (Solar)'!$V$13,'Assumptions (Solar)'!$V$8*Model!$BA$902*('Assumptions (Solar)'!$AY$20*'Assumptions (Solar)'!$AY$2+'Assumptions (Solar)'!$AY$21*'Assumptions (Solar)'!$AY$3)/10^9),0)</f>
        <v>-0.3897537574</v>
      </c>
      <c r="BI1009" s="160">
        <f>IF(and($BA$902&gt;0,Model!AE$1&lt;='Assumptions (Solar)'!$V$13),PPMT('Assumptions (Solar)'!$V$10,Model!AE$1,'Assumptions (Solar)'!$V$13,'Assumptions (Solar)'!$V$8*Model!$BA$902*('Assumptions (Solar)'!$AY$20*'Assumptions (Solar)'!$AY$2+'Assumptions (Solar)'!$AY$21*'Assumptions (Solar)'!$AY$3)/10^9),0)</f>
        <v>-0.420934058</v>
      </c>
      <c r="BJ1009" s="160">
        <f>IF(and($BA$902&gt;0,Model!AF$1&lt;='Assumptions (Solar)'!$V$13),PPMT('Assumptions (Solar)'!$V$10,Model!AF$1,'Assumptions (Solar)'!$V$13,'Assumptions (Solar)'!$V$8*Model!$BA$902*('Assumptions (Solar)'!$AY$20*'Assumptions (Solar)'!$AY$2+'Assumptions (Solar)'!$AY$21*'Assumptions (Solar)'!$AY$3)/10^9),0)</f>
        <v>-0.4546087826</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-0.00007492192946</v>
      </c>
      <c r="G1010" s="177">
        <f t="array" ref="G1010">SUM(IF(ISERROR(G1011:G1061),"",G1011:G1061))</f>
        <v>-0.00006975010697</v>
      </c>
      <c r="H1010" s="177">
        <f t="array" ref="H1010">SUM(IF(ISERROR(H1011:H1061),"",H1011:H1061))</f>
        <v>-0.0006104052886</v>
      </c>
      <c r="I1010" s="177">
        <f t="array" ref="I1010">SUM(IF(ISERROR(I1011:I1061),"",I1011:I1061))</f>
        <v>-0.0009039530336</v>
      </c>
      <c r="J1010" s="177">
        <f t="array" ref="J1010">SUM(IF(ISERROR(J1011:J1061),"",J1011:J1061))</f>
        <v>-0.003129262444</v>
      </c>
      <c r="K1010" s="177">
        <f t="array" ref="K1010">SUM(IF(ISERROR(K1011:K1061),"",K1011:K1061))</f>
        <v>-0.006202840104</v>
      </c>
      <c r="L1010" s="177">
        <f t="array" ref="L1010">SUM(IF(ISERROR(L1011:L1061),"",L1011:L1061))</f>
        <v>-0.01809176391</v>
      </c>
      <c r="M1010" s="177">
        <f t="array" ref="M1010">SUM(IF(ISERROR(M1011:M1061),"",M1011:M1061))</f>
        <v>-0.02561294815</v>
      </c>
      <c r="N1010" s="177">
        <f t="array" ref="N1010">SUM(IF(ISERROR(N1011:N1061),"",N1011:N1061))</f>
        <v>-0.0646489779</v>
      </c>
      <c r="O1010" s="177">
        <f t="array" ref="O1010">SUM(IF(ISERROR(O1011:O1061),"",O1011:O1061))</f>
        <v>-0.171418711</v>
      </c>
      <c r="P1010" s="177">
        <f t="array" ref="P1010">SUM(IF(ISERROR(P1011:P1061),"",P1011:P1061))</f>
        <v>-0.5344188359</v>
      </c>
      <c r="Q1010" s="177">
        <f t="array" ref="Q1010">SUM(IF(ISERROR(Q1011:Q1061),"",Q1011:Q1061))</f>
        <v>-0.9088814771</v>
      </c>
      <c r="R1010" s="177">
        <f t="array" ref="R1010">SUM(IF(ISERROR(R1011:R1061),"",R1011:R1061))</f>
        <v>-1.079303053</v>
      </c>
      <c r="S1010" s="177">
        <f t="array" ref="S1010">SUM(IF(ISERROR(S1011:S1061),"",S1011:S1061))</f>
        <v>-1.470339429</v>
      </c>
      <c r="T1010" s="177">
        <f t="array" ref="T1010">SUM(IF(ISERROR(T1011:T1061),"",T1011:T1061))</f>
        <v>-1.471632157</v>
      </c>
      <c r="U1010" s="177">
        <f t="array" ref="U1010">SUM(IF(ISERROR(U1011:U1061),"",U1011:U1061))</f>
        <v>-1.465110119</v>
      </c>
      <c r="V1010" s="177">
        <f t="array" ref="V1010">SUM(IF(ISERROR(V1011:V1061),"",V1011:V1061))</f>
        <v>-1.287363671</v>
      </c>
      <c r="W1010" s="177">
        <f t="array" ref="W1010">SUM(IF(ISERROR(W1011:W1061),"",W1011:W1061))</f>
        <v>-1.097241106</v>
      </c>
      <c r="X1010" s="177">
        <f t="array" ref="X1010">SUM(IF(ISERROR(X1011:X1061),"",X1011:X1061))</f>
        <v>-1.098965397</v>
      </c>
      <c r="Y1010" s="177">
        <f t="array" ref="Y1010">SUM(IF(ISERROR(Y1011:Y1061),"",Y1011:Y1061))</f>
        <v>-1.014289818</v>
      </c>
      <c r="Z1010" s="177">
        <f t="array" ref="Z1010">SUM(IF(ISERROR(Z1011:Z1061),"",Z1011:Z1061))</f>
        <v>-0.9150457787</v>
      </c>
      <c r="AA1010" s="177">
        <f t="array" ref="AA1010">SUM(IF(ISERROR(AA1011:AA1061),"",AA1011:AA1061))</f>
        <v>-0.8397461017</v>
      </c>
      <c r="AB1010" s="177">
        <f t="array" ref="AB1010">SUM(IF(ISERROR(AB1011:AB1061),"",AB1011:AB1061))</f>
        <v>-0.7964591177</v>
      </c>
      <c r="AC1010" s="177">
        <f t="array" ref="AC1010">SUM(IF(ISERROR(AC1011:AC1061),"",AC1011:AC1061))</f>
        <v>-0.7622737584</v>
      </c>
      <c r="AD1010" s="177">
        <f t="array" ref="AD1010">SUM(IF(ISERROR(AD1011:AD1061),"",AD1011:AD1061))</f>
        <v>-0.7744819473</v>
      </c>
      <c r="AE1010" s="177">
        <f t="array" ref="AE1010">SUM(IF(ISERROR(AE1011:AE1061),"",AE1011:AE1061))</f>
        <v>-0.7853162031</v>
      </c>
      <c r="AF1010" s="177">
        <f t="array" ref="AF1010">SUM(IF(ISERROR(AF1011:AF1061),"",AF1011:AF1061))</f>
        <v>-0.7967347318</v>
      </c>
      <c r="AG1010" s="177">
        <f t="array" ref="AG1010">SUM(IF(ISERROR(AG1011:AG1061),"",AG1011:AG1061))</f>
        <v>-0.7869688392</v>
      </c>
      <c r="AH1010" s="177">
        <f t="array" ref="AH1010">SUM(IF(ISERROR(AH1011:AH1061),"",AH1011:AH1061))</f>
        <v>-0.7548541781</v>
      </c>
      <c r="AI1010" s="177">
        <f t="array" ref="AI1010">SUM(IF(ISERROR(AI1011:AI1061),"",AI1011:AI1061))</f>
        <v>-0.7356284474</v>
      </c>
      <c r="AJ1010" s="177">
        <f t="array" ref="AJ1010">SUM(IF(ISERROR(AJ1011:AJ1061),"",AJ1011:AJ1061))</f>
        <v>-0.7212369486</v>
      </c>
      <c r="AK1010" s="177">
        <f t="array" ref="AK1010">SUM(IF(ISERROR(AK1011:AK1061),"",AK1011:AK1061))</f>
        <v>-0.7111077626</v>
      </c>
      <c r="AL1010" s="177">
        <f t="array" ref="AL1010">SUM(IF(ISERROR(AL1011:AL1061),"",AL1011:AL1061))</f>
        <v>-0.7063302941</v>
      </c>
      <c r="AM1010" s="177">
        <f t="array" ref="AM1010">SUM(IF(ISERROR(AM1011:AM1061),"",AM1011:AM1061))</f>
        <v>-0.7043971799</v>
      </c>
      <c r="AN1010" s="177">
        <f t="array" ref="AN1010">SUM(IF(ISERROR(AN1011:AN1061),"",AN1011:AN1061))</f>
        <v>-0.7122922965</v>
      </c>
      <c r="AO1010" s="177">
        <f t="array" ref="AO1010">SUM(IF(ISERROR(AO1011:AO1061),"",AO1011:AO1061))</f>
        <v>-0.7382742052</v>
      </c>
      <c r="AP1010" s="177">
        <f t="array" ref="AP1010">SUM(IF(ISERROR(AP1011:AP1061),"",AP1011:AP1061))</f>
        <v>-0.8392944569</v>
      </c>
      <c r="AQ1010" s="177">
        <f t="array" ref="AQ1010">SUM(IF(ISERROR(AQ1011:AQ1061),"",AQ1011:AQ1061))</f>
        <v>-0.9490701603</v>
      </c>
      <c r="AR1010" s="177">
        <f t="array" ref="AR1010">SUM(IF(ISERROR(AR1011:AR1061),"",AR1011:AR1061))</f>
        <v>-1.008341207</v>
      </c>
      <c r="AS1010" s="177">
        <f t="array" ref="AS1010">SUM(IF(ISERROR(AS1011:AS1061),"",AS1011:AS1061))</f>
        <v>-1.14937176</v>
      </c>
      <c r="AT1010" s="177">
        <f t="array" ref="AT1010">SUM(IF(ISERROR(AT1011:AT1061),"",AT1011:AT1061))</f>
        <v>-1.170829788</v>
      </c>
      <c r="AU1010" s="177">
        <f t="array" ref="AU1010">SUM(IF(ISERROR(AU1011:AU1061),"",AU1011:AU1061))</f>
        <v>-1.194383994</v>
      </c>
      <c r="AV1010" s="177">
        <f t="array" ref="AV1010">SUM(IF(ISERROR(AV1011:AV1061),"",AV1011:AV1061))</f>
        <v>-1.149781139</v>
      </c>
      <c r="AW1010" s="177">
        <f t="array" ref="AW1010">SUM(IF(ISERROR(AW1011:AW1061),"",AW1011:AW1061))</f>
        <v>-1.101411998</v>
      </c>
      <c r="AX1010" s="177">
        <f t="array" ref="AX1010">SUM(IF(ISERROR(AX1011:AX1061),"",AX1011:AX1061))</f>
        <v>-1.177353128</v>
      </c>
      <c r="AY1010" s="177">
        <f t="array" ref="AY1010">SUM(IF(ISERROR(AY1011:AY1061),"",AY1011:AY1061))</f>
        <v>-1.241795978</v>
      </c>
      <c r="AZ1010" s="177">
        <f t="array" ref="AZ1010">SUM(IF(ISERROR(AZ1011:AZ1061),"",AZ1011:AZ1061))</f>
        <v>-1.296425116</v>
      </c>
      <c r="BA1010" s="177">
        <f t="array" ref="BA1010">SUM(IF(ISERROR(BA1011:BA1061),"",BA1011:BA1061))</f>
        <v>-1.351007629</v>
      </c>
      <c r="BB1010" s="177">
        <f t="array" ref="BB1010">SUM(IF(ISERROR(BB1011:BB1061),"",BB1011:BB1061))</f>
        <v>-1.141907234</v>
      </c>
      <c r="BC1010" s="177">
        <f t="array" ref="BC1010">SUM(IF(ISERROR(BC1011:BC1061),"",BC1011:BC1061))</f>
        <v>-0.9446754881</v>
      </c>
      <c r="BD1010" s="177">
        <f t="array" ref="BD1010">SUM(IF(ISERROR(BD1011:BD1061),"",BD1011:BD1061))</f>
        <v>-0.7735609104</v>
      </c>
      <c r="BE1010" s="177">
        <f t="array" ref="BE1010">SUM(IF(ISERROR(BE1011:BE1061),"",BE1011:BE1061))</f>
        <v>-0.6149285741</v>
      </c>
      <c r="BF1010" s="177">
        <f t="array" ref="BF1010">SUM(IF(ISERROR(BF1011:BF1061),"",BF1011:BF1061))</f>
        <v>-0.4712337499</v>
      </c>
      <c r="BG1010" s="177">
        <f t="array" ref="BG1010">SUM(IF(ISERROR(BG1011:BG1061),"",BG1011:BG1061))</f>
        <v>-0.3348232098</v>
      </c>
      <c r="BH1010" s="177">
        <f t="array" ref="BH1010">SUM(IF(ISERROR(BH1011:BH1061),"",BH1011:BH1061))</f>
        <v>-0.2064629798</v>
      </c>
      <c r="BI1010" s="177">
        <f t="array" ref="BI1010">SUM(IF(ISERROR(BI1011:BI1061),"",BI1011:BI1061))</f>
        <v>-0.1061268126</v>
      </c>
      <c r="BJ1010" s="177">
        <f t="array" ref="BJ1010">SUM(IF(ISERROR(BJ1011:BJ1061),"",BJ1011:BJ1061))</f>
        <v>-0.03636870261</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-0.00007492192946</v>
      </c>
      <c r="G1014" s="160">
        <f>IF($F$902&gt;0,IPMT('Assumptions (Solar)'!$V$10,Model!X$1,'Assumptions (Solar)'!$V$13,'Assumptions (Solar)'!$V$8*Model!$F$902*('Assumptions (Solar)'!$D$20*'Assumptions (Solar)'!$D$2+'Assumptions (Solar)'!$D$21*'Assumptions (Solar)'!$D$3)/10^9),0)</f>
        <v>-0.00006975010697</v>
      </c>
      <c r="H1014" s="160">
        <f>IF($F$902&gt;0,IPMT('Assumptions (Solar)'!$V$10,Model!Y$1,'Assumptions (Solar)'!$V$13,'Assumptions (Solar)'!$V$8*Model!$F$902*('Assumptions (Solar)'!$D$20*'Assumptions (Solar)'!$D$2+'Assumptions (Solar)'!$D$21*'Assumptions (Solar)'!$D$3)/10^9),0)</f>
        <v>-0.00006416453869</v>
      </c>
      <c r="I1014" s="160">
        <f>IF($F$902&gt;0,IPMT('Assumptions (Solar)'!$V$10,Model!Z$1,'Assumptions (Solar)'!$V$13,'Assumptions (Solar)'!$V$8*Model!$F$902*('Assumptions (Solar)'!$D$20*'Assumptions (Solar)'!$D$2+'Assumptions (Solar)'!$D$21*'Assumptions (Solar)'!$D$3)/10^9),0)</f>
        <v>-0.00005813212495</v>
      </c>
      <c r="J1014" s="160">
        <f>IF($F$902&gt;0,IPMT('Assumptions (Solar)'!$V$10,Model!AA$1,'Assumptions (Solar)'!$V$13,'Assumptions (Solar)'!$V$8*Model!$F$902*('Assumptions (Solar)'!$D$20*'Assumptions (Solar)'!$D$2+'Assumptions (Solar)'!$D$21*'Assumptions (Solar)'!$D$3)/10^9),0)</f>
        <v>-0.00005161711811</v>
      </c>
      <c r="K1014" s="160">
        <f>IF($F$902&gt;0,IPMT('Assumptions (Solar)'!$V$10,Model!AB$1,'Assumptions (Solar)'!$V$13,'Assumptions (Solar)'!$V$8*Model!$F$902*('Assumptions (Solar)'!$D$20*'Assumptions (Solar)'!$D$2+'Assumptions (Solar)'!$D$21*'Assumptions (Solar)'!$D$3)/10^9),0)</f>
        <v>-0.00004458091071</v>
      </c>
      <c r="L1014" s="160">
        <f>IF($F$902&gt;0,IPMT('Assumptions (Solar)'!$V$10,Model!AC$1,'Assumptions (Solar)'!$V$13,'Assumptions (Solar)'!$V$8*Model!$F$902*('Assumptions (Solar)'!$D$20*'Assumptions (Solar)'!$D$2+'Assumptions (Solar)'!$D$21*'Assumptions (Solar)'!$D$3)/10^9),0)</f>
        <v>-0.00003698180673</v>
      </c>
      <c r="M1014" s="160">
        <f>IF($F$902&gt;0,IPMT('Assumptions (Solar)'!$V$10,Model!AD$1,'Assumptions (Solar)'!$V$13,'Assumptions (Solar)'!$V$8*Model!$F$902*('Assumptions (Solar)'!$D$20*'Assumptions (Solar)'!$D$2+'Assumptions (Solar)'!$D$21*'Assumptions (Solar)'!$D$3)/10^9),0)</f>
        <v>-0.00002877477443</v>
      </c>
      <c r="N1014" s="160">
        <f>IF($F$902&gt;0,IPMT('Assumptions (Solar)'!$V$10,Model!AE$1,'Assumptions (Solar)'!$V$13,'Assumptions (Solar)'!$V$8*Model!$F$902*('Assumptions (Solar)'!$D$20*'Assumptions (Solar)'!$D$2+'Assumptions (Solar)'!$D$21*'Assumptions (Solar)'!$D$3)/10^9),0)</f>
        <v>-0.00001991117955</v>
      </c>
      <c r="O1014" s="160">
        <f>IF($F$902&gt;0,IPMT('Assumptions (Solar)'!$V$10,Model!AF$1,'Assumptions (Solar)'!$V$13,'Assumptions (Solar)'!$V$8*Model!$F$902*('Assumptions (Solar)'!$D$20*'Assumptions (Solar)'!$D$2+'Assumptions (Solar)'!$D$21*'Assumptions (Solar)'!$D$3)/10^9),0)</f>
        <v>-0.00001033849707</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-0.0005462407499</v>
      </c>
      <c r="I1016" s="160">
        <f>IF($H$902&gt;0,IPMT('Assumptions (Solar)'!$V$10,Model!X$1,'Assumptions (Solar)'!$V$13,'Assumptions (Solar)'!$V$8*Model!$H$902*('Assumptions (Solar)'!$F$20*'Assumptions (Solar)'!$F$2+'Assumptions (Solar)'!$F$21*'Assumptions (Solar)'!$F$3)/10^9),0)</f>
        <v>-0.0005085340302</v>
      </c>
      <c r="J1016" s="160">
        <f>IF($H$902&gt;0,IPMT('Assumptions (Solar)'!$V$10,Model!Y$1,'Assumptions (Solar)'!$V$13,'Assumptions (Solar)'!$V$8*Model!$H$902*('Assumptions (Solar)'!$F$20*'Assumptions (Solar)'!$F$2+'Assumptions (Solar)'!$F$21*'Assumptions (Solar)'!$F$3)/10^9),0)</f>
        <v>-0.000467810773</v>
      </c>
      <c r="K1016" s="160">
        <f>IF($H$902&gt;0,IPMT('Assumptions (Solar)'!$V$10,Model!Z$1,'Assumptions (Solar)'!$V$13,'Assumptions (Solar)'!$V$8*Model!$H$902*('Assumptions (Solar)'!$F$20*'Assumptions (Solar)'!$F$2+'Assumptions (Solar)'!$F$21*'Assumptions (Solar)'!$F$3)/10^9),0)</f>
        <v>-0.0004238296552</v>
      </c>
      <c r="L1016" s="160">
        <f>IF($H$902&gt;0,IPMT('Assumptions (Solar)'!$V$10,Model!AA$1,'Assumptions (Solar)'!$V$13,'Assumptions (Solar)'!$V$8*Model!$H$902*('Assumptions (Solar)'!$F$20*'Assumptions (Solar)'!$F$2+'Assumptions (Solar)'!$F$21*'Assumptions (Solar)'!$F$3)/10^9),0)</f>
        <v>-0.0003763300479</v>
      </c>
      <c r="M1016" s="160">
        <f>IF($H$902&gt;0,IPMT('Assumptions (Solar)'!$V$10,Model!AB$1,'Assumptions (Solar)'!$V$13,'Assumptions (Solar)'!$V$8*Model!$H$902*('Assumptions (Solar)'!$F$20*'Assumptions (Solar)'!$F$2+'Assumptions (Solar)'!$F$21*'Assumptions (Solar)'!$F$3)/10^9),0)</f>
        <v>-0.0003250304721</v>
      </c>
      <c r="N1016" s="160">
        <f>IF($H$902&gt;0,IPMT('Assumptions (Solar)'!$V$10,Model!AC$1,'Assumptions (Solar)'!$V$13,'Assumptions (Solar)'!$V$8*Model!$H$902*('Assumptions (Solar)'!$F$20*'Assumptions (Solar)'!$F$2+'Assumptions (Solar)'!$F$21*'Assumptions (Solar)'!$F$3)/10^9),0)</f>
        <v>-0.0002696269302</v>
      </c>
      <c r="O1016" s="160">
        <f>IF($H$902&gt;0,IPMT('Assumptions (Solar)'!$V$10,Model!AD$1,'Assumptions (Solar)'!$V$13,'Assumptions (Solar)'!$V$8*Model!$H$902*('Assumptions (Solar)'!$F$20*'Assumptions (Solar)'!$F$2+'Assumptions (Solar)'!$F$21*'Assumptions (Solar)'!$F$3)/10^9),0)</f>
        <v>-0.0002097911049</v>
      </c>
      <c r="P1016" s="160">
        <f>IF($H$902&gt;0,IPMT('Assumptions (Solar)'!$V$10,Model!AE$1,'Assumptions (Solar)'!$V$13,'Assumptions (Solar)'!$V$8*Model!$H$902*('Assumptions (Solar)'!$F$20*'Assumptions (Solar)'!$F$2+'Assumptions (Solar)'!$F$21*'Assumptions (Solar)'!$F$3)/10^9),0)</f>
        <v>-0.0001451684137</v>
      </c>
      <c r="Q1016" s="160">
        <f>IF($H$902&gt;0,IPMT('Assumptions (Solar)'!$V$10,Model!AF$1,'Assumptions (Solar)'!$V$13,'Assumptions (Solar)'!$V$8*Model!$H$902*('Assumptions (Solar)'!$F$20*'Assumptions (Solar)'!$F$2+'Assumptions (Solar)'!$F$21*'Assumptions (Solar)'!$F$3)/10^9),0)</f>
        <v>-0.00007537590709</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-0.0003372868785</v>
      </c>
      <c r="J1017" s="160">
        <f>IF($I$902&gt;0,IPMT('Assumptions (Solar)'!$V$10,Model!X$1,'Assumptions (Solar)'!$V$13,'Assumptions (Solar)'!$V$8*Model!$I$902*('Assumptions (Solar)'!$G$20*'Assumptions (Solar)'!$G$2+'Assumptions (Solar)'!$G$21*'Assumptions (Solar)'!$G$3)/10^9),0)</f>
        <v>-0.0003140041377</v>
      </c>
      <c r="K1017" s="160">
        <f>IF($I$902&gt;0,IPMT('Assumptions (Solar)'!$V$10,Model!Y$1,'Assumptions (Solar)'!$V$13,'Assumptions (Solar)'!$V$8*Model!$I$902*('Assumptions (Solar)'!$G$20*'Assumptions (Solar)'!$G$2+'Assumptions (Solar)'!$G$21*'Assumptions (Solar)'!$G$3)/10^9),0)</f>
        <v>-0.0002888587777</v>
      </c>
      <c r="L1017" s="160">
        <f>IF($I$902&gt;0,IPMT('Assumptions (Solar)'!$V$10,Model!Z$1,'Assumptions (Solar)'!$V$13,'Assumptions (Solar)'!$V$8*Model!$I$902*('Assumptions (Solar)'!$G$20*'Assumptions (Solar)'!$G$2+'Assumptions (Solar)'!$G$21*'Assumptions (Solar)'!$G$3)/10^9),0)</f>
        <v>-0.0002617017888</v>
      </c>
      <c r="M1017" s="160">
        <f>IF($I$902&gt;0,IPMT('Assumptions (Solar)'!$V$10,Model!AA$1,'Assumptions (Solar)'!$V$13,'Assumptions (Solar)'!$V$8*Model!$I$902*('Assumptions (Solar)'!$G$20*'Assumptions (Solar)'!$G$2+'Assumptions (Solar)'!$G$21*'Assumptions (Solar)'!$G$3)/10^9),0)</f>
        <v>-0.0002323722409</v>
      </c>
      <c r="N1017" s="160">
        <f>IF($I$902&gt;0,IPMT('Assumptions (Solar)'!$V$10,Model!AB$1,'Assumptions (Solar)'!$V$13,'Assumptions (Solar)'!$V$8*Model!$I$902*('Assumptions (Solar)'!$G$20*'Assumptions (Solar)'!$G$2+'Assumptions (Solar)'!$G$21*'Assumptions (Solar)'!$G$3)/10^9),0)</f>
        <v>-0.0002006963291</v>
      </c>
      <c r="O1017" s="160">
        <f>IF($I$902&gt;0,IPMT('Assumptions (Solar)'!$V$10,Model!AC$1,'Assumptions (Solar)'!$V$13,'Assumptions (Solar)'!$V$8*Model!$I$902*('Assumptions (Solar)'!$G$20*'Assumptions (Solar)'!$G$2+'Assumptions (Solar)'!$G$21*'Assumptions (Solar)'!$G$3)/10^9),0)</f>
        <v>-0.0001664863444</v>
      </c>
      <c r="P1017" s="160">
        <f>IF($I$902&gt;0,IPMT('Assumptions (Solar)'!$V$10,Model!AD$1,'Assumptions (Solar)'!$V$13,'Assumptions (Solar)'!$V$8*Model!$I$902*('Assumptions (Solar)'!$G$20*'Assumptions (Solar)'!$G$2+'Assumptions (Solar)'!$G$21*'Assumptions (Solar)'!$G$3)/10^9),0)</f>
        <v>-0.0001295395609</v>
      </c>
      <c r="Q1017" s="160">
        <f>IF($I$902&gt;0,IPMT('Assumptions (Solar)'!$V$10,Model!AE$1,'Assumptions (Solar)'!$V$13,'Assumptions (Solar)'!$V$8*Model!$I$902*('Assumptions (Solar)'!$G$20*'Assumptions (Solar)'!$G$2+'Assumptions (Solar)'!$G$21*'Assumptions (Solar)'!$G$3)/10^9),0)</f>
        <v>-0.00008963703478</v>
      </c>
      <c r="R1017" s="160">
        <f>IF($I$902&gt;0,IPMT('Assumptions (Solar)'!$V$10,Model!AF$1,'Assumptions (Solar)'!$V$13,'Assumptions (Solar)'!$V$8*Model!$I$902*('Assumptions (Solar)'!$G$20*'Assumptions (Solar)'!$G$2+'Assumptions (Solar)'!$G$21*'Assumptions (Solar)'!$G$3)/10^9),0)</f>
        <v>-0.00004654230652</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-0.002295830415</v>
      </c>
      <c r="K1018" s="160">
        <f>IF($J$902&gt;0,IPMT('Assumptions (Solar)'!$V$10,Model!X$1,'Assumptions (Solar)'!$V$13,'Assumptions (Solar)'!$V$8*Model!$J$902*('Assumptions (Solar)'!$H$20*'Assumptions (Solar)'!$H$2+'Assumptions (Solar)'!$H$21*'Assumptions (Solar)'!$H$3)/10^9),0)</f>
        <v>-0.002137350415</v>
      </c>
      <c r="L1018" s="160">
        <f>IF($J$902&gt;0,IPMT('Assumptions (Solar)'!$V$10,Model!Y$1,'Assumptions (Solar)'!$V$13,'Assumptions (Solar)'!$V$8*Model!$J$902*('Assumptions (Solar)'!$H$20*'Assumptions (Solar)'!$H$2+'Assumptions (Solar)'!$H$21*'Assumptions (Solar)'!$H$3)/10^9),0)</f>
        <v>-0.001966192016</v>
      </c>
      <c r="M1018" s="160">
        <f>IF($J$902&gt;0,IPMT('Assumptions (Solar)'!$V$10,Model!Z$1,'Assumptions (Solar)'!$V$13,'Assumptions (Solar)'!$V$8*Model!$J$902*('Assumptions (Solar)'!$H$20*'Assumptions (Solar)'!$H$2+'Assumptions (Solar)'!$H$21*'Assumptions (Solar)'!$H$3)/10^9),0)</f>
        <v>-0.001781340944</v>
      </c>
      <c r="N1018" s="160">
        <f>IF($J$902&gt;0,IPMT('Assumptions (Solar)'!$V$10,Model!AA$1,'Assumptions (Solar)'!$V$13,'Assumptions (Solar)'!$V$8*Model!$J$902*('Assumptions (Solar)'!$H$20*'Assumptions (Solar)'!$H$2+'Assumptions (Solar)'!$H$21*'Assumptions (Solar)'!$H$3)/10^9),0)</f>
        <v>-0.001581701787</v>
      </c>
      <c r="O1018" s="160">
        <f>IF($J$902&gt;0,IPMT('Assumptions (Solar)'!$V$10,Model!AB$1,'Assumptions (Solar)'!$V$13,'Assumptions (Solar)'!$V$8*Model!$J$902*('Assumptions (Solar)'!$H$20*'Assumptions (Solar)'!$H$2+'Assumptions (Solar)'!$H$21*'Assumptions (Solar)'!$H$3)/10^9),0)</f>
        <v>-0.001366091497</v>
      </c>
      <c r="P1018" s="160">
        <f>IF($J$902&gt;0,IPMT('Assumptions (Solar)'!$V$10,Model!AC$1,'Assumptions (Solar)'!$V$13,'Assumptions (Solar)'!$V$8*Model!$J$902*('Assumptions (Solar)'!$H$20*'Assumptions (Solar)'!$H$2+'Assumptions (Solar)'!$H$21*'Assumptions (Solar)'!$H$3)/10^9),0)</f>
        <v>-0.001133232384</v>
      </c>
      <c r="Q1018" s="160">
        <f>IF($J$902&gt;0,IPMT('Assumptions (Solar)'!$V$10,Model!AD$1,'Assumptions (Solar)'!$V$13,'Assumptions (Solar)'!$V$8*Model!$J$902*('Assumptions (Solar)'!$H$20*'Assumptions (Solar)'!$H$2+'Assumptions (Solar)'!$H$21*'Assumptions (Solar)'!$H$3)/10^9),0)</f>
        <v>-0.0008817445414</v>
      </c>
      <c r="R1018" s="160">
        <f>IF($J$902&gt;0,IPMT('Assumptions (Solar)'!$V$10,Model!AE$1,'Assumptions (Solar)'!$V$13,'Assumptions (Solar)'!$V$8*Model!$J$902*('Assumptions (Solar)'!$H$20*'Assumptions (Solar)'!$H$2+'Assumptions (Solar)'!$H$21*'Assumptions (Solar)'!$H$3)/10^9),0)</f>
        <v>-0.0006101376718</v>
      </c>
      <c r="S1018" s="160">
        <f>IF($J$902&gt;0,IPMT('Assumptions (Solar)'!$V$10,Model!AF$1,'Assumptions (Solar)'!$V$13,'Assumptions (Solar)'!$V$8*Model!$J$902*('Assumptions (Solar)'!$H$20*'Assumptions (Solar)'!$H$2+'Assumptions (Solar)'!$H$21*'Assumptions (Solar)'!$H$3)/10^9),0)</f>
        <v>-0.0003168022527</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-0.003308220345</v>
      </c>
      <c r="L1019" s="160">
        <f>IF($K$902&gt;0,IPMT('Assumptions (Solar)'!$V$10,Model!X$1,'Assumptions (Solar)'!$V$13,'Assumptions (Solar)'!$V$8*Model!$K$902*('Assumptions (Solar)'!$I$20*'Assumptions (Solar)'!$I$2+'Assumptions (Solar)'!$I$21*'Assumptions (Solar)'!$I$3)/10^9),0)</f>
        <v>-0.003079855586</v>
      </c>
      <c r="M1019" s="160">
        <f>IF($K$902&gt;0,IPMT('Assumptions (Solar)'!$V$10,Model!Y$1,'Assumptions (Solar)'!$V$13,'Assumptions (Solar)'!$V$8*Model!$K$902*('Assumptions (Solar)'!$I$20*'Assumptions (Solar)'!$I$2+'Assumptions (Solar)'!$I$21*'Assumptions (Solar)'!$I$3)/10^9),0)</f>
        <v>-0.002833221646</v>
      </c>
      <c r="N1019" s="160">
        <f>IF($K$902&gt;0,IPMT('Assumptions (Solar)'!$V$10,Model!Z$1,'Assumptions (Solar)'!$V$13,'Assumptions (Solar)'!$V$8*Model!$K$902*('Assumptions (Solar)'!$I$20*'Assumptions (Solar)'!$I$2+'Assumptions (Solar)'!$I$21*'Assumptions (Solar)'!$I$3)/10^9),0)</f>
        <v>-0.002566856992</v>
      </c>
      <c r="O1019" s="160">
        <f>IF($K$902&gt;0,IPMT('Assumptions (Solar)'!$V$10,Model!AA$1,'Assumptions (Solar)'!$V$13,'Assumptions (Solar)'!$V$8*Model!$K$902*('Assumptions (Solar)'!$I$20*'Assumptions (Solar)'!$I$2+'Assumptions (Solar)'!$I$21*'Assumptions (Solar)'!$I$3)/10^9),0)</f>
        <v>-0.002279183164</v>
      </c>
      <c r="P1019" s="160">
        <f>IF($K$902&gt;0,IPMT('Assumptions (Solar)'!$V$10,Model!AB$1,'Assumptions (Solar)'!$V$13,'Assumptions (Solar)'!$V$8*Model!$K$902*('Assumptions (Solar)'!$I$20*'Assumptions (Solar)'!$I$2+'Assumptions (Solar)'!$I$21*'Assumptions (Solar)'!$I$3)/10^9),0)</f>
        <v>-0.001968495431</v>
      </c>
      <c r="Q1019" s="160">
        <f>IF($K$902&gt;0,IPMT('Assumptions (Solar)'!$V$10,Model!AC$1,'Assumptions (Solar)'!$V$13,'Assumptions (Solar)'!$V$8*Model!$K$902*('Assumptions (Solar)'!$I$20*'Assumptions (Solar)'!$I$2+'Assumptions (Solar)'!$I$21*'Assumptions (Solar)'!$I$3)/10^9),0)</f>
        <v>-0.001632952679</v>
      </c>
      <c r="R1019" s="160">
        <f>IF($K$902&gt;0,IPMT('Assumptions (Solar)'!$V$10,Model!AD$1,'Assumptions (Solar)'!$V$13,'Assumptions (Solar)'!$V$8*Model!$K$902*('Assumptions (Solar)'!$I$20*'Assumptions (Solar)'!$I$2+'Assumptions (Solar)'!$I$21*'Assumptions (Solar)'!$I$3)/10^9),0)</f>
        <v>-0.001270566507</v>
      </c>
      <c r="S1019" s="160">
        <f>IF($K$902&gt;0,IPMT('Assumptions (Solar)'!$V$10,Model!AE$1,'Assumptions (Solar)'!$V$13,'Assumptions (Solar)'!$V$8*Model!$K$902*('Assumptions (Solar)'!$I$20*'Assumptions (Solar)'!$I$2+'Assumptions (Solar)'!$I$21*'Assumptions (Solar)'!$I$3)/10^9),0)</f>
        <v>-0.000879189441</v>
      </c>
      <c r="T1019" s="160">
        <f>IF($K$902&gt;0,IPMT('Assumptions (Solar)'!$V$10,Model!AF$1,'Assumptions (Solar)'!$V$13,'Assumptions (Solar)'!$V$8*Model!$K$902*('Assumptions (Solar)'!$I$20*'Assumptions (Solar)'!$I$2+'Assumptions (Solar)'!$I$21*'Assumptions (Solar)'!$I$3)/10^9),0)</f>
        <v>-0.0004565022097</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-0.01237070267</v>
      </c>
      <c r="M1020" s="160">
        <f>IF($L$902&gt;0,IPMT('Assumptions (Solar)'!$V$10,Model!X$1,'Assumptions (Solar)'!$V$13,'Assumptions (Solar)'!$V$8*Model!$L$902*('Assumptions (Solar)'!$J$20*'Assumptions (Solar)'!$J$2+'Assumptions (Solar)'!$J$21*'Assumptions (Solar)'!$J$3)/10^9),0)</f>
        <v>-0.01151675939</v>
      </c>
      <c r="N1020" s="160">
        <f>IF($L$902&gt;0,IPMT('Assumptions (Solar)'!$V$10,Model!Y$1,'Assumptions (Solar)'!$V$13,'Assumptions (Solar)'!$V$8*Model!$L$902*('Assumptions (Solar)'!$J$20*'Assumptions (Solar)'!$J$2+'Assumptions (Solar)'!$J$21*'Assumptions (Solar)'!$J$3)/10^9),0)</f>
        <v>-0.01059450065</v>
      </c>
      <c r="O1020" s="160">
        <f>IF($L$902&gt;0,IPMT('Assumptions (Solar)'!$V$10,Model!Z$1,'Assumptions (Solar)'!$V$13,'Assumptions (Solar)'!$V$8*Model!$L$902*('Assumptions (Solar)'!$J$20*'Assumptions (Solar)'!$J$2+'Assumptions (Solar)'!$J$21*'Assumptions (Solar)'!$J$3)/10^9),0)</f>
        <v>-0.009598461204</v>
      </c>
      <c r="P1020" s="160">
        <f>IF($L$902&gt;0,IPMT('Assumptions (Solar)'!$V$10,Model!AA$1,'Assumptions (Solar)'!$V$13,'Assumptions (Solar)'!$V$8*Model!$L$902*('Assumptions (Solar)'!$J$20*'Assumptions (Solar)'!$J$2+'Assumptions (Solar)'!$J$21*'Assumptions (Solar)'!$J$3)/10^9),0)</f>
        <v>-0.008522738607</v>
      </c>
      <c r="Q1020" s="160">
        <f>IF($L$902&gt;0,IPMT('Assumptions (Solar)'!$V$10,Model!AB$1,'Assumptions (Solar)'!$V$13,'Assumptions (Solar)'!$V$8*Model!$L$902*('Assumptions (Solar)'!$J$20*'Assumptions (Solar)'!$J$2+'Assumptions (Solar)'!$J$21*'Assumptions (Solar)'!$J$3)/10^9),0)</f>
        <v>-0.007360958202</v>
      </c>
      <c r="R1020" s="160">
        <f>IF($L$902&gt;0,IPMT('Assumptions (Solar)'!$V$10,Model!AC$1,'Assumptions (Solar)'!$V$13,'Assumptions (Solar)'!$V$8*Model!$L$902*('Assumptions (Solar)'!$J$20*'Assumptions (Solar)'!$J$2+'Assumptions (Solar)'!$J$21*'Assumptions (Solar)'!$J$3)/10^9),0)</f>
        <v>-0.006106235365</v>
      </c>
      <c r="S1020" s="160">
        <f>IF($L$902&gt;0,IPMT('Assumptions (Solar)'!$V$10,Model!AD$1,'Assumptions (Solar)'!$V$13,'Assumptions (Solar)'!$V$8*Model!$L$902*('Assumptions (Solar)'!$J$20*'Assumptions (Solar)'!$J$2+'Assumptions (Solar)'!$J$21*'Assumptions (Solar)'!$J$3)/10^9),0)</f>
        <v>-0.0047511347</v>
      </c>
      <c r="T1020" s="160">
        <f>IF($L$902&gt;0,IPMT('Assumptions (Solar)'!$V$10,Model!AE$1,'Assumptions (Solar)'!$V$13,'Assumptions (Solar)'!$V$8*Model!$L$902*('Assumptions (Solar)'!$J$20*'Assumptions (Solar)'!$J$2+'Assumptions (Solar)'!$J$21*'Assumptions (Solar)'!$J$3)/10^9),0)</f>
        <v>-0.003287625983</v>
      </c>
      <c r="U1020" s="160">
        <f>IF($L$902&gt;0,IPMT('Assumptions (Solar)'!$V$10,Model!AF$1,'Assumptions (Solar)'!$V$13,'Assumptions (Solar)'!$V$8*Model!$L$902*('Assumptions (Solar)'!$J$20*'Assumptions (Solar)'!$J$2+'Assumptions (Solar)'!$J$21*'Assumptions (Solar)'!$J$3)/10^9),0)</f>
        <v>-0.001707036568</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-0.008895448685</v>
      </c>
      <c r="N1021" s="160">
        <f>IF($M$902&gt;0,IPMT('Assumptions (Solar)'!$V$10,Model!X$1,'Assumptions (Solar)'!$V$13,'Assumptions (Solar)'!$V$8*Model!$M$902*('Assumptions (Solar)'!$K$20*'Assumptions (Solar)'!$K$2+'Assumptions (Solar)'!$K$21*'Assumptions (Solar)'!$K$3)/10^9),0)</f>
        <v>-0.00828140041</v>
      </c>
      <c r="O1021" s="160">
        <f>IF($M$902&gt;0,IPMT('Assumptions (Solar)'!$V$10,Model!Y$1,'Assumptions (Solar)'!$V$13,'Assumptions (Solar)'!$V$8*Model!$M$902*('Assumptions (Solar)'!$K$20*'Assumptions (Solar)'!$K$2+'Assumptions (Solar)'!$K$21*'Assumptions (Solar)'!$K$3)/10^9),0)</f>
        <v>-0.007618228274</v>
      </c>
      <c r="P1021" s="160">
        <f>IF($M$902&gt;0,IPMT('Assumptions (Solar)'!$V$10,Model!Z$1,'Assumptions (Solar)'!$V$13,'Assumptions (Solar)'!$V$8*Model!$M$902*('Assumptions (Solar)'!$K$20*'Assumptions (Solar)'!$K$2+'Assumptions (Solar)'!$K$21*'Assumptions (Solar)'!$K$3)/10^9),0)</f>
        <v>-0.006902002366</v>
      </c>
      <c r="Q1021" s="160">
        <f>IF($M$902&gt;0,IPMT('Assumptions (Solar)'!$V$10,Model!AA$1,'Assumptions (Solar)'!$V$13,'Assumptions (Solar)'!$V$8*Model!$M$902*('Assumptions (Solar)'!$K$20*'Assumptions (Solar)'!$K$2+'Assumptions (Solar)'!$K$21*'Assumptions (Solar)'!$K$3)/10^9),0)</f>
        <v>-0.006128478387</v>
      </c>
      <c r="R1021" s="160">
        <f>IF($M$902&gt;0,IPMT('Assumptions (Solar)'!$V$10,Model!AB$1,'Assumptions (Solar)'!$V$13,'Assumptions (Solar)'!$V$8*Model!$M$902*('Assumptions (Solar)'!$K$20*'Assumptions (Solar)'!$K$2+'Assumptions (Solar)'!$K$21*'Assumptions (Solar)'!$K$3)/10^9),0)</f>
        <v>-0.005293072488</v>
      </c>
      <c r="S1021" s="160">
        <f>IF($M$902&gt;0,IPMT('Assumptions (Solar)'!$V$10,Model!AC$1,'Assumptions (Solar)'!$V$13,'Assumptions (Solar)'!$V$8*Model!$M$902*('Assumptions (Solar)'!$K$20*'Assumptions (Solar)'!$K$2+'Assumptions (Solar)'!$K$21*'Assumptions (Solar)'!$K$3)/10^9),0)</f>
        <v>-0.004390834118</v>
      </c>
      <c r="T1021" s="160">
        <f>IF($M$902&gt;0,IPMT('Assumptions (Solar)'!$V$10,Model!AD$1,'Assumptions (Solar)'!$V$13,'Assumptions (Solar)'!$V$8*Model!$M$902*('Assumptions (Solar)'!$K$20*'Assumptions (Solar)'!$K$2+'Assumptions (Solar)'!$K$21*'Assumptions (Solar)'!$K$3)/10^9),0)</f>
        <v>-0.003416416678</v>
      </c>
      <c r="U1021" s="160">
        <f>IF($M$902&gt;0,IPMT('Assumptions (Solar)'!$V$10,Model!AE$1,'Assumptions (Solar)'!$V$13,'Assumptions (Solar)'!$V$8*Model!$M$902*('Assumptions (Solar)'!$K$20*'Assumptions (Solar)'!$K$2+'Assumptions (Solar)'!$K$21*'Assumptions (Solar)'!$K$3)/10^9),0)</f>
        <v>-0.002364045844</v>
      </c>
      <c r="V1021" s="160">
        <f>IF($M$902&gt;0,IPMT('Assumptions (Solar)'!$V$10,Model!AF$1,'Assumptions (Solar)'!$V$13,'Assumptions (Solar)'!$V$8*Model!$M$902*('Assumptions (Solar)'!$K$20*'Assumptions (Solar)'!$K$2+'Assumptions (Solar)'!$K$21*'Assumptions (Solar)'!$K$3)/10^9),0)</f>
        <v>-0.001227485342</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-0.04113428363</v>
      </c>
      <c r="O1022" s="177">
        <f>IF($N$902&gt;0,IPMT('Assumptions (Solar)'!$V$10,Model!X$1,'Assumptions (Solar)'!$V$13,'Assumptions (Solar)'!$V$8*Model!$N$902*('Assumptions (Solar)'!$L$20*'Assumptions (Solar)'!$L$2+'Assumptions (Solar)'!$L$21*'Assumptions (Solar)'!$L$3)/10^9),0)</f>
        <v>-0.03829480506</v>
      </c>
      <c r="P1022" s="177">
        <f>IF($N$902&gt;0,IPMT('Assumptions (Solar)'!$V$10,Model!Y$1,'Assumptions (Solar)'!$V$13,'Assumptions (Solar)'!$V$8*Model!$N$902*('Assumptions (Solar)'!$L$20*'Assumptions (Solar)'!$L$2+'Assumptions (Solar)'!$L$21*'Assumptions (Solar)'!$L$3)/10^9),0)</f>
        <v>-0.03522816821</v>
      </c>
      <c r="Q1022" s="177">
        <f>IF($N$902&gt;0,IPMT('Assumptions (Solar)'!$V$10,Model!Z$1,'Assumptions (Solar)'!$V$13,'Assumptions (Solar)'!$V$8*Model!$N$902*('Assumptions (Solar)'!$L$20*'Assumptions (Solar)'!$L$2+'Assumptions (Solar)'!$L$21*'Assumptions (Solar)'!$L$3)/10^9),0)</f>
        <v>-0.03191620041</v>
      </c>
      <c r="R1022" s="177">
        <f>IF($N$902&gt;0,IPMT('Assumptions (Solar)'!$V$10,Model!AA$1,'Assumptions (Solar)'!$V$13,'Assumptions (Solar)'!$V$8*Model!$N$902*('Assumptions (Solar)'!$L$20*'Assumptions (Solar)'!$L$2+'Assumptions (Solar)'!$L$21*'Assumptions (Solar)'!$L$3)/10^9),0)</f>
        <v>-0.02833927518</v>
      </c>
      <c r="S1022" s="177">
        <f>IF($N$902&gt;0,IPMT('Assumptions (Solar)'!$V$10,Model!AB$1,'Assumptions (Solar)'!$V$13,'Assumptions (Solar)'!$V$8*Model!$N$902*('Assumptions (Solar)'!$L$20*'Assumptions (Solar)'!$L$2+'Assumptions (Solar)'!$L$21*'Assumptions (Solar)'!$L$3)/10^9),0)</f>
        <v>-0.02447619594</v>
      </c>
      <c r="T1022" s="177">
        <f>IF($N$902&gt;0,IPMT('Assumptions (Solar)'!$V$10,Model!AC$1,'Assumptions (Solar)'!$V$13,'Assumptions (Solar)'!$V$8*Model!$N$902*('Assumptions (Solar)'!$L$20*'Assumptions (Solar)'!$L$2+'Assumptions (Solar)'!$L$21*'Assumptions (Solar)'!$L$3)/10^9),0)</f>
        <v>-0.02030407036</v>
      </c>
      <c r="U1022" s="177">
        <f>IF($N$902&gt;0,IPMT('Assumptions (Solar)'!$V$10,Model!AD$1,'Assumptions (Solar)'!$V$13,'Assumptions (Solar)'!$V$8*Model!$N$902*('Assumptions (Solar)'!$L$20*'Assumptions (Solar)'!$L$2+'Assumptions (Solar)'!$L$21*'Assumptions (Solar)'!$L$3)/10^9),0)</f>
        <v>-0.01579817473</v>
      </c>
      <c r="V1022" s="177">
        <f>IF($N$902&gt;0,IPMT('Assumptions (Solar)'!$V$10,Model!AE$1,'Assumptions (Solar)'!$V$13,'Assumptions (Solar)'!$V$8*Model!$N$902*('Assumptions (Solar)'!$L$20*'Assumptions (Solar)'!$L$2+'Assumptions (Solar)'!$L$21*'Assumptions (Solar)'!$L$3)/10^9),0)</f>
        <v>-0.01093180745</v>
      </c>
      <c r="W1022" s="177">
        <f>IF($N$902&gt;0,IPMT('Assumptions (Solar)'!$V$10,Model!AF$1,'Assumptions (Solar)'!$V$13,'Assumptions (Solar)'!$V$8*Model!$N$902*('Assumptions (Solar)'!$L$20*'Assumptions (Solar)'!$L$2+'Assumptions (Solar)'!$L$21*'Assumptions (Solar)'!$L$3)/10^9),0)</f>
        <v>-0.005676130794</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-0.1118753258</v>
      </c>
      <c r="P1023" s="160">
        <f>IF($O$902&gt;0,IPMT('Assumptions (Solar)'!$V$10,Model!X$1,'Assumptions (Solar)'!$V$13,'Assumptions (Solar)'!$V$8*Model!$O$902*('Assumptions (Solar)'!$M$20*'Assumptions (Solar)'!$M$2+'Assumptions (Solar)'!$M$21*'Assumptions (Solar)'!$M$3)/10^9),0)</f>
        <v>-0.1041526293</v>
      </c>
      <c r="Q1023" s="160">
        <f>IF($O$902&gt;0,IPMT('Assumptions (Solar)'!$V$10,Model!Y$1,'Assumptions (Solar)'!$V$13,'Assumptions (Solar)'!$V$8*Model!$O$902*('Assumptions (Solar)'!$M$20*'Assumptions (Solar)'!$M$2+'Assumptions (Solar)'!$M$21*'Assumptions (Solar)'!$M$3)/10^9),0)</f>
        <v>-0.09581211701</v>
      </c>
      <c r="R1023" s="160">
        <f>IF($O$902&gt;0,IPMT('Assumptions (Solar)'!$V$10,Model!Z$1,'Assumptions (Solar)'!$V$13,'Assumptions (Solar)'!$V$8*Model!$O$902*('Assumptions (Solar)'!$M$20*'Assumptions (Solar)'!$M$2+'Assumptions (Solar)'!$M$21*'Assumptions (Solar)'!$M$3)/10^9),0)</f>
        <v>-0.08680436376</v>
      </c>
      <c r="S1023" s="160">
        <f>IF($O$902&gt;0,IPMT('Assumptions (Solar)'!$V$10,Model!AA$1,'Assumptions (Solar)'!$V$13,'Assumptions (Solar)'!$V$8*Model!$O$902*('Assumptions (Solar)'!$M$20*'Assumptions (Solar)'!$M$2+'Assumptions (Solar)'!$M$21*'Assumptions (Solar)'!$M$3)/10^9),0)</f>
        <v>-0.07707599026</v>
      </c>
      <c r="T1023" s="160">
        <f>IF($O$902&gt;0,IPMT('Assumptions (Solar)'!$V$10,Model!AB$1,'Assumptions (Solar)'!$V$13,'Assumptions (Solar)'!$V$8*Model!$O$902*('Assumptions (Solar)'!$M$20*'Assumptions (Solar)'!$M$2+'Assumptions (Solar)'!$M$21*'Assumptions (Solar)'!$M$3)/10^9),0)</f>
        <v>-0.06656934688</v>
      </c>
      <c r="U1023" s="160">
        <f>IF($O$902&gt;0,IPMT('Assumptions (Solar)'!$V$10,Model!AC$1,'Assumptions (Solar)'!$V$13,'Assumptions (Solar)'!$V$8*Model!$O$902*('Assumptions (Solar)'!$M$20*'Assumptions (Solar)'!$M$2+'Assumptions (Solar)'!$M$21*'Assumptions (Solar)'!$M$3)/10^9),0)</f>
        <v>-0.05522217203</v>
      </c>
      <c r="V1023" s="160">
        <f>IF($O$902&gt;0,IPMT('Assumptions (Solar)'!$V$10,Model!AD$1,'Assumptions (Solar)'!$V$13,'Assumptions (Solar)'!$V$8*Model!$O$902*('Assumptions (Solar)'!$M$20*'Assumptions (Solar)'!$M$2+'Assumptions (Solar)'!$M$21*'Assumptions (Solar)'!$M$3)/10^9),0)</f>
        <v>-0.04296722319</v>
      </c>
      <c r="W1023" s="160">
        <f>IF($O$902&gt;0,IPMT('Assumptions (Solar)'!$V$10,Model!AE$1,'Assumptions (Solar)'!$V$13,'Assumptions (Solar)'!$V$8*Model!$O$902*('Assumptions (Solar)'!$M$20*'Assumptions (Solar)'!$M$2+'Assumptions (Solar)'!$M$21*'Assumptions (Solar)'!$M$3)/10^9),0)</f>
        <v>-0.02973187844</v>
      </c>
      <c r="X1023" s="160">
        <f>IF($O$902&gt;0,IPMT('Assumptions (Solar)'!$V$10,Model!AF$1,'Assumptions (Solar)'!$V$13,'Assumptions (Solar)'!$V$8*Model!$O$902*('Assumptions (Solar)'!$M$20*'Assumptions (Solar)'!$M$2+'Assumptions (Solar)'!$M$21*'Assumptions (Solar)'!$M$3)/10^9),0)</f>
        <v>-0.01543770611</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-0.3762368617</v>
      </c>
      <c r="Q1024" s="177">
        <f>IF($P$902&gt;0,IPMT('Assumptions (Solar)'!$V$10,Model!X$1,'Assumptions (Solar)'!$V$13,'Assumptions (Solar)'!$V$8*Model!$P$902*('Assumptions (Solar)'!$N$20*'Assumptions (Solar)'!$N$2+'Assumptions (Solar)'!$N$21*'Assumptions (Solar)'!$N$3)/10^9),0)</f>
        <v>-0.3502654235</v>
      </c>
      <c r="R1024" s="177">
        <f>IF($P$902&gt;0,IPMT('Assumptions (Solar)'!$V$10,Model!Y$1,'Assumptions (Solar)'!$V$13,'Assumptions (Solar)'!$V$8*Model!$P$902*('Assumptions (Solar)'!$N$20*'Assumptions (Solar)'!$N$2+'Assumptions (Solar)'!$N$21*'Assumptions (Solar)'!$N$3)/10^9),0)</f>
        <v>-0.3222162703</v>
      </c>
      <c r="S1024" s="177">
        <f>IF($P$902&gt;0,IPMT('Assumptions (Solar)'!$V$10,Model!Z$1,'Assumptions (Solar)'!$V$13,'Assumptions (Solar)'!$V$8*Model!$P$902*('Assumptions (Solar)'!$N$20*'Assumptions (Solar)'!$N$2+'Assumptions (Solar)'!$N$21*'Assumptions (Solar)'!$N$3)/10^9),0)</f>
        <v>-0.2919231848</v>
      </c>
      <c r="T1024" s="177">
        <f>IF($P$902&gt;0,IPMT('Assumptions (Solar)'!$V$10,Model!AA$1,'Assumptions (Solar)'!$V$13,'Assumptions (Solar)'!$V$8*Model!$P$902*('Assumptions (Solar)'!$N$20*'Assumptions (Solar)'!$N$2+'Assumptions (Solar)'!$N$21*'Assumptions (Solar)'!$N$3)/10^9),0)</f>
        <v>-0.2592066524</v>
      </c>
      <c r="U1024" s="177">
        <f>IF($P$902&gt;0,IPMT('Assumptions (Solar)'!$V$10,Model!AB$1,'Assumptions (Solar)'!$V$13,'Assumptions (Solar)'!$V$8*Model!$P$902*('Assumptions (Solar)'!$N$20*'Assumptions (Solar)'!$N$2+'Assumptions (Solar)'!$N$21*'Assumptions (Solar)'!$N$3)/10^9),0)</f>
        <v>-0.2238727975</v>
      </c>
      <c r="V1024" s="177">
        <f>IF($P$902&gt;0,IPMT('Assumptions (Solar)'!$V$10,Model!AC$1,'Assumptions (Solar)'!$V$13,'Assumptions (Solar)'!$V$8*Model!$P$902*('Assumptions (Solar)'!$N$20*'Assumptions (Solar)'!$N$2+'Assumptions (Solar)'!$N$21*'Assumptions (Solar)'!$N$3)/10^9),0)</f>
        <v>-0.1857122341</v>
      </c>
      <c r="W1024" s="177">
        <f>IF($P$902&gt;0,IPMT('Assumptions (Solar)'!$V$10,Model!AD$1,'Assumptions (Solar)'!$V$13,'Assumptions (Solar)'!$V$8*Model!$P$902*('Assumptions (Solar)'!$N$20*'Assumptions (Solar)'!$N$2+'Assumptions (Solar)'!$N$21*'Assumptions (Solar)'!$N$3)/10^9),0)</f>
        <v>-0.1444988257</v>
      </c>
      <c r="X1024" s="177">
        <f>IF($P$902&gt;0,IPMT('Assumptions (Solar)'!$V$10,Model!AE$1,'Assumptions (Solar)'!$V$13,'Assumptions (Solar)'!$V$8*Model!$P$902*('Assumptions (Solar)'!$N$20*'Assumptions (Solar)'!$N$2+'Assumptions (Solar)'!$N$21*'Assumptions (Solar)'!$N$3)/10^9),0)</f>
        <v>-0.09998834467</v>
      </c>
      <c r="Y1024" s="177">
        <f>IF($P$902&gt;0,IPMT('Assumptions (Solar)'!$V$10,Model!AF$1,'Assumptions (Solar)'!$V$13,'Assumptions (Solar)'!$V$8*Model!$P$902*('Assumptions (Solar)'!$N$20*'Assumptions (Solar)'!$N$2+'Assumptions (Solar)'!$N$21*'Assumptions (Solar)'!$N$3)/10^9),0)</f>
        <v>-0.05191702512</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-0.4147185895</v>
      </c>
      <c r="R1025" s="160">
        <f>IF($Q$902&gt;0,IPMT('Assumptions (Solar)'!$V$10,Model!X$1,'Assumptions (Solar)'!$V$13,'Assumptions (Solar)'!$V$8*Model!$Q$902*('Assumptions (Solar)'!$O$20*'Assumptions (Solar)'!$O$2+'Assumptions (Solar)'!$O$21*'Assumptions (Solar)'!$O$3)/10^9),0)</f>
        <v>-0.3860907773</v>
      </c>
      <c r="S1025" s="160">
        <f>IF($Q$902&gt;0,IPMT('Assumptions (Solar)'!$V$10,Model!Y$1,'Assumptions (Solar)'!$V$13,'Assumptions (Solar)'!$V$8*Model!$Q$902*('Assumptions (Solar)'!$O$20*'Assumptions (Solar)'!$O$2+'Assumptions (Solar)'!$O$21*'Assumptions (Solar)'!$O$3)/10^9),0)</f>
        <v>-0.3551727401</v>
      </c>
      <c r="T1025" s="160">
        <f>IF($Q$902&gt;0,IPMT('Assumptions (Solar)'!$V$10,Model!Z$1,'Assumptions (Solar)'!$V$13,'Assumptions (Solar)'!$V$8*Model!$Q$902*('Assumptions (Solar)'!$O$20*'Assumptions (Solar)'!$O$2+'Assumptions (Solar)'!$O$21*'Assumptions (Solar)'!$O$3)/10^9),0)</f>
        <v>-0.32178126</v>
      </c>
      <c r="U1025" s="160">
        <f>IF($Q$902&gt;0,IPMT('Assumptions (Solar)'!$V$10,Model!AA$1,'Assumptions (Solar)'!$V$13,'Assumptions (Solar)'!$V$8*Model!$Q$902*('Assumptions (Solar)'!$O$20*'Assumptions (Solar)'!$O$2+'Assumptions (Solar)'!$O$21*'Assumptions (Solar)'!$O$3)/10^9),0)</f>
        <v>-0.2857184614</v>
      </c>
      <c r="V1025" s="160">
        <f>IF($Q$902&gt;0,IPMT('Assumptions (Solar)'!$V$10,Model!AB$1,'Assumptions (Solar)'!$V$13,'Assumptions (Solar)'!$V$8*Model!$Q$902*('Assumptions (Solar)'!$O$20*'Assumptions (Solar)'!$O$2+'Assumptions (Solar)'!$O$21*'Assumptions (Solar)'!$O$3)/10^9),0)</f>
        <v>-0.246770639</v>
      </c>
      <c r="W1025" s="160">
        <f>IF($Q$902&gt;0,IPMT('Assumptions (Solar)'!$V$10,Model!AC$1,'Assumptions (Solar)'!$V$13,'Assumptions (Solar)'!$V$8*Model!$Q$902*('Assumptions (Solar)'!$O$20*'Assumptions (Solar)'!$O$2+'Assumptions (Solar)'!$O$21*'Assumptions (Solar)'!$O$3)/10^9),0)</f>
        <v>-0.2047069908</v>
      </c>
      <c r="X1025" s="160">
        <f>IF($Q$902&gt;0,IPMT('Assumptions (Solar)'!$V$10,Model!AD$1,'Assumptions (Solar)'!$V$13,'Assumptions (Solar)'!$V$8*Model!$Q$902*('Assumptions (Solar)'!$O$20*'Assumptions (Solar)'!$O$2+'Assumptions (Solar)'!$O$21*'Assumptions (Solar)'!$O$3)/10^9),0)</f>
        <v>-0.1592782507</v>
      </c>
      <c r="Y1025" s="160">
        <f>IF($Q$902&gt;0,IPMT('Assumptions (Solar)'!$V$10,Model!AE$1,'Assumptions (Solar)'!$V$13,'Assumptions (Solar)'!$V$8*Model!$Q$902*('Assumptions (Solar)'!$O$20*'Assumptions (Solar)'!$O$2+'Assumptions (Solar)'!$O$21*'Assumptions (Solar)'!$O$3)/10^9),0)</f>
        <v>-0.1102152114</v>
      </c>
      <c r="Z1025" s="160">
        <f>IF($Q$902&gt;0,IPMT('Assumptions (Solar)'!$V$10,Model!AF$1,'Assumptions (Solar)'!$V$13,'Assumptions (Solar)'!$V$8*Model!$Q$902*('Assumptions (Solar)'!$O$20*'Assumptions (Solar)'!$O$2+'Assumptions (Solar)'!$O$21*'Assumptions (Solar)'!$O$3)/10^9),0)</f>
        <v>-0.05722712902</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-0.2425258123</v>
      </c>
      <c r="S1026" s="177">
        <f>IF($R$902&gt;0,IPMT('Assumptions (Solar)'!$V$10,Model!X$1,'Assumptions (Solar)'!$V$13,'Assumptions (Solar)'!$V$8*Model!$R$902*('Assumptions (Solar)'!$P$20*'Assumptions (Solar)'!$P$2+'Assumptions (Solar)'!$P$21*'Assumptions (Solar)'!$P$3)/10^9),0)</f>
        <v>-0.2257843795</v>
      </c>
      <c r="T1026" s="177">
        <f>IF($R$902&gt;0,IPMT('Assumptions (Solar)'!$V$10,Model!Y$1,'Assumptions (Solar)'!$V$13,'Assumptions (Solar)'!$V$8*Model!$R$902*('Assumptions (Solar)'!$P$20*'Assumptions (Solar)'!$P$2+'Assumptions (Solar)'!$P$21*'Assumptions (Solar)'!$P$3)/10^9),0)</f>
        <v>-0.2077036321</v>
      </c>
      <c r="U1026" s="177">
        <f>IF($R$902&gt;0,IPMT('Assumptions (Solar)'!$V$10,Model!Z$1,'Assumptions (Solar)'!$V$13,'Assumptions (Solar)'!$V$8*Model!$R$902*('Assumptions (Solar)'!$P$20*'Assumptions (Solar)'!$P$2+'Assumptions (Solar)'!$P$21*'Assumptions (Solar)'!$P$3)/10^9),0)</f>
        <v>-0.1881764248</v>
      </c>
      <c r="V1026" s="177">
        <f>IF($R$902&gt;0,IPMT('Assumptions (Solar)'!$V$10,Model!AA$1,'Assumptions (Solar)'!$V$13,'Assumptions (Solar)'!$V$8*Model!$R$902*('Assumptions (Solar)'!$P$20*'Assumptions (Solar)'!$P$2+'Assumptions (Solar)'!$P$21*'Assumptions (Solar)'!$P$3)/10^9),0)</f>
        <v>-0.167087041</v>
      </c>
      <c r="W1026" s="177">
        <f>IF($R$902&gt;0,IPMT('Assumptions (Solar)'!$V$10,Model!AB$1,'Assumptions (Solar)'!$V$13,'Assumptions (Solar)'!$V$8*Model!$R$902*('Assumptions (Solar)'!$P$20*'Assumptions (Solar)'!$P$2+'Assumptions (Solar)'!$P$21*'Assumptions (Solar)'!$P$3)/10^9),0)</f>
        <v>-0.1443105065</v>
      </c>
      <c r="X1026" s="177">
        <f>IF($R$902&gt;0,IPMT('Assumptions (Solar)'!$V$10,Model!AC$1,'Assumptions (Solar)'!$V$13,'Assumptions (Solar)'!$V$8*Model!$R$902*('Assumptions (Solar)'!$P$20*'Assumptions (Solar)'!$P$2+'Assumptions (Solar)'!$P$21*'Assumptions (Solar)'!$P$3)/10^9),0)</f>
        <v>-0.1197118492</v>
      </c>
      <c r="Y1026" s="177">
        <f>IF($R$902&gt;0,IPMT('Assumptions (Solar)'!$V$10,Model!AD$1,'Assumptions (Solar)'!$V$13,'Assumptions (Solar)'!$V$8*Model!$R$902*('Assumptions (Solar)'!$P$20*'Assumptions (Solar)'!$P$2+'Assumptions (Solar)'!$P$21*'Assumptions (Solar)'!$P$3)/10^9),0)</f>
        <v>-0.09314529931</v>
      </c>
      <c r="Z1026" s="177">
        <f>IF($R$902&gt;0,IPMT('Assumptions (Solar)'!$V$10,Model!AE$1,'Assumptions (Solar)'!$V$13,'Assumptions (Solar)'!$V$8*Model!$R$902*('Assumptions (Solar)'!$P$20*'Assumptions (Solar)'!$P$2+'Assumptions (Solar)'!$P$21*'Assumptions (Solar)'!$P$3)/10^9),0)</f>
        <v>-0.06445342545</v>
      </c>
      <c r="AA1026" s="177">
        <f>IF($R$902&gt;0,IPMT('Assumptions (Solar)'!$V$10,Model!AF$1,'Assumptions (Solar)'!$V$13,'Assumptions (Solar)'!$V$8*Model!$R$902*('Assumptions (Solar)'!$P$20*'Assumptions (Solar)'!$P$2+'Assumptions (Solar)'!$P$21*'Assumptions (Solar)'!$P$3)/10^9),0)</f>
        <v>-0.03346620168</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-0.4855689778</v>
      </c>
      <c r="T1027" s="160">
        <f>IF($S$902&gt;0,IPMT('Assumptions (Solar)'!$V$10,Model!X$1,'Assumptions (Solar)'!$V$13,'Assumptions (Solar)'!$V$8*Model!$S$902*('Assumptions (Solar)'!$Q$20*'Assumptions (Solar)'!$Q$2+'Assumptions (Solar)'!$Q$21*'Assumptions (Solar)'!$Q$3)/10^9),0)</f>
        <v>-0.4520503995</v>
      </c>
      <c r="U1027" s="160">
        <f>IF($S$902&gt;0,IPMT('Assumptions (Solar)'!$V$10,Model!Y$1,'Assumptions (Solar)'!$V$13,'Assumptions (Solar)'!$V$8*Model!$S$902*('Assumptions (Solar)'!$Q$20*'Assumptions (Solar)'!$Q$2+'Assumptions (Solar)'!$Q$21*'Assumptions (Solar)'!$Q$3)/10^9),0)</f>
        <v>-0.415850335</v>
      </c>
      <c r="V1027" s="160">
        <f>IF($S$902&gt;0,IPMT('Assumptions (Solar)'!$V$10,Model!Z$1,'Assumptions (Solar)'!$V$13,'Assumptions (Solar)'!$V$8*Model!$S$902*('Assumptions (Solar)'!$Q$20*'Assumptions (Solar)'!$Q$2+'Assumptions (Solar)'!$Q$21*'Assumptions (Solar)'!$Q$3)/10^9),0)</f>
        <v>-0.3767542653</v>
      </c>
      <c r="W1027" s="160">
        <f>IF($S$902&gt;0,IPMT('Assumptions (Solar)'!$V$10,Model!AA$1,'Assumptions (Solar)'!$V$13,'Assumptions (Solar)'!$V$8*Model!$S$902*('Assumptions (Solar)'!$Q$20*'Assumptions (Solar)'!$Q$2+'Assumptions (Solar)'!$Q$21*'Assumptions (Solar)'!$Q$3)/10^9),0)</f>
        <v>-0.33453051</v>
      </c>
      <c r="X1027" s="160">
        <f>IF($S$902&gt;0,IPMT('Assumptions (Solar)'!$V$10,Model!AB$1,'Assumptions (Solar)'!$V$13,'Assumptions (Solar)'!$V$8*Model!$S$902*('Assumptions (Solar)'!$Q$20*'Assumptions (Solar)'!$Q$2+'Assumptions (Solar)'!$Q$21*'Assumptions (Solar)'!$Q$3)/10^9),0)</f>
        <v>-0.2889288544</v>
      </c>
      <c r="Y1027" s="160">
        <f>IF($S$902&gt;0,IPMT('Assumptions (Solar)'!$V$10,Model!AC$1,'Assumptions (Solar)'!$V$13,'Assumptions (Solar)'!$V$8*Model!$S$902*('Assumptions (Solar)'!$Q$20*'Assumptions (Solar)'!$Q$2+'Assumptions (Solar)'!$Q$21*'Assumptions (Solar)'!$Q$3)/10^9),0)</f>
        <v>-0.2396790662</v>
      </c>
      <c r="Z1027" s="160">
        <f>IF($S$902&gt;0,IPMT('Assumptions (Solar)'!$V$10,Model!AD$1,'Assumptions (Solar)'!$V$13,'Assumptions (Solar)'!$V$8*Model!$S$902*('Assumptions (Solar)'!$Q$20*'Assumptions (Solar)'!$Q$2+'Assumptions (Solar)'!$Q$21*'Assumptions (Solar)'!$Q$3)/10^9),0)</f>
        <v>-0.186489295</v>
      </c>
      <c r="AA1027" s="160">
        <f>IF($S$902&gt;0,IPMT('Assumptions (Solar)'!$V$10,Model!AE$1,'Assumptions (Solar)'!$V$13,'Assumptions (Solar)'!$V$8*Model!$S$902*('Assumptions (Solar)'!$Q$20*'Assumptions (Solar)'!$Q$2+'Assumptions (Solar)'!$Q$21*'Assumptions (Solar)'!$Q$3)/10^9),0)</f>
        <v>-0.1290443422</v>
      </c>
      <c r="AB1027" s="160">
        <f>IF($S$902&gt;0,IPMT('Assumptions (Solar)'!$V$10,Model!AF$1,'Assumptions (Solar)'!$V$13,'Assumptions (Solar)'!$V$8*Model!$S$902*('Assumptions (Solar)'!$Q$20*'Assumptions (Solar)'!$Q$2+'Assumptions (Solar)'!$Q$21*'Assumptions (Solar)'!$Q$3)/10^9),0)</f>
        <v>-0.06700379304</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-0.1368562512</v>
      </c>
      <c r="U1028" s="160">
        <f>IF($T$902&gt;0,IPMT('Assumptions (Solar)'!$V$10,Model!X$1,'Assumptions (Solar)'!$V$13,'Assumptions (Solar)'!$V$8*Model!$T$902*('Assumptions (Solar)'!$R$20*'Assumptions (Solar)'!$R$2+'Assumptions (Solar)'!$R$21*'Assumptions (Solar)'!$R$3)/10^9),0)</f>
        <v>-0.1274091341</v>
      </c>
      <c r="V1028" s="160">
        <f>IF($T$902&gt;0,IPMT('Assumptions (Solar)'!$V$10,Model!Y$1,'Assumptions (Solar)'!$V$13,'Assumptions (Solar)'!$V$8*Model!$T$902*('Assumptions (Solar)'!$R$20*'Assumptions (Solar)'!$R$2+'Assumptions (Solar)'!$R$21*'Assumptions (Solar)'!$R$3)/10^9),0)</f>
        <v>-0.1172062477</v>
      </c>
      <c r="W1028" s="160">
        <f>IF($T$902&gt;0,IPMT('Assumptions (Solar)'!$V$10,Model!Z$1,'Assumptions (Solar)'!$V$13,'Assumptions (Solar)'!$V$8*Model!$T$902*('Assumptions (Solar)'!$R$20*'Assumptions (Solar)'!$R$2+'Assumptions (Solar)'!$R$21*'Assumptions (Solar)'!$R$3)/10^9),0)</f>
        <v>-0.1061871304</v>
      </c>
      <c r="X1028" s="160">
        <f>IF($T$902&gt;0,IPMT('Assumptions (Solar)'!$V$10,Model!AA$1,'Assumptions (Solar)'!$V$13,'Assumptions (Solar)'!$V$8*Model!$T$902*('Assumptions (Solar)'!$R$20*'Assumptions (Solar)'!$R$2+'Assumptions (Solar)'!$R$21*'Assumptions (Solar)'!$R$3)/10^9),0)</f>
        <v>-0.0942864837</v>
      </c>
      <c r="Y1028" s="160">
        <f>IF($T$902&gt;0,IPMT('Assumptions (Solar)'!$V$10,Model!AB$1,'Assumptions (Solar)'!$V$13,'Assumptions (Solar)'!$V$8*Model!$T$902*('Assumptions (Solar)'!$R$20*'Assumptions (Solar)'!$R$2+'Assumptions (Solar)'!$R$21*'Assumptions (Solar)'!$R$3)/10^9),0)</f>
        <v>-0.08143378525</v>
      </c>
      <c r="Z1028" s="160">
        <f>IF($T$902&gt;0,IPMT('Assumptions (Solar)'!$V$10,Model!AC$1,'Assumptions (Solar)'!$V$13,'Assumptions (Solar)'!$V$8*Model!$T$902*('Assumptions (Solar)'!$R$20*'Assumptions (Solar)'!$R$2+'Assumptions (Solar)'!$R$21*'Assumptions (Solar)'!$R$3)/10^9),0)</f>
        <v>-0.06755287094</v>
      </c>
      <c r="AA1028" s="160">
        <f>IF($T$902&gt;0,IPMT('Assumptions (Solar)'!$V$10,Model!AD$1,'Assumptions (Solar)'!$V$13,'Assumptions (Solar)'!$V$8*Model!$T$902*('Assumptions (Solar)'!$R$20*'Assumptions (Solar)'!$R$2+'Assumptions (Solar)'!$R$21*'Assumptions (Solar)'!$R$3)/10^9),0)</f>
        <v>-0.05256148348</v>
      </c>
      <c r="AB1028" s="160">
        <f>IF($T$902&gt;0,IPMT('Assumptions (Solar)'!$V$10,Model!AE$1,'Assumptions (Solar)'!$V$13,'Assumptions (Solar)'!$V$8*Model!$T$902*('Assumptions (Solar)'!$R$20*'Assumptions (Solar)'!$R$2+'Assumptions (Solar)'!$R$21*'Assumptions (Solar)'!$R$3)/10^9),0)</f>
        <v>-0.03637078502</v>
      </c>
      <c r="AC1028" s="160">
        <f>IF($T$902&gt;0,IPMT('Assumptions (Solar)'!$V$10,Model!AF$1,'Assumptions (Solar)'!$V$13,'Assumptions (Solar)'!$V$8*Model!$T$902*('Assumptions (Solar)'!$R$20*'Assumptions (Solar)'!$R$2+'Assumptions (Solar)'!$R$21*'Assumptions (Solar)'!$R$3)/10^9),0)</f>
        <v>-0.01888483068</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-0.1489915374</v>
      </c>
      <c r="V1029" s="160">
        <f>IF($U$902&gt;0,IPMT('Assumptions (Solar)'!$V$10,Model!X$1,'Assumptions (Solar)'!$V$13,'Assumptions (Solar)'!$V$8*Model!$U$902*('Assumptions (Solar)'!$S$20*'Assumptions (Solar)'!$S$2+'Assumptions (Solar)'!$S$21*'Assumptions (Solar)'!$S$3)/10^9),0)</f>
        <v>-0.1387067278</v>
      </c>
      <c r="W1029" s="160">
        <f>IF($U$902&gt;0,IPMT('Assumptions (Solar)'!$V$10,Model!Y$1,'Assumptions (Solar)'!$V$13,'Assumptions (Solar)'!$V$8*Model!$U$902*('Assumptions (Solar)'!$S$20*'Assumptions (Solar)'!$S$2+'Assumptions (Solar)'!$S$21*'Assumptions (Solar)'!$S$3)/10^9),0)</f>
        <v>-0.1275991333</v>
      </c>
      <c r="X1029" s="160">
        <f>IF($U$902&gt;0,IPMT('Assumptions (Solar)'!$V$10,Model!Z$1,'Assumptions (Solar)'!$V$13,'Assumptions (Solar)'!$V$8*Model!$U$902*('Assumptions (Solar)'!$S$20*'Assumptions (Solar)'!$S$2+'Assumptions (Solar)'!$S$21*'Assumptions (Solar)'!$S$3)/10^9),0)</f>
        <v>-0.1156029314</v>
      </c>
      <c r="Y1029" s="160">
        <f>IF($U$902&gt;0,IPMT('Assumptions (Solar)'!$V$10,Model!AA$1,'Assumptions (Solar)'!$V$13,'Assumptions (Solar)'!$V$8*Model!$U$902*('Assumptions (Solar)'!$S$20*'Assumptions (Solar)'!$S$2+'Assumptions (Solar)'!$S$21*'Assumptions (Solar)'!$S$3)/10^9),0)</f>
        <v>-0.1026470332</v>
      </c>
      <c r="Z1029" s="160">
        <f>IF($U$902&gt;0,IPMT('Assumptions (Solar)'!$V$10,Model!AB$1,'Assumptions (Solar)'!$V$13,'Assumptions (Solar)'!$V$8*Model!$U$902*('Assumptions (Solar)'!$S$20*'Assumptions (Solar)'!$S$2+'Assumptions (Solar)'!$S$21*'Assumptions (Solar)'!$S$3)/10^9),0)</f>
        <v>-0.08865466326</v>
      </c>
      <c r="AA1029" s="160">
        <f>IF($U$902&gt;0,IPMT('Assumptions (Solar)'!$V$10,Model!AC$1,'Assumptions (Solar)'!$V$13,'Assumptions (Solar)'!$V$8*Model!$U$902*('Assumptions (Solar)'!$S$20*'Assumptions (Solar)'!$S$2+'Assumptions (Solar)'!$S$21*'Assumptions (Solar)'!$S$3)/10^9),0)</f>
        <v>-0.07354290368</v>
      </c>
      <c r="AB1029" s="160">
        <f>IF($U$902&gt;0,IPMT('Assumptions (Solar)'!$V$10,Model!AD$1,'Assumptions (Solar)'!$V$13,'Assumptions (Solar)'!$V$8*Model!$U$902*('Assumptions (Solar)'!$S$20*'Assumptions (Solar)'!$S$2+'Assumptions (Solar)'!$S$21*'Assumptions (Solar)'!$S$3)/10^9),0)</f>
        <v>-0.05722220333</v>
      </c>
      <c r="AC1029" s="160">
        <f>IF($U$902&gt;0,IPMT('Assumptions (Solar)'!$V$10,Model!AE$1,'Assumptions (Solar)'!$V$13,'Assumptions (Solar)'!$V$8*Model!$U$902*('Assumptions (Solar)'!$S$20*'Assumptions (Solar)'!$S$2+'Assumptions (Solar)'!$S$21*'Assumptions (Solar)'!$S$3)/10^9),0)</f>
        <v>-0.03959584696</v>
      </c>
      <c r="AD1029" s="160">
        <f>IF($U$902&gt;0,IPMT('Assumptions (Solar)'!$V$10,Model!AF$1,'Assumptions (Solar)'!$V$13,'Assumptions (Solar)'!$V$8*Model!$U$902*('Assumptions (Solar)'!$S$20*'Assumptions (Solar)'!$S$2+'Assumptions (Solar)'!$S$21*'Assumptions (Solar)'!$S$3)/10^9),0)</f>
        <v>-0.02055938207</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-0.2057309765</v>
      </c>
      <c r="Y1032" s="160">
        <f>IF($X$902&gt;0,IPMT('Assumptions (Solar)'!$V$10,Model!X$1,'Assumptions (Solar)'!$V$13,'Assumptions (Solar)'!$V$8*Model!$X$902*('Assumptions (Solar)'!$V$20*'Assumptions (Solar)'!$V$2+'Assumptions (Solar)'!$V$21*'Assumptions (Solar)'!$V$3)/10^9),0)</f>
        <v>-0.1915294724</v>
      </c>
      <c r="Z1032" s="160">
        <f>IF($X$902&gt;0,IPMT('Assumptions (Solar)'!$V$10,Model!Y$1,'Assumptions (Solar)'!$V$13,'Assumptions (Solar)'!$V$8*Model!$X$902*('Assumptions (Solar)'!$V$20*'Assumptions (Solar)'!$V$2+'Assumptions (Solar)'!$V$21*'Assumptions (Solar)'!$V$3)/10^9),0)</f>
        <v>-0.1761918479</v>
      </c>
      <c r="AA1032" s="160">
        <f>IF($X$902&gt;0,IPMT('Assumptions (Solar)'!$V$10,Model!Z$1,'Assumptions (Solar)'!$V$13,'Assumptions (Solar)'!$V$8*Model!$X$902*('Assumptions (Solar)'!$V$20*'Assumptions (Solar)'!$V$2+'Assumptions (Solar)'!$V$21*'Assumptions (Solar)'!$V$3)/10^9),0)</f>
        <v>-0.1596272135</v>
      </c>
      <c r="AB1032" s="160">
        <f>IF($X$902&gt;0,IPMT('Assumptions (Solar)'!$V$10,Model!AA$1,'Assumptions (Solar)'!$V$13,'Assumptions (Solar)'!$V$8*Model!$X$902*('Assumptions (Solar)'!$V$20*'Assumptions (Solar)'!$V$2+'Assumptions (Solar)'!$V$21*'Assumptions (Solar)'!$V$3)/10^9),0)</f>
        <v>-0.1417374084</v>
      </c>
      <c r="AC1032" s="160">
        <f>IF($X$902&gt;0,IPMT('Assumptions (Solar)'!$V$10,Model!AB$1,'Assumptions (Solar)'!$V$13,'Assumptions (Solar)'!$V$8*Model!$X$902*('Assumptions (Solar)'!$V$20*'Assumptions (Solar)'!$V$2+'Assumptions (Solar)'!$V$21*'Assumptions (Solar)'!$V$3)/10^9),0)</f>
        <v>-0.1224164188</v>
      </c>
      <c r="AD1032" s="160">
        <f>IF($X$902&gt;0,IPMT('Assumptions (Solar)'!$V$10,Model!AC$1,'Assumptions (Solar)'!$V$13,'Assumptions (Solar)'!$V$8*Model!$X$902*('Assumptions (Solar)'!$V$20*'Assumptions (Solar)'!$V$2+'Assumptions (Solar)'!$V$21*'Assumptions (Solar)'!$V$3)/10^9),0)</f>
        <v>-0.1015497501</v>
      </c>
      <c r="AE1032" s="160">
        <f>IF($X$902&gt;0,IPMT('Assumptions (Solar)'!$V$10,Model!AD$1,'Assumptions (Solar)'!$V$13,'Assumptions (Solar)'!$V$8*Model!$X$902*('Assumptions (Solar)'!$V$20*'Assumptions (Solar)'!$V$2+'Assumptions (Solar)'!$V$21*'Assumptions (Solar)'!$V$3)/10^9),0)</f>
        <v>-0.07901374786</v>
      </c>
      <c r="AF1032" s="160">
        <f>IF($X$902&gt;0,IPMT('Assumptions (Solar)'!$V$10,Model!AE$1,'Assumptions (Solar)'!$V$13,'Assumptions (Solar)'!$V$8*Model!$X$902*('Assumptions (Solar)'!$V$20*'Assumptions (Solar)'!$V$2+'Assumptions (Solar)'!$V$21*'Assumptions (Solar)'!$V$3)/10^9),0)</f>
        <v>-0.05467486545</v>
      </c>
      <c r="AG1032" s="160">
        <f>IF($X$902&gt;0,IPMT('Assumptions (Solar)'!$V$10,Model!AF$1,'Assumptions (Solar)'!$V$13,'Assumptions (Solar)'!$V$8*Model!$X$902*('Assumptions (Solar)'!$V$20*'Assumptions (Solar)'!$V$2+'Assumptions (Solar)'!$V$21*'Assumptions (Solar)'!$V$3)/10^9),0)</f>
        <v>-0.02838887244</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-0.1437229247</v>
      </c>
      <c r="Z1033" s="160">
        <f>IF($Y$902&gt;0,IPMT('Assumptions (Solar)'!$V$10,Model!X$1,'Assumptions (Solar)'!$V$13,'Assumptions (Solar)'!$V$8*Model!$Y$902*('Assumptions (Solar)'!$W$20*'Assumptions (Solar)'!$W$2+'Assumptions (Solar)'!$W$21*'Assumptions (Solar)'!$W$3)/10^9),0)</f>
        <v>-0.1338018047</v>
      </c>
      <c r="AA1033" s="160">
        <f>IF($Y$902&gt;0,IPMT('Assumptions (Solar)'!$V$10,Model!Y$1,'Assumptions (Solar)'!$V$13,'Assumptions (Solar)'!$V$8*Model!$Y$902*('Assumptions (Solar)'!$W$20*'Assumptions (Solar)'!$W$2+'Assumptions (Solar)'!$W$21*'Assumptions (Solar)'!$W$3)/10^9),0)</f>
        <v>-0.1230869951</v>
      </c>
      <c r="AB1033" s="160">
        <f>IF($Y$902&gt;0,IPMT('Assumptions (Solar)'!$V$10,Model!Z$1,'Assumptions (Solar)'!$V$13,'Assumptions (Solar)'!$V$8*Model!$Y$902*('Assumptions (Solar)'!$W$20*'Assumptions (Solar)'!$W$2+'Assumptions (Solar)'!$W$21*'Assumptions (Solar)'!$W$3)/10^9),0)</f>
        <v>-0.1115150007</v>
      </c>
      <c r="AC1033" s="160">
        <f>IF($Y$902&gt;0,IPMT('Assumptions (Solar)'!$V$10,Model!AA$1,'Assumptions (Solar)'!$V$13,'Assumptions (Solar)'!$V$8*Model!$Y$902*('Assumptions (Solar)'!$W$20*'Assumptions (Solar)'!$W$2+'Assumptions (Solar)'!$W$21*'Assumptions (Solar)'!$W$3)/10^9),0)</f>
        <v>-0.09901724682</v>
      </c>
      <c r="AD1033" s="160">
        <f>IF($Y$902&gt;0,IPMT('Assumptions (Solar)'!$V$10,Model!AB$1,'Assumptions (Solar)'!$V$13,'Assumptions (Solar)'!$V$8*Model!$Y$902*('Assumptions (Solar)'!$W$20*'Assumptions (Solar)'!$W$2+'Assumptions (Solar)'!$W$21*'Assumptions (Solar)'!$W$3)/10^9),0)</f>
        <v>-0.08551967257</v>
      </c>
      <c r="AE1033" s="160">
        <f>IF($Y$902&gt;0,IPMT('Assumptions (Solar)'!$V$10,Model!AC$1,'Assumptions (Solar)'!$V$13,'Assumptions (Solar)'!$V$8*Model!$Y$902*('Assumptions (Solar)'!$W$20*'Assumptions (Solar)'!$W$2+'Assumptions (Solar)'!$W$21*'Assumptions (Solar)'!$W$3)/10^9),0)</f>
        <v>-0.07094229239</v>
      </c>
      <c r="AF1033" s="160">
        <f>IF($Y$902&gt;0,IPMT('Assumptions (Solar)'!$V$10,Model!AD$1,'Assumptions (Solar)'!$V$13,'Assumptions (Solar)'!$V$8*Model!$Y$902*('Assumptions (Solar)'!$W$20*'Assumptions (Solar)'!$W$2+'Assumptions (Solar)'!$W$21*'Assumptions (Solar)'!$W$3)/10^9),0)</f>
        <v>-0.05519872179</v>
      </c>
      <c r="AG1033" s="160">
        <f>IF($Y$902&gt;0,IPMT('Assumptions (Solar)'!$V$10,Model!AE$1,'Assumptions (Solar)'!$V$13,'Assumptions (Solar)'!$V$8*Model!$Y$902*('Assumptions (Solar)'!$W$20*'Assumptions (Solar)'!$W$2+'Assumptions (Solar)'!$W$21*'Assumptions (Solar)'!$W$3)/10^9),0)</f>
        <v>-0.03819566555</v>
      </c>
      <c r="AH1033" s="160">
        <f>IF($Y$902&gt;0,IPMT('Assumptions (Solar)'!$V$10,Model!AF$1,'Assumptions (Solar)'!$V$13,'Assumptions (Solar)'!$V$8*Model!$Y$902*('Assumptions (Solar)'!$W$20*'Assumptions (Solar)'!$W$2+'Assumptions (Solar)'!$W$21*'Assumptions (Solar)'!$W$3)/10^9),0)</f>
        <v>-0.0198323648</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-0.1406747424</v>
      </c>
      <c r="AA1034" s="160">
        <f>IF($Z$902&gt;0,IPMT('Assumptions (Solar)'!$V$10,Model!X$1,'Assumptions (Solar)'!$V$13,'Assumptions (Solar)'!$V$8*Model!$Z$902*('Assumptions (Solar)'!$X$20*'Assumptions (Solar)'!$X$2+'Assumptions (Solar)'!$X$21*'Assumptions (Solar)'!$X$3)/10^9),0)</f>
        <v>-0.1309640368</v>
      </c>
      <c r="AB1034" s="160">
        <f>IF($Z$902&gt;0,IPMT('Assumptions (Solar)'!$V$10,Model!Y$1,'Assumptions (Solar)'!$V$13,'Assumptions (Solar)'!$V$8*Model!$Z$902*('Assumptions (Solar)'!$X$20*'Assumptions (Solar)'!$X$2+'Assumptions (Solar)'!$X$21*'Assumptions (Solar)'!$X$3)/10^9),0)</f>
        <v>-0.1204764748</v>
      </c>
      <c r="AC1034" s="160">
        <f>IF($Z$902&gt;0,IPMT('Assumptions (Solar)'!$V$10,Model!Z$1,'Assumptions (Solar)'!$V$13,'Assumptions (Solar)'!$V$8*Model!$Z$902*('Assumptions (Solar)'!$X$20*'Assumptions (Solar)'!$X$2+'Assumptions (Solar)'!$X$21*'Assumptions (Solar)'!$X$3)/10^9),0)</f>
        <v>-0.1091499079</v>
      </c>
      <c r="AD1034" s="160">
        <f>IF($Z$902&gt;0,IPMT('Assumptions (Solar)'!$V$10,Model!AA$1,'Assumptions (Solar)'!$V$13,'Assumptions (Solar)'!$V$8*Model!$Z$902*('Assumptions (Solar)'!$X$20*'Assumptions (Solar)'!$X$2+'Assumptions (Solar)'!$X$21*'Assumptions (Solar)'!$X$3)/10^9),0)</f>
        <v>-0.09691721561</v>
      </c>
      <c r="AE1034" s="160">
        <f>IF($Z$902&gt;0,IPMT('Assumptions (Solar)'!$V$10,Model!AB$1,'Assumptions (Solar)'!$V$13,'Assumptions (Solar)'!$V$8*Model!$Z$902*('Assumptions (Solar)'!$X$20*'Assumptions (Solar)'!$X$2+'Assumptions (Solar)'!$X$21*'Assumptions (Solar)'!$X$3)/10^9),0)</f>
        <v>-0.08370590793</v>
      </c>
      <c r="AF1034" s="160">
        <f>IF($Z$902&gt;0,IPMT('Assumptions (Solar)'!$V$10,Model!AC$1,'Assumptions (Solar)'!$V$13,'Assumptions (Solar)'!$V$8*Model!$Z$902*('Assumptions (Solar)'!$X$20*'Assumptions (Solar)'!$X$2+'Assumptions (Solar)'!$X$21*'Assumptions (Solar)'!$X$3)/10^9),0)</f>
        <v>-0.06943769564</v>
      </c>
      <c r="AG1034" s="160">
        <f>IF($Z$902&gt;0,IPMT('Assumptions (Solar)'!$V$10,Model!AD$1,'Assumptions (Solar)'!$V$13,'Assumptions (Solar)'!$V$8*Model!$Z$902*('Assumptions (Solar)'!$X$20*'Assumptions (Solar)'!$X$2+'Assumptions (Solar)'!$X$21*'Assumptions (Solar)'!$X$3)/10^9),0)</f>
        <v>-0.05402802636</v>
      </c>
      <c r="AH1034" s="160">
        <f>IF($Z$902&gt;0,IPMT('Assumptions (Solar)'!$V$10,Model!AE$1,'Assumptions (Solar)'!$V$13,'Assumptions (Solar)'!$V$8*Model!$Z$902*('Assumptions (Solar)'!$X$20*'Assumptions (Solar)'!$X$2+'Assumptions (Solar)'!$X$21*'Assumptions (Solar)'!$X$3)/10^9),0)</f>
        <v>-0.03738558355</v>
      </c>
      <c r="AI1034" s="160">
        <f>IF($Z$902&gt;0,IPMT('Assumptions (Solar)'!$V$10,Model!AF$1,'Assumptions (Solar)'!$V$13,'Assumptions (Solar)'!$V$8*Model!$Z$902*('Assumptions (Solar)'!$X$20*'Assumptions (Solar)'!$X$2+'Assumptions (Solar)'!$X$21*'Assumptions (Solar)'!$X$3)/10^9),0)</f>
        <v>-0.0194117453</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-0.1374529252</v>
      </c>
      <c r="AB1035" s="160">
        <f>IF($AA$902&gt;0,IPMT('Assumptions (Solar)'!$V$10,Model!X$1,'Assumptions (Solar)'!$V$13,'Assumptions (Solar)'!$V$8*Model!$AA$902*('Assumptions (Solar)'!$Y$20*'Assumptions (Solar)'!$Y$2+'Assumptions (Solar)'!$Y$21*'Assumptions (Solar)'!$Y$3)/10^9),0)</f>
        <v>-0.1279646201</v>
      </c>
      <c r="AC1035" s="160">
        <f>IF($AA$902&gt;0,IPMT('Assumptions (Solar)'!$V$10,Model!Y$1,'Assumptions (Solar)'!$V$13,'Assumptions (Solar)'!$V$8*Model!$AA$902*('Assumptions (Solar)'!$Y$20*'Assumptions (Solar)'!$Y$2+'Assumptions (Solar)'!$Y$21*'Assumptions (Solar)'!$Y$3)/10^9),0)</f>
        <v>-0.1177172505</v>
      </c>
      <c r="AD1035" s="160">
        <f>IF($AA$902&gt;0,IPMT('Assumptions (Solar)'!$V$10,Model!Z$1,'Assumptions (Solar)'!$V$13,'Assumptions (Solar)'!$V$8*Model!$AA$902*('Assumptions (Solar)'!$Y$20*'Assumptions (Solar)'!$Y$2+'Assumptions (Solar)'!$Y$21*'Assumptions (Solar)'!$Y$3)/10^9),0)</f>
        <v>-0.1066500914</v>
      </c>
      <c r="AE1035" s="160">
        <f>IF($AA$902&gt;0,IPMT('Assumptions (Solar)'!$V$10,Model!AA$1,'Assumptions (Solar)'!$V$13,'Assumptions (Solar)'!$V$8*Model!$AA$902*('Assumptions (Solar)'!$Y$20*'Assumptions (Solar)'!$Y$2+'Assumptions (Solar)'!$Y$21*'Assumptions (Solar)'!$Y$3)/10^9),0)</f>
        <v>-0.09469755952</v>
      </c>
      <c r="AF1035" s="160">
        <f>IF($AA$902&gt;0,IPMT('Assumptions (Solar)'!$V$10,Model!AB$1,'Assumptions (Solar)'!$V$13,'Assumptions (Solar)'!$V$8*Model!$AA$902*('Assumptions (Solar)'!$Y$20*'Assumptions (Solar)'!$Y$2+'Assumptions (Solar)'!$Y$21*'Assumptions (Solar)'!$Y$3)/10^9),0)</f>
        <v>-0.08178882512</v>
      </c>
      <c r="AG1035" s="160">
        <f>IF($AA$902&gt;0,IPMT('Assumptions (Solar)'!$V$10,Model!AC$1,'Assumptions (Solar)'!$V$13,'Assumptions (Solar)'!$V$8*Model!$AA$902*('Assumptions (Solar)'!$Y$20*'Assumptions (Solar)'!$Y$2+'Assumptions (Solar)'!$Y$21*'Assumptions (Solar)'!$Y$3)/10^9),0)</f>
        <v>-0.06784739197</v>
      </c>
      <c r="AH1035" s="160">
        <f>IF($AA$902&gt;0,IPMT('Assumptions (Solar)'!$V$10,Model!AD$1,'Assumptions (Solar)'!$V$13,'Assumptions (Solar)'!$V$8*Model!$AA$902*('Assumptions (Solar)'!$Y$20*'Assumptions (Solar)'!$Y$2+'Assumptions (Solar)'!$Y$21*'Assumptions (Solar)'!$Y$3)/10^9),0)</f>
        <v>-0.05279064416</v>
      </c>
      <c r="AI1035" s="160">
        <f>IF($AA$902&gt;0,IPMT('Assumptions (Solar)'!$V$10,Model!AE$1,'Assumptions (Solar)'!$V$13,'Assumptions (Solar)'!$V$8*Model!$AA$902*('Assumptions (Solar)'!$Y$20*'Assumptions (Solar)'!$Y$2+'Assumptions (Solar)'!$Y$21*'Assumptions (Solar)'!$Y$3)/10^9),0)</f>
        <v>-0.03652935653</v>
      </c>
      <c r="AJ1035" s="160">
        <f>IF($AA$902&gt;0,IPMT('Assumptions (Solar)'!$V$10,Model!AF$1,'Assumptions (Solar)'!$V$13,'Assumptions (Solar)'!$V$8*Model!$AA$902*('Assumptions (Solar)'!$Y$20*'Assumptions (Solar)'!$Y$2+'Assumptions (Solar)'!$Y$21*'Assumptions (Solar)'!$Y$3)/10^9),0)</f>
        <v>-0.01896716589</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-0.1341688322</v>
      </c>
      <c r="AC1036" s="160">
        <f>IF($AB$902&gt;0,IPMT('Assumptions (Solar)'!$V$10,Model!X$1,'Assumptions (Solar)'!$V$13,'Assumptions (Solar)'!$V$8*Model!$AB$902*('Assumptions (Solar)'!$Z$20*'Assumptions (Solar)'!$Z$2+'Assumptions (Solar)'!$Z$21*'Assumptions (Solar)'!$Z$3)/10^9),0)</f>
        <v>-0.1249072263</v>
      </c>
      <c r="AD1036" s="160">
        <f>IF($AB$902&gt;0,IPMT('Assumptions (Solar)'!$V$10,Model!Y$1,'Assumptions (Solar)'!$V$13,'Assumptions (Solar)'!$V$8*Model!$AB$902*('Assumptions (Solar)'!$Z$20*'Assumptions (Solar)'!$Z$2+'Assumptions (Solar)'!$Z$21*'Assumptions (Solar)'!$Z$3)/10^9),0)</f>
        <v>-0.114904692</v>
      </c>
      <c r="AE1036" s="160">
        <f>IF($AB$902&gt;0,IPMT('Assumptions (Solar)'!$V$10,Model!Z$1,'Assumptions (Solar)'!$V$13,'Assumptions (Solar)'!$V$8*Model!$AB$902*('Assumptions (Solar)'!$Z$20*'Assumptions (Solar)'!$Z$2+'Assumptions (Solar)'!$Z$21*'Assumptions (Solar)'!$Z$3)/10^9),0)</f>
        <v>-0.1041019549</v>
      </c>
      <c r="AF1036" s="160">
        <f>IF($AB$902&gt;0,IPMT('Assumptions (Solar)'!$V$10,Model!AA$1,'Assumptions (Solar)'!$V$13,'Assumptions (Solar)'!$V$8*Model!$AB$902*('Assumptions (Solar)'!$Z$20*'Assumptions (Solar)'!$Z$2+'Assumptions (Solar)'!$Z$21*'Assumptions (Solar)'!$Z$3)/10^9),0)</f>
        <v>-0.09243499879</v>
      </c>
      <c r="AG1036" s="160">
        <f>IF($AB$902&gt;0,IPMT('Assumptions (Solar)'!$V$10,Model!AB$1,'Assumptions (Solar)'!$V$13,'Assumptions (Solar)'!$V$8*Model!$AB$902*('Assumptions (Solar)'!$Z$20*'Assumptions (Solar)'!$Z$2+'Assumptions (Solar)'!$Z$21*'Assumptions (Solar)'!$Z$3)/10^9),0)</f>
        <v>-0.07983468623</v>
      </c>
      <c r="AH1036" s="160">
        <f>IF($AB$902&gt;0,IPMT('Assumptions (Solar)'!$V$10,Model!AC$1,'Assumptions (Solar)'!$V$13,'Assumptions (Solar)'!$V$8*Model!$AB$902*('Assumptions (Solar)'!$Z$20*'Assumptions (Solar)'!$Z$2+'Assumptions (Solar)'!$Z$21*'Assumptions (Solar)'!$Z$3)/10^9),0)</f>
        <v>-0.06622634867</v>
      </c>
      <c r="AI1036" s="160">
        <f>IF($AB$902&gt;0,IPMT('Assumptions (Solar)'!$V$10,Model!AD$1,'Assumptions (Solar)'!$V$13,'Assumptions (Solar)'!$V$8*Model!$AB$902*('Assumptions (Solar)'!$Z$20*'Assumptions (Solar)'!$Z$2+'Assumptions (Solar)'!$Z$21*'Assumptions (Solar)'!$Z$3)/10^9),0)</f>
        <v>-0.05152934409</v>
      </c>
      <c r="AJ1036" s="160">
        <f>IF($AB$902&gt;0,IPMT('Assumptions (Solar)'!$V$10,Model!AE$1,'Assumptions (Solar)'!$V$13,'Assumptions (Solar)'!$V$8*Model!$AB$902*('Assumptions (Solar)'!$Z$20*'Assumptions (Solar)'!$Z$2+'Assumptions (Solar)'!$Z$21*'Assumptions (Solar)'!$Z$3)/10^9),0)</f>
        <v>-0.03565657916</v>
      </c>
      <c r="AK1036" s="160">
        <f>IF($AB$902&gt;0,IPMT('Assumptions (Solar)'!$V$10,Model!AF$1,'Assumptions (Solar)'!$V$13,'Assumptions (Solar)'!$V$8*Model!$AB$902*('Assumptions (Solar)'!$Z$20*'Assumptions (Solar)'!$Z$2+'Assumptions (Solar)'!$Z$21*'Assumptions (Solar)'!$Z$3)/10^9),0)</f>
        <v>-0.01851399302</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-0.1305850303</v>
      </c>
      <c r="AD1037" s="160">
        <f>IF($AC$902&gt;0,IPMT('Assumptions (Solar)'!$V$10,Model!X$1,'Assumptions (Solar)'!$V$13,'Assumptions (Solar)'!$V$8*Model!$AC$902*('Assumptions (Solar)'!$AA$20*'Assumptions (Solar)'!$AA$2+'Assumptions (Solar)'!$AA$21*'Assumptions (Solar)'!$AA$3)/10^9),0)</f>
        <v>-0.1215708125</v>
      </c>
      <c r="AE1037" s="160">
        <f>IF($AC$902&gt;0,IPMT('Assumptions (Solar)'!$V$10,Model!Y$1,'Assumptions (Solar)'!$V$13,'Assumptions (Solar)'!$V$8*Model!$AC$902*('Assumptions (Solar)'!$AA$20*'Assumptions (Solar)'!$AA$2+'Assumptions (Solar)'!$AA$21*'Assumptions (Solar)'!$AA$3)/10^9),0)</f>
        <v>-0.1118354572</v>
      </c>
      <c r="AF1037" s="160">
        <f>IF($AC$902&gt;0,IPMT('Assumptions (Solar)'!$V$10,Model!Z$1,'Assumptions (Solar)'!$V$13,'Assumptions (Solar)'!$V$8*Model!$AC$902*('Assumptions (Solar)'!$AA$20*'Assumptions (Solar)'!$AA$2+'Assumptions (Solar)'!$AA$21*'Assumptions (Solar)'!$AA$3)/10^9),0)</f>
        <v>-0.1013212734</v>
      </c>
      <c r="AG1037" s="160">
        <f>IF($AC$902&gt;0,IPMT('Assumptions (Solar)'!$V$10,Model!AA$1,'Assumptions (Solar)'!$V$13,'Assumptions (Solar)'!$V$8*Model!$AC$902*('Assumptions (Solar)'!$AA$20*'Assumptions (Solar)'!$AA$2+'Assumptions (Solar)'!$AA$21*'Assumptions (Solar)'!$AA$3)/10^9),0)</f>
        <v>-0.089965955</v>
      </c>
      <c r="AH1037" s="160">
        <f>IF($AC$902&gt;0,IPMT('Assumptions (Solar)'!$V$10,Model!AB$1,'Assumptions (Solar)'!$V$13,'Assumptions (Solar)'!$V$8*Model!$AC$902*('Assumptions (Solar)'!$AA$20*'Assumptions (Solar)'!$AA$2+'Assumptions (Solar)'!$AA$21*'Assumptions (Solar)'!$AA$3)/10^9),0)</f>
        <v>-0.07770221109</v>
      </c>
      <c r="AI1037" s="160">
        <f>IF($AC$902&gt;0,IPMT('Assumptions (Solar)'!$V$10,Model!AC$1,'Assumptions (Solar)'!$V$13,'Assumptions (Solar)'!$V$8*Model!$AC$902*('Assumptions (Solar)'!$AA$20*'Assumptions (Solar)'!$AA$2+'Assumptions (Solar)'!$AA$21*'Assumptions (Solar)'!$AA$3)/10^9),0)</f>
        <v>-0.06445736768</v>
      </c>
      <c r="AJ1037" s="160">
        <f>IF($AC$902&gt;0,IPMT('Assumptions (Solar)'!$V$10,Model!AD$1,'Assumptions (Solar)'!$V$13,'Assumptions (Solar)'!$V$8*Model!$AC$902*('Assumptions (Solar)'!$AA$20*'Assumptions (Solar)'!$AA$2+'Assumptions (Solar)'!$AA$21*'Assumptions (Solar)'!$AA$3)/10^9),0)</f>
        <v>-0.05015293679</v>
      </c>
      <c r="AK1037" s="160">
        <f>IF($AC$902&gt;0,IPMT('Assumptions (Solar)'!$V$10,Model!AE$1,'Assumptions (Solar)'!$V$13,'Assumptions (Solar)'!$V$8*Model!$AC$902*('Assumptions (Solar)'!$AA$20*'Assumptions (Solar)'!$AA$2+'Assumptions (Solar)'!$AA$21*'Assumptions (Solar)'!$AA$3)/10^9),0)</f>
        <v>-0.03470415143</v>
      </c>
      <c r="AL1037" s="160">
        <f>IF($AC$902&gt;0,IPMT('Assumptions (Solar)'!$V$10,Model!AF$1,'Assumptions (Solar)'!$V$13,'Assumptions (Solar)'!$V$8*Model!$AC$902*('Assumptions (Solar)'!$AA$20*'Assumptions (Solar)'!$AA$2+'Assumptions (Solar)'!$AA$21*'Assumptions (Solar)'!$AA$3)/10^9),0)</f>
        <v>-0.01801946324</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-0.1268103312</v>
      </c>
      <c r="AE1038" s="160">
        <f>IF($AD$902&gt;0,IPMT('Assumptions (Solar)'!$V$10,Model!X$1,'Assumptions (Solar)'!$V$13,'Assumptions (Solar)'!$V$8*Model!$AD$902*('Assumptions (Solar)'!$AB$20*'Assumptions (Solar)'!$AB$2+'Assumptions (Solar)'!$AB$21*'Assumptions (Solar)'!$AB$3)/10^9),0)</f>
        <v>-0.1180566789</v>
      </c>
      <c r="AF1038" s="160">
        <f>IF($AD$902&gt;0,IPMT('Assumptions (Solar)'!$V$10,Model!Y$1,'Assumptions (Solar)'!$V$13,'Assumptions (Solar)'!$V$8*Model!$AD$902*('Assumptions (Solar)'!$AB$20*'Assumptions (Solar)'!$AB$2+'Assumptions (Solar)'!$AB$21*'Assumptions (Solar)'!$AB$3)/10^9),0)</f>
        <v>-0.1086027343</v>
      </c>
      <c r="AG1038" s="160">
        <f>IF($AD$902&gt;0,IPMT('Assumptions (Solar)'!$V$10,Model!Z$1,'Assumptions (Solar)'!$V$13,'Assumptions (Solar)'!$V$8*Model!$AD$902*('Assumptions (Solar)'!$AB$20*'Assumptions (Solar)'!$AB$2+'Assumptions (Solar)'!$AB$21*'Assumptions (Solar)'!$AB$3)/10^9),0)</f>
        <v>-0.09839247428</v>
      </c>
      <c r="AH1038" s="160">
        <f>IF($AD$902&gt;0,IPMT('Assumptions (Solar)'!$V$10,Model!AA$1,'Assumptions (Solar)'!$V$13,'Assumptions (Solar)'!$V$8*Model!$AD$902*('Assumptions (Solar)'!$AB$20*'Assumptions (Solar)'!$AB$2+'Assumptions (Solar)'!$AB$21*'Assumptions (Solar)'!$AB$3)/10^9),0)</f>
        <v>-0.0873653934</v>
      </c>
      <c r="AI1038" s="160">
        <f>IF($AD$902&gt;0,IPMT('Assumptions (Solar)'!$V$10,Model!AB$1,'Assumptions (Solar)'!$V$13,'Assumptions (Solar)'!$V$8*Model!$AD$902*('Assumptions (Solar)'!$AB$20*'Assumptions (Solar)'!$AB$2+'Assumptions (Solar)'!$AB$21*'Assumptions (Solar)'!$AB$3)/10^9),0)</f>
        <v>-0.07545614606</v>
      </c>
      <c r="AJ1038" s="160">
        <f>IF($AD$902&gt;0,IPMT('Assumptions (Solar)'!$V$10,Model!AC$1,'Assumptions (Solar)'!$V$13,'Assumptions (Solar)'!$V$8*Model!$AD$902*('Assumptions (Solar)'!$AB$20*'Assumptions (Solar)'!$AB$2+'Assumptions (Solar)'!$AB$21*'Assumptions (Solar)'!$AB$3)/10^9),0)</f>
        <v>-0.06259415893</v>
      </c>
      <c r="AK1038" s="160">
        <f>IF($AD$902&gt;0,IPMT('Assumptions (Solar)'!$V$10,Model!AD$1,'Assumptions (Solar)'!$V$13,'Assumptions (Solar)'!$V$8*Model!$AD$902*('Assumptions (Solar)'!$AB$20*'Assumptions (Solar)'!$AB$2+'Assumptions (Solar)'!$AB$21*'Assumptions (Solar)'!$AB$3)/10^9),0)</f>
        <v>-0.04870321282</v>
      </c>
      <c r="AL1038" s="160">
        <f>IF($AD$902&gt;0,IPMT('Assumptions (Solar)'!$V$10,Model!AE$1,'Assumptions (Solar)'!$V$13,'Assumptions (Solar)'!$V$8*Model!$AD$902*('Assumptions (Solar)'!$AB$20*'Assumptions (Solar)'!$AB$2+'Assumptions (Solar)'!$AB$21*'Assumptions (Solar)'!$AB$3)/10^9),0)</f>
        <v>-0.03370099103</v>
      </c>
      <c r="AM1038" s="160">
        <f>IF($AD$902&gt;0,IPMT('Assumptions (Solar)'!$V$10,Model!AF$1,'Assumptions (Solar)'!$V$13,'Assumptions (Solar)'!$V$8*Model!$AD$902*('Assumptions (Solar)'!$AB$20*'Assumptions (Solar)'!$AB$2+'Assumptions (Solar)'!$AB$21*'Assumptions (Solar)'!$AB$3)/10^9),0)</f>
        <v>-0.0174985915</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-0.1229626046</v>
      </c>
      <c r="AF1039" s="160">
        <f>IF($AE$902&gt;0,IPMT('Assumptions (Solar)'!$V$10,Model!X$1,'Assumptions (Solar)'!$V$13,'Assumptions (Solar)'!$V$8*Model!$AE$902*('Assumptions (Solar)'!$AC$20*'Assumptions (Solar)'!$AC$2+'Assumptions (Solar)'!$AC$21*'Assumptions (Solar)'!$AC$3)/10^9),0)</f>
        <v>-0.1144745588</v>
      </c>
      <c r="AG1039" s="160">
        <f>IF($AE$902&gt;0,IPMT('Assumptions (Solar)'!$V$10,Model!Y$1,'Assumptions (Solar)'!$V$13,'Assumptions (Solar)'!$V$8*Model!$AE$902*('Assumptions (Solar)'!$AC$20*'Assumptions (Solar)'!$AC$2+'Assumptions (Solar)'!$AC$21*'Assumptions (Solar)'!$AC$3)/10^9),0)</f>
        <v>-0.1053074695</v>
      </c>
      <c r="AH1039" s="160">
        <f>IF($AE$902&gt;0,IPMT('Assumptions (Solar)'!$V$10,Model!Z$1,'Assumptions (Solar)'!$V$13,'Assumptions (Solar)'!$V$8*Model!$AE$902*('Assumptions (Solar)'!$AC$20*'Assumptions (Solar)'!$AC$2+'Assumptions (Solar)'!$AC$21*'Assumptions (Solar)'!$AC$3)/10^9),0)</f>
        <v>-0.09540701293</v>
      </c>
      <c r="AI1039" s="160">
        <f>IF($AE$902&gt;0,IPMT('Assumptions (Solar)'!$V$10,Model!AA$1,'Assumptions (Solar)'!$V$13,'Assumptions (Solar)'!$V$8*Model!$AE$902*('Assumptions (Solar)'!$AC$20*'Assumptions (Solar)'!$AC$2+'Assumptions (Solar)'!$AC$21*'Assumptions (Solar)'!$AC$3)/10^9),0)</f>
        <v>-0.08471451988</v>
      </c>
      <c r="AJ1039" s="160">
        <f>IF($AE$902&gt;0,IPMT('Assumptions (Solar)'!$V$10,Model!AB$1,'Assumptions (Solar)'!$V$13,'Assumptions (Solar)'!$V$8*Model!$AE$902*('Assumptions (Solar)'!$AC$20*'Assumptions (Solar)'!$AC$2+'Assumptions (Solar)'!$AC$21*'Assumptions (Solar)'!$AC$3)/10^9),0)</f>
        <v>-0.07316662738</v>
      </c>
      <c r="AK1039" s="160">
        <f>IF($AE$902&gt;0,IPMT('Assumptions (Solar)'!$V$10,Model!AC$1,'Assumptions (Solar)'!$V$13,'Assumptions (Solar)'!$V$8*Model!$AE$902*('Assumptions (Solar)'!$AC$20*'Assumptions (Solar)'!$AC$2+'Assumptions (Solar)'!$AC$21*'Assumptions (Solar)'!$AC$3)/10^9),0)</f>
        <v>-0.06069490349</v>
      </c>
      <c r="AL1039" s="160">
        <f>IF($AE$902&gt;0,IPMT('Assumptions (Solar)'!$V$10,Model!AD$1,'Assumptions (Solar)'!$V$13,'Assumptions (Solar)'!$V$8*Model!$AE$902*('Assumptions (Solar)'!$AC$20*'Assumptions (Solar)'!$AC$2+'Assumptions (Solar)'!$AC$21*'Assumptions (Solar)'!$AC$3)/10^9),0)</f>
        <v>-0.04722544168</v>
      </c>
      <c r="AM1039" s="160">
        <f>IF($AE$902&gt;0,IPMT('Assumptions (Solar)'!$V$10,Model!AE$1,'Assumptions (Solar)'!$V$13,'Assumptions (Solar)'!$V$8*Model!$AE$902*('Assumptions (Solar)'!$AC$20*'Assumptions (Solar)'!$AC$2+'Assumptions (Solar)'!$AC$21*'Assumptions (Solar)'!$AC$3)/10^9),0)</f>
        <v>-0.03267842293</v>
      </c>
      <c r="AN1039" s="160">
        <f>IF($AE$902&gt;0,IPMT('Assumptions (Solar)'!$V$10,Model!AF$1,'Assumptions (Solar)'!$V$13,'Assumptions (Solar)'!$V$8*Model!$AE$902*('Assumptions (Solar)'!$AC$20*'Assumptions (Solar)'!$AC$2+'Assumptions (Solar)'!$AC$21*'Assumptions (Solar)'!$AC$3)/10^9),0)</f>
        <v>-0.01696764267</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-0.1188010584</v>
      </c>
      <c r="AG1040" s="160">
        <f>IF($AF$902&gt;0,IPMT('Assumptions (Solar)'!$V$10,Model!X$1,'Assumptions (Solar)'!$V$13,'Assumptions (Solar)'!$V$8*Model!$AF$902*('Assumptions (Solar)'!$AD$20*'Assumptions (Solar)'!$AD$2+'Assumptions (Solar)'!$AD$21*'Assumptions (Solar)'!$AD$3)/10^9),0)</f>
        <v>-0.1106002821</v>
      </c>
      <c r="AH1040" s="160">
        <f>IF($AF$902&gt;0,IPMT('Assumptions (Solar)'!$V$10,Model!Y$1,'Assumptions (Solar)'!$V$13,'Assumptions (Solar)'!$V$8*Model!$AF$902*('Assumptions (Solar)'!$AD$20*'Assumptions (Solar)'!$AD$2+'Assumptions (Solar)'!$AD$21*'Assumptions (Solar)'!$AD$3)/10^9),0)</f>
        <v>-0.1017434437</v>
      </c>
      <c r="AI1040" s="160">
        <f>IF($AF$902&gt;0,IPMT('Assumptions (Solar)'!$V$10,Model!Z$1,'Assumptions (Solar)'!$V$13,'Assumptions (Solar)'!$V$8*Model!$AF$902*('Assumptions (Solar)'!$AD$20*'Assumptions (Solar)'!$AD$2+'Assumptions (Solar)'!$AD$21*'Assumptions (Solar)'!$AD$3)/10^9),0)</f>
        <v>-0.09217805818</v>
      </c>
      <c r="AJ1040" s="160">
        <f>IF($AF$902&gt;0,IPMT('Assumptions (Solar)'!$V$10,Model!AA$1,'Assumptions (Solar)'!$V$13,'Assumptions (Solar)'!$V$8*Model!$AF$902*('Assumptions (Solar)'!$AD$20*'Assumptions (Solar)'!$AD$2+'Assumptions (Solar)'!$AD$21*'Assumptions (Solar)'!$AD$3)/10^9),0)</f>
        <v>-0.08184744184</v>
      </c>
      <c r="AK1040" s="160">
        <f>IF($AF$902&gt;0,IPMT('Assumptions (Solar)'!$V$10,Model!AB$1,'Assumptions (Solar)'!$V$13,'Assumptions (Solar)'!$V$8*Model!$AF$902*('Assumptions (Solar)'!$AD$20*'Assumptions (Solar)'!$AD$2+'Assumptions (Solar)'!$AD$21*'Assumptions (Solar)'!$AD$3)/10^9),0)</f>
        <v>-0.0706903762</v>
      </c>
      <c r="AL1040" s="160">
        <f>IF($AF$902&gt;0,IPMT('Assumptions (Solar)'!$V$10,Model!AC$1,'Assumptions (Solar)'!$V$13,'Assumptions (Solar)'!$V$8*Model!$AF$902*('Assumptions (Solar)'!$AD$20*'Assumptions (Solar)'!$AD$2+'Assumptions (Solar)'!$AD$21*'Assumptions (Solar)'!$AD$3)/10^9),0)</f>
        <v>-0.0586407453</v>
      </c>
      <c r="AM1040" s="160">
        <f>IF($AF$902&gt;0,IPMT('Assumptions (Solar)'!$V$10,Model!AD$1,'Assumptions (Solar)'!$V$13,'Assumptions (Solar)'!$V$8*Model!$AF$902*('Assumptions (Solar)'!$AD$20*'Assumptions (Solar)'!$AD$2+'Assumptions (Solar)'!$AD$21*'Assumptions (Solar)'!$AD$3)/10^9),0)</f>
        <v>-0.04562714393</v>
      </c>
      <c r="AN1040" s="160">
        <f>IF($AF$902&gt;0,IPMT('Assumptions (Solar)'!$V$10,Model!AE$1,'Assumptions (Solar)'!$V$13,'Assumptions (Solar)'!$V$8*Model!$AF$902*('Assumptions (Solar)'!$AD$20*'Assumptions (Solar)'!$AD$2+'Assumptions (Solar)'!$AD$21*'Assumptions (Solar)'!$AD$3)/10^9),0)</f>
        <v>-0.03157245445</v>
      </c>
      <c r="AO1040" s="160">
        <f>IF($AF$902&gt;0,IPMT('Assumptions (Solar)'!$V$10,Model!AF$1,'Assumptions (Solar)'!$V$13,'Assumptions (Solar)'!$V$8*Model!$AF$902*('Assumptions (Solar)'!$AD$20*'Assumptions (Solar)'!$AD$2+'Assumptions (Solar)'!$AD$21*'Assumptions (Solar)'!$AD$3)/10^9),0)</f>
        <v>-0.01639338981</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-0.1144080158</v>
      </c>
      <c r="AH1041" s="160">
        <f>IF($AG$902&gt;0,IPMT('Assumptions (Solar)'!$V$10,Model!X$1,'Assumptions (Solar)'!$V$13,'Assumptions (Solar)'!$V$8*Model!$AG$902*('Assumptions (Solar)'!$AE$20*'Assumptions (Solar)'!$AE$2+'Assumptions (Solar)'!$AE$21*'Assumptions (Solar)'!$AE$3)/10^9),0)</f>
        <v>-0.106510489</v>
      </c>
      <c r="AI1041" s="160">
        <f>IF($AG$902&gt;0,IPMT('Assumptions (Solar)'!$V$10,Model!Y$1,'Assumptions (Solar)'!$V$13,'Assumptions (Solar)'!$V$8*Model!$AG$902*('Assumptions (Solar)'!$AE$20*'Assumptions (Solar)'!$AE$2+'Assumptions (Solar)'!$AE$21*'Assumptions (Solar)'!$AE$3)/10^9),0)</f>
        <v>-0.09798116002</v>
      </c>
      <c r="AJ1041" s="160">
        <f>IF($AG$902&gt;0,IPMT('Assumptions (Solar)'!$V$10,Model!Z$1,'Assumptions (Solar)'!$V$13,'Assumptions (Solar)'!$V$8*Model!$AG$902*('Assumptions (Solar)'!$AE$20*'Assumptions (Solar)'!$AE$2+'Assumptions (Solar)'!$AE$21*'Assumptions (Solar)'!$AE$3)/10^9),0)</f>
        <v>-0.08876948472</v>
      </c>
      <c r="AK1041" s="160">
        <f>IF($AG$902&gt;0,IPMT('Assumptions (Solar)'!$V$10,Model!AA$1,'Assumptions (Solar)'!$V$13,'Assumptions (Solar)'!$V$8*Model!$AG$902*('Assumptions (Solar)'!$AE$20*'Assumptions (Solar)'!$AE$2+'Assumptions (Solar)'!$AE$21*'Assumptions (Solar)'!$AE$3)/10^9),0)</f>
        <v>-0.07882087539</v>
      </c>
      <c r="AL1041" s="160">
        <f>IF($AG$902&gt;0,IPMT('Assumptions (Solar)'!$V$10,Model!AB$1,'Assumptions (Solar)'!$V$13,'Assumptions (Solar)'!$V$8*Model!$AG$902*('Assumptions (Solar)'!$AE$20*'Assumptions (Solar)'!$AE$2+'Assumptions (Solar)'!$AE$21*'Assumptions (Solar)'!$AE$3)/10^9),0)</f>
        <v>-0.06807637732</v>
      </c>
      <c r="AM1041" s="160">
        <f>IF($AG$902&gt;0,IPMT('Assumptions (Solar)'!$V$10,Model!AC$1,'Assumptions (Solar)'!$V$13,'Assumptions (Solar)'!$V$8*Model!$AG$902*('Assumptions (Solar)'!$AE$20*'Assumptions (Solar)'!$AE$2+'Assumptions (Solar)'!$AE$21*'Assumptions (Solar)'!$AE$3)/10^9),0)</f>
        <v>-0.0564723194</v>
      </c>
      <c r="AN1041" s="160">
        <f>IF($AG$902&gt;0,IPMT('Assumptions (Solar)'!$V$10,Model!AD$1,'Assumptions (Solar)'!$V$13,'Assumptions (Solar)'!$V$8*Model!$AG$902*('Assumptions (Solar)'!$AE$20*'Assumptions (Solar)'!$AE$2+'Assumptions (Solar)'!$AE$21*'Assumptions (Solar)'!$AE$3)/10^9),0)</f>
        <v>-0.04393993685</v>
      </c>
      <c r="AO1041" s="160">
        <f>IF($AG$902&gt;0,IPMT('Assumptions (Solar)'!$V$10,Model!AE$1,'Assumptions (Solar)'!$V$13,'Assumptions (Solar)'!$V$8*Model!$AG$902*('Assumptions (Solar)'!$AE$20*'Assumptions (Solar)'!$AE$2+'Assumptions (Solar)'!$AE$21*'Assumptions (Solar)'!$AE$3)/10^9),0)</f>
        <v>-0.0304049637</v>
      </c>
      <c r="AP1041" s="160">
        <f>IF($AG$902&gt;0,IPMT('Assumptions (Solar)'!$V$10,Model!AF$1,'Assumptions (Solar)'!$V$13,'Assumptions (Solar)'!$V$8*Model!$AG$902*('Assumptions (Solar)'!$AE$20*'Assumptions (Solar)'!$AE$2+'Assumptions (Solar)'!$AE$21*'Assumptions (Solar)'!$AE$3)/10^9),0)</f>
        <v>-0.01578719269</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-0.1098906868</v>
      </c>
      <c r="AI1042" s="160">
        <f>IF($AH$902&gt;0,IPMT('Assumptions (Solar)'!$V$10,Model!X$1,'Assumptions (Solar)'!$V$13,'Assumptions (Solar)'!$V$8*Model!$AH$902*('Assumptions (Solar)'!$AF$20*'Assumptions (Solar)'!$AF$2+'Assumptions (Solar)'!$AF$21*'Assumptions (Solar)'!$AF$3)/10^9),0)</f>
        <v>-0.1023049889</v>
      </c>
      <c r="AJ1042" s="160">
        <f>IF($AH$902&gt;0,IPMT('Assumptions (Solar)'!$V$10,Model!Y$1,'Assumptions (Solar)'!$V$13,'Assumptions (Solar)'!$V$8*Model!$AH$902*('Assumptions (Solar)'!$AF$20*'Assumptions (Solar)'!$AF$2+'Assumptions (Solar)'!$AF$21*'Assumptions (Solar)'!$AF$3)/10^9),0)</f>
        <v>-0.09411243511</v>
      </c>
      <c r="AK1042" s="160">
        <f>IF($AH$902&gt;0,IPMT('Assumptions (Solar)'!$V$10,Model!Z$1,'Assumptions (Solar)'!$V$13,'Assumptions (Solar)'!$V$8*Model!$AH$902*('Assumptions (Solar)'!$AF$20*'Assumptions (Solar)'!$AF$2+'Assumptions (Solar)'!$AF$21*'Assumptions (Solar)'!$AF$3)/10^9),0)</f>
        <v>-0.08526447706</v>
      </c>
      <c r="AL1042" s="160">
        <f>IF($AH$902&gt;0,IPMT('Assumptions (Solar)'!$V$10,Model!AA$1,'Assumptions (Solar)'!$V$13,'Assumptions (Solar)'!$V$8*Model!$AH$902*('Assumptions (Solar)'!$AF$20*'Assumptions (Solar)'!$AF$2+'Assumptions (Solar)'!$AF$21*'Assumptions (Solar)'!$AF$3)/10^9),0)</f>
        <v>-0.07570868236</v>
      </c>
      <c r="AM1042" s="160">
        <f>IF($AH$902&gt;0,IPMT('Assumptions (Solar)'!$V$10,Model!AB$1,'Assumptions (Solar)'!$V$13,'Assumptions (Solar)'!$V$8*Model!$AH$902*('Assumptions (Solar)'!$AF$20*'Assumptions (Solar)'!$AF$2+'Assumptions (Solar)'!$AF$21*'Assumptions (Solar)'!$AF$3)/10^9),0)</f>
        <v>-0.06538842408</v>
      </c>
      <c r="AN1042" s="160">
        <f>IF($AH$902&gt;0,IPMT('Assumptions (Solar)'!$V$10,Model!AC$1,'Assumptions (Solar)'!$V$13,'Assumptions (Solar)'!$V$8*Model!$AH$902*('Assumptions (Solar)'!$AF$20*'Assumptions (Solar)'!$AF$2+'Assumptions (Solar)'!$AF$21*'Assumptions (Solar)'!$AF$3)/10^9),0)</f>
        <v>-0.05424254514</v>
      </c>
      <c r="AO1042" s="160">
        <f>IF($AH$902&gt;0,IPMT('Assumptions (Solar)'!$V$10,Model!AD$1,'Assumptions (Solar)'!$V$13,'Assumptions (Solar)'!$V$8*Model!$AH$902*('Assumptions (Solar)'!$AF$20*'Assumptions (Solar)'!$AF$2+'Assumptions (Solar)'!$AF$21*'Assumptions (Solar)'!$AF$3)/10^9),0)</f>
        <v>-0.04220499589</v>
      </c>
      <c r="AP1042" s="160">
        <f>IF($AH$902&gt;0,IPMT('Assumptions (Solar)'!$V$10,Model!AE$1,'Assumptions (Solar)'!$V$13,'Assumptions (Solar)'!$V$8*Model!$AH$902*('Assumptions (Solar)'!$AF$20*'Assumptions (Solar)'!$AF$2+'Assumptions (Solar)'!$AF$21*'Assumptions (Solar)'!$AF$3)/10^9),0)</f>
        <v>-0.02920444269</v>
      </c>
      <c r="AQ1042" s="160">
        <f>IF($AH$902&gt;0,IPMT('Assumptions (Solar)'!$V$10,Model!AF$1,'Assumptions (Solar)'!$V$13,'Assumptions (Solar)'!$V$8*Model!$AH$902*('Assumptions (Solar)'!$AF$20*'Assumptions (Solar)'!$AF$2+'Assumptions (Solar)'!$AF$21*'Assumptions (Solar)'!$AF$3)/10^9),0)</f>
        <v>-0.01516384525</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-0.1110657608</v>
      </c>
      <c r="AJ1043" s="160">
        <f>IF($AI$902&gt;0,IPMT('Assumptions (Solar)'!$V$10,Model!X$1,'Assumptions (Solar)'!$V$13,'Assumptions (Solar)'!$V$8*Model!$AI$902*('Assumptions (Solar)'!$AG$20*'Assumptions (Solar)'!$AG$2+'Assumptions (Solar)'!$AG$21*'Assumptions (Solar)'!$AG$3)/10^9),0)</f>
        <v>-0.1033989481</v>
      </c>
      <c r="AK1043" s="160">
        <f>IF($AI$902&gt;0,IPMT('Assumptions (Solar)'!$V$10,Model!Y$1,'Assumptions (Solar)'!$V$13,'Assumptions (Solar)'!$V$8*Model!$AI$902*('Assumptions (Solar)'!$AG$20*'Assumptions (Solar)'!$AG$2+'Assumptions (Solar)'!$AG$21*'Assumptions (Solar)'!$AG$3)/10^9),0)</f>
        <v>-0.0951187904</v>
      </c>
      <c r="AL1043" s="160">
        <f>IF($AI$902&gt;0,IPMT('Assumptions (Solar)'!$V$10,Model!Z$1,'Assumptions (Solar)'!$V$13,'Assumptions (Solar)'!$V$8*Model!$AI$902*('Assumptions (Solar)'!$AG$20*'Assumptions (Solar)'!$AG$2+'Assumptions (Solar)'!$AG$21*'Assumptions (Solar)'!$AG$3)/10^9),0)</f>
        <v>-0.08617622009</v>
      </c>
      <c r="AM1043" s="160">
        <f>IF($AI$902&gt;0,IPMT('Assumptions (Solar)'!$V$10,Model!AA$1,'Assumptions (Solar)'!$V$13,'Assumptions (Solar)'!$V$8*Model!$AI$902*('Assumptions (Solar)'!$AG$20*'Assumptions (Solar)'!$AG$2+'Assumptions (Solar)'!$AG$21*'Assumptions (Solar)'!$AG$3)/10^9),0)</f>
        <v>-0.07651824416</v>
      </c>
      <c r="AN1043" s="160">
        <f>IF($AI$902&gt;0,IPMT('Assumptions (Solar)'!$V$10,Model!AB$1,'Assumptions (Solar)'!$V$13,'Assumptions (Solar)'!$V$8*Model!$AI$902*('Assumptions (Solar)'!$AG$20*'Assumptions (Solar)'!$AG$2+'Assumptions (Solar)'!$AG$21*'Assumptions (Solar)'!$AG$3)/10^9),0)</f>
        <v>-0.06608763015</v>
      </c>
      <c r="AO1043" s="160">
        <f>IF($AI$902&gt;0,IPMT('Assumptions (Solar)'!$V$10,Model!AC$1,'Assumptions (Solar)'!$V$13,'Assumptions (Solar)'!$V$8*Model!$AI$902*('Assumptions (Solar)'!$AG$20*'Assumptions (Solar)'!$AG$2+'Assumptions (Solar)'!$AG$21*'Assumptions (Solar)'!$AG$3)/10^9),0)</f>
        <v>-0.05482256703</v>
      </c>
      <c r="AP1043" s="160">
        <f>IF($AI$902&gt;0,IPMT('Assumptions (Solar)'!$V$10,Model!AD$1,'Assumptions (Solar)'!$V$13,'Assumptions (Solar)'!$V$8*Model!$AI$902*('Assumptions (Solar)'!$AG$20*'Assumptions (Solar)'!$AG$2+'Assumptions (Solar)'!$AG$21*'Assumptions (Solar)'!$AG$3)/10^9),0)</f>
        <v>-0.04265629885</v>
      </c>
      <c r="AQ1043" s="160">
        <f>IF($AI$902&gt;0,IPMT('Assumptions (Solar)'!$V$10,Model!AE$1,'Assumptions (Solar)'!$V$13,'Assumptions (Solar)'!$V$8*Model!$AI$902*('Assumptions (Solar)'!$AG$20*'Assumptions (Solar)'!$AG$2+'Assumptions (Solar)'!$AG$21*'Assumptions (Solar)'!$AG$3)/10^9),0)</f>
        <v>-0.02951672922</v>
      </c>
      <c r="AR1043" s="160">
        <f>IF($AI$902&gt;0,IPMT('Assumptions (Solar)'!$V$10,Model!AF$1,'Assumptions (Solar)'!$V$13,'Assumptions (Solar)'!$V$8*Model!$AI$902*('Assumptions (Solar)'!$AG$20*'Assumptions (Solar)'!$AG$2+'Assumptions (Solar)'!$AG$21*'Assumptions (Solar)'!$AG$3)/10^9),0)</f>
        <v>-0.01532599402</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-0.1125711707</v>
      </c>
      <c r="AK1044" s="177">
        <f>IF($AJ$902&gt;0,IPMT('Assumptions (Solar)'!$V$10,Model!X$1,'Assumptions (Solar)'!$V$13,'Assumptions (Solar)'!$V$8*Model!$AJ$902*('Assumptions (Solar)'!$AH$20*'Assumptions (Solar)'!$AH$2+'Assumptions (Solar)'!$AH$21*'Assumptions (Solar)'!$AH$3)/10^9),0)</f>
        <v>-0.1048004403</v>
      </c>
      <c r="AL1044" s="177">
        <f>IF($AJ$902&gt;0,IPMT('Assumptions (Solar)'!$V$10,Model!Y$1,'Assumptions (Solar)'!$V$13,'Assumptions (Solar)'!$V$8*Model!$AJ$902*('Assumptions (Solar)'!$AH$20*'Assumptions (Solar)'!$AH$2+'Assumptions (Solar)'!$AH$21*'Assumptions (Solar)'!$AH$3)/10^9),0)</f>
        <v>-0.09640805156</v>
      </c>
      <c r="AM1044" s="177">
        <f>IF($AJ$902&gt;0,IPMT('Assumptions (Solar)'!$V$10,Model!Z$1,'Assumptions (Solar)'!$V$13,'Assumptions (Solar)'!$V$8*Model!$AJ$902*('Assumptions (Solar)'!$AH$20*'Assumptions (Solar)'!$AH$2+'Assumptions (Solar)'!$AH$21*'Assumptions (Solar)'!$AH$3)/10^9),0)</f>
        <v>-0.08734427167</v>
      </c>
      <c r="AN1044" s="177">
        <f>IF($AJ$902&gt;0,IPMT('Assumptions (Solar)'!$V$10,Model!AA$1,'Assumptions (Solar)'!$V$13,'Assumptions (Solar)'!$V$8*Model!$AJ$902*('Assumptions (Solar)'!$AH$20*'Assumptions (Solar)'!$AH$2+'Assumptions (Solar)'!$AH$21*'Assumptions (Solar)'!$AH$3)/10^9),0)</f>
        <v>-0.0775553894</v>
      </c>
      <c r="AO1044" s="177">
        <f>IF($AJ$902&gt;0,IPMT('Assumptions (Solar)'!$V$10,Model!AB$1,'Assumptions (Solar)'!$V$13,'Assumptions (Solar)'!$V$8*Model!$AJ$902*('Assumptions (Solar)'!$AH$20*'Assumptions (Solar)'!$AH$2+'Assumptions (Solar)'!$AH$21*'Assumptions (Solar)'!$AH$3)/10^9),0)</f>
        <v>-0.06698339654</v>
      </c>
      <c r="AP1044" s="177">
        <f>IF($AJ$902&gt;0,IPMT('Assumptions (Solar)'!$V$10,Model!AC$1,'Assumptions (Solar)'!$V$13,'Assumptions (Solar)'!$V$8*Model!$AJ$902*('Assumptions (Solar)'!$AH$20*'Assumptions (Solar)'!$AH$2+'Assumptions (Solar)'!$AH$21*'Assumptions (Solar)'!$AH$3)/10^9),0)</f>
        <v>-0.05556564425</v>
      </c>
      <c r="AQ1044" s="177">
        <f>IF($AJ$902&gt;0,IPMT('Assumptions (Solar)'!$V$10,Model!AD$1,'Assumptions (Solar)'!$V$13,'Assumptions (Solar)'!$V$8*Model!$AJ$902*('Assumptions (Solar)'!$AH$20*'Assumptions (Solar)'!$AH$2+'Assumptions (Solar)'!$AH$21*'Assumptions (Solar)'!$AH$3)/10^9),0)</f>
        <v>-0.04323447178</v>
      </c>
      <c r="AR1044" s="177">
        <f>IF($AJ$902&gt;0,IPMT('Assumptions (Solar)'!$V$10,Model!AE$1,'Assumptions (Solar)'!$V$13,'Assumptions (Solar)'!$V$8*Model!$AJ$902*('Assumptions (Solar)'!$AH$20*'Assumptions (Solar)'!$AH$2+'Assumptions (Solar)'!$AH$21*'Assumptions (Solar)'!$AH$3)/10^9),0)</f>
        <v>-0.02991680551</v>
      </c>
      <c r="AS1044" s="177">
        <f>IF($AJ$902&gt;0,IPMT('Assumptions (Solar)'!$V$10,Model!AF$1,'Assumptions (Solar)'!$V$13,'Assumptions (Solar)'!$V$8*Model!$AJ$902*('Assumptions (Solar)'!$AH$20*'Assumptions (Solar)'!$AH$2+'Assumptions (Solar)'!$AH$21*'Assumptions (Solar)'!$AH$3)/10^9),0)</f>
        <v>-0.01553372594</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-0.1137965425</v>
      </c>
      <c r="AL1045" s="160">
        <f>IF($AK$902&gt;0,IPMT('Assumptions (Solar)'!$V$10,Model!X$1,'Assumptions (Solar)'!$V$13,'Assumptions (Solar)'!$V$8*Model!$AK$902*('Assumptions (Solar)'!$AI$20*'Assumptions (Solar)'!$AI$2+'Assumptions (Solar)'!$AI$21*'Assumptions (Solar)'!$AI$3)/10^9),0)</f>
        <v>-0.1059412253</v>
      </c>
      <c r="AM1045" s="160">
        <f>IF($AK$902&gt;0,IPMT('Assumptions (Solar)'!$V$10,Model!Y$1,'Assumptions (Solar)'!$V$13,'Assumptions (Solar)'!$V$8*Model!$AK$902*('Assumptions (Solar)'!$AI$20*'Assumptions (Solar)'!$AI$2+'Assumptions (Solar)'!$AI$21*'Assumptions (Solar)'!$AI$3)/10^9),0)</f>
        <v>-0.09745748281</v>
      </c>
      <c r="AN1045" s="160">
        <f>IF($AK$902&gt;0,IPMT('Assumptions (Solar)'!$V$10,Model!Z$1,'Assumptions (Solar)'!$V$13,'Assumptions (Solar)'!$V$8*Model!$AK$902*('Assumptions (Solar)'!$AI$20*'Assumptions (Solar)'!$AI$2+'Assumptions (Solar)'!$AI$21*'Assumptions (Solar)'!$AI$3)/10^9),0)</f>
        <v>-0.08829504089</v>
      </c>
      <c r="AO1045" s="160">
        <f>IF($AK$902&gt;0,IPMT('Assumptions (Solar)'!$V$10,Model!AA$1,'Assumptions (Solar)'!$V$13,'Assumptions (Solar)'!$V$8*Model!$AK$902*('Assumptions (Solar)'!$AI$20*'Assumptions (Solar)'!$AI$2+'Assumptions (Solar)'!$AI$21*'Assumptions (Solar)'!$AI$3)/10^9),0)</f>
        <v>-0.07839960363</v>
      </c>
      <c r="AP1045" s="160">
        <f>IF($AK$902&gt;0,IPMT('Assumptions (Solar)'!$V$10,Model!AB$1,'Assumptions (Solar)'!$V$13,'Assumptions (Solar)'!$V$8*Model!$AK$902*('Assumptions (Solar)'!$AI$20*'Assumptions (Solar)'!$AI$2+'Assumptions (Solar)'!$AI$21*'Assumptions (Solar)'!$AI$3)/10^9),0)</f>
        <v>-0.06771253138</v>
      </c>
      <c r="AQ1045" s="160">
        <f>IF($AK$902&gt;0,IPMT('Assumptions (Solar)'!$V$10,Model!AC$1,'Assumptions (Solar)'!$V$13,'Assumptions (Solar)'!$V$8*Model!$AK$902*('Assumptions (Solar)'!$AI$20*'Assumptions (Solar)'!$AI$2+'Assumptions (Solar)'!$AI$21*'Assumptions (Solar)'!$AI$3)/10^9),0)</f>
        <v>-0.05617049335</v>
      </c>
      <c r="AR1045" s="160">
        <f>IF($AK$902&gt;0,IPMT('Assumptions (Solar)'!$V$10,Model!AD$1,'Assumptions (Solar)'!$V$13,'Assumptions (Solar)'!$V$8*Model!$AK$902*('Assumptions (Solar)'!$AI$20*'Assumptions (Solar)'!$AI$2+'Assumptions (Solar)'!$AI$21*'Assumptions (Solar)'!$AI$3)/10^9),0)</f>
        <v>-0.04370509228</v>
      </c>
      <c r="AS1045" s="160">
        <f>IF($AK$902&gt;0,IPMT('Assumptions (Solar)'!$V$10,Model!AE$1,'Assumptions (Solar)'!$V$13,'Assumptions (Solar)'!$V$8*Model!$AK$902*('Assumptions (Solar)'!$AI$20*'Assumptions (Solar)'!$AI$2+'Assumptions (Solar)'!$AI$21*'Assumptions (Solar)'!$AI$3)/10^9),0)</f>
        <v>-0.03024245912</v>
      </c>
      <c r="AT1045" s="160">
        <f>IF($AK$902&gt;0,IPMT('Assumptions (Solar)'!$V$10,Model!AF$1,'Assumptions (Solar)'!$V$13,'Assumptions (Solar)'!$V$8*Model!$AK$902*('Assumptions (Solar)'!$AI$20*'Assumptions (Solar)'!$AI$2+'Assumptions (Solar)'!$AI$21*'Assumptions (Solar)'!$AI$3)/10^9),0)</f>
        <v>-0.01570281531</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-0.1164330962</v>
      </c>
      <c r="AM1046" s="177">
        <f>IF($AL$902&gt;0,IPMT('Assumptions (Solar)'!$V$10,Model!X$1,'Assumptions (Solar)'!$V$13,'Assumptions (Solar)'!$V$8*Model!$AL$902*('Assumptions (Solar)'!$AJ$20*'Assumptions (Solar)'!$AJ$2+'Assumptions (Solar)'!$AJ$21*'Assumptions (Solar)'!$AJ$3)/10^9),0)</f>
        <v>-0.1083957791</v>
      </c>
      <c r="AN1046" s="177">
        <f>IF($AL$902&gt;0,IPMT('Assumptions (Solar)'!$V$10,Model!Y$1,'Assumptions (Solar)'!$V$13,'Assumptions (Solar)'!$V$8*Model!$AL$902*('Assumptions (Solar)'!$AJ$20*'Assumptions (Solar)'!$AJ$2+'Assumptions (Solar)'!$AJ$21*'Assumptions (Solar)'!$AJ$3)/10^9),0)</f>
        <v>-0.09971547667</v>
      </c>
      <c r="AO1046" s="177">
        <f>IF($AL$902&gt;0,IPMT('Assumptions (Solar)'!$V$10,Model!Z$1,'Assumptions (Solar)'!$V$13,'Assumptions (Solar)'!$V$8*Model!$AL$902*('Assumptions (Solar)'!$AJ$20*'Assumptions (Solar)'!$AJ$2+'Assumptions (Solar)'!$AJ$21*'Assumptions (Solar)'!$AJ$3)/10^9),0)</f>
        <v>-0.09034075</v>
      </c>
      <c r="AP1046" s="177">
        <f>IF($AL$902&gt;0,IPMT('Assumptions (Solar)'!$V$10,Model!AA$1,'Assumptions (Solar)'!$V$13,'Assumptions (Solar)'!$V$8*Model!$AL$902*('Assumptions (Solar)'!$AJ$20*'Assumptions (Solar)'!$AJ$2+'Assumptions (Solar)'!$AJ$21*'Assumptions (Solar)'!$AJ$3)/10^9),0)</f>
        <v>-0.0802160452</v>
      </c>
      <c r="AQ1046" s="177">
        <f>IF($AL$902&gt;0,IPMT('Assumptions (Solar)'!$V$10,Model!AB$1,'Assumptions (Solar)'!$V$13,'Assumptions (Solar)'!$V$8*Model!$AL$902*('Assumptions (Solar)'!$AJ$20*'Assumptions (Solar)'!$AJ$2+'Assumptions (Solar)'!$AJ$21*'Assumptions (Solar)'!$AJ$3)/10^9),0)</f>
        <v>-0.06928136402</v>
      </c>
      <c r="AR1046" s="177">
        <f>IF($AL$902&gt;0,IPMT('Assumptions (Solar)'!$V$10,Model!AC$1,'Assumptions (Solar)'!$V$13,'Assumptions (Solar)'!$V$8*Model!$AL$902*('Assumptions (Solar)'!$AJ$20*'Assumptions (Solar)'!$AJ$2+'Assumptions (Solar)'!$AJ$21*'Assumptions (Solar)'!$AJ$3)/10^9),0)</f>
        <v>-0.05747190834</v>
      </c>
      <c r="AS1046" s="177">
        <f>IF($AL$902&gt;0,IPMT('Assumptions (Solar)'!$V$10,Model!AD$1,'Assumptions (Solar)'!$V$13,'Assumptions (Solar)'!$V$8*Model!$AL$902*('Assumptions (Solar)'!$AJ$20*'Assumptions (Solar)'!$AJ$2+'Assumptions (Solar)'!$AJ$21*'Assumptions (Solar)'!$AJ$3)/10^9),0)</f>
        <v>-0.04471769621</v>
      </c>
      <c r="AT1046" s="177">
        <f>IF($AL$902&gt;0,IPMT('Assumptions (Solar)'!$V$10,Model!AE$1,'Assumptions (Solar)'!$V$13,'Assumptions (Solar)'!$V$8*Model!$AL$902*('Assumptions (Solar)'!$AJ$20*'Assumptions (Solar)'!$AJ$2+'Assumptions (Solar)'!$AJ$21*'Assumptions (Solar)'!$AJ$3)/10^9),0)</f>
        <v>-0.0309431471</v>
      </c>
      <c r="AU1046" s="177">
        <f>IF($AL$902&gt;0,IPMT('Assumptions (Solar)'!$V$10,Model!AF$1,'Assumptions (Solar)'!$V$13,'Assumptions (Solar)'!$V$8*Model!$AL$902*('Assumptions (Solar)'!$AJ$20*'Assumptions (Solar)'!$AJ$2+'Assumptions (Solar)'!$AJ$21*'Assumptions (Solar)'!$AJ$3)/10^9),0)</f>
        <v>-0.01606663407</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-0.1170165003</v>
      </c>
      <c r="AN1047" s="160">
        <f>IF($AM$902&gt;0,IPMT('Assumptions (Solar)'!$V$10,Model!X$1,'Assumptions (Solar)'!$V$13,'Assumptions (Solar)'!$V$8*Model!$AM$902*('Assumptions (Solar)'!$AK$20*'Assumptions (Solar)'!$AK$2+'Assumptions (Solar)'!$AK$21*'Assumptions (Solar)'!$AK$3)/10^9),0)</f>
        <v>-0.1089389111</v>
      </c>
      <c r="AO1047" s="160">
        <f>IF($AM$902&gt;0,IPMT('Assumptions (Solar)'!$V$10,Model!Y$1,'Assumptions (Solar)'!$V$13,'Assumptions (Solar)'!$V$8*Model!$AM$902*('Assumptions (Solar)'!$AK$20*'Assumptions (Solar)'!$AK$2+'Assumptions (Solar)'!$AK$21*'Assumptions (Solar)'!$AK$3)/10^9),0)</f>
        <v>-0.1002151148</v>
      </c>
      <c r="AP1047" s="160">
        <f>IF($AM$902&gt;0,IPMT('Assumptions (Solar)'!$V$10,Model!Z$1,'Assumptions (Solar)'!$V$13,'Assumptions (Solar)'!$V$8*Model!$AM$902*('Assumptions (Solar)'!$AK$20*'Assumptions (Solar)'!$AK$2+'Assumptions (Solar)'!$AK$21*'Assumptions (Solar)'!$AK$3)/10^9),0)</f>
        <v>-0.0907934148</v>
      </c>
      <c r="AQ1047" s="160">
        <f>IF($AM$902&gt;0,IPMT('Assumptions (Solar)'!$V$10,Model!AA$1,'Assumptions (Solar)'!$V$13,'Assumptions (Solar)'!$V$8*Model!$AM$902*('Assumptions (Solar)'!$AK$20*'Assumptions (Solar)'!$AK$2+'Assumptions (Solar)'!$AK$21*'Assumptions (Solar)'!$AK$3)/10^9),0)</f>
        <v>-0.08061797877</v>
      </c>
      <c r="AR1047" s="160">
        <f>IF($AM$902&gt;0,IPMT('Assumptions (Solar)'!$V$10,Model!AB$1,'Assumptions (Solar)'!$V$13,'Assumptions (Solar)'!$V$8*Model!$AM$902*('Assumptions (Solar)'!$AK$20*'Assumptions (Solar)'!$AK$2+'Assumptions (Solar)'!$AK$21*'Assumptions (Solar)'!$AK$3)/10^9),0)</f>
        <v>-0.06962850785</v>
      </c>
      <c r="AS1047" s="160">
        <f>IF($AM$902&gt;0,IPMT('Assumptions (Solar)'!$V$10,Model!AC$1,'Assumptions (Solar)'!$V$13,'Assumptions (Solar)'!$V$8*Model!$AM$902*('Assumptions (Solar)'!$AK$20*'Assumptions (Solar)'!$AK$2+'Assumptions (Solar)'!$AK$21*'Assumptions (Solar)'!$AK$3)/10^9),0)</f>
        <v>-0.05775987927</v>
      </c>
      <c r="AT1047" s="160">
        <f>IF($AM$902&gt;0,IPMT('Assumptions (Solar)'!$V$10,Model!AD$1,'Assumptions (Solar)'!$V$13,'Assumptions (Solar)'!$V$8*Model!$AM$902*('Assumptions (Solar)'!$AK$20*'Assumptions (Solar)'!$AK$2+'Assumptions (Solar)'!$AK$21*'Assumptions (Solar)'!$AK$3)/10^9),0)</f>
        <v>-0.0449417604</v>
      </c>
      <c r="AU1047" s="160">
        <f>IF($AM$902&gt;0,IPMT('Assumptions (Solar)'!$V$10,Model!AE$1,'Assumptions (Solar)'!$V$13,'Assumptions (Solar)'!$V$8*Model!$AM$902*('Assumptions (Solar)'!$AK$20*'Assumptions (Solar)'!$AK$2+'Assumptions (Solar)'!$AK$21*'Assumptions (Solar)'!$AK$3)/10^9),0)</f>
        <v>-0.03109819201</v>
      </c>
      <c r="AV1047" s="160">
        <f>IF($AM$902&gt;0,IPMT('Assumptions (Solar)'!$V$10,Model!AF$1,'Assumptions (Solar)'!$V$13,'Assumptions (Solar)'!$V$8*Model!$AM$902*('Assumptions (Solar)'!$AK$20*'Assumptions (Solar)'!$AK$2+'Assumptions (Solar)'!$AK$21*'Assumptions (Solar)'!$AK$3)/10^9),0)</f>
        <v>-0.01614713816</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-0.1249772691</v>
      </c>
      <c r="AO1048" s="160">
        <f>IF($AN$902&gt;0,IPMT('Assumptions (Solar)'!$V$10,Model!X$1,'Assumptions (Solar)'!$V$13,'Assumptions (Solar)'!$V$8*Model!$AN$902*('Assumptions (Solar)'!$AL$20*'Assumptions (Solar)'!$AL$2+'Assumptions (Solar)'!$AL$21*'Assumptions (Solar)'!$AL$3)/10^9),0)</f>
        <v>-0.1163501521</v>
      </c>
      <c r="AP1048" s="160">
        <f>IF($AN$902&gt;0,IPMT('Assumptions (Solar)'!$V$10,Model!Y$1,'Assumptions (Solar)'!$V$13,'Assumptions (Solar)'!$V$8*Model!$AN$902*('Assumptions (Solar)'!$AL$20*'Assumptions (Solar)'!$AL$2+'Assumptions (Solar)'!$AL$21*'Assumptions (Solar)'!$AL$3)/10^9),0)</f>
        <v>-0.1070328658</v>
      </c>
      <c r="AQ1048" s="160">
        <f>IF($AN$902&gt;0,IPMT('Assumptions (Solar)'!$V$10,Model!Z$1,'Assumptions (Solar)'!$V$13,'Assumptions (Solar)'!$V$8*Model!$AN$902*('Assumptions (Solar)'!$AL$20*'Assumptions (Solar)'!$AL$2+'Assumptions (Solar)'!$AL$21*'Assumptions (Solar)'!$AL$3)/10^9),0)</f>
        <v>-0.09697019654</v>
      </c>
      <c r="AR1048" s="160">
        <f>IF($AN$902&gt;0,IPMT('Assumptions (Solar)'!$V$10,Model!AA$1,'Assumptions (Solar)'!$V$13,'Assumptions (Solar)'!$V$8*Model!$AN$902*('Assumptions (Solar)'!$AL$20*'Assumptions (Solar)'!$AL$2+'Assumptions (Solar)'!$AL$21*'Assumptions (Solar)'!$AL$3)/10^9),0)</f>
        <v>-0.08610251375</v>
      </c>
      <c r="AS1048" s="160">
        <f>IF($AN$902&gt;0,IPMT('Assumptions (Solar)'!$V$10,Model!AB$1,'Assumptions (Solar)'!$V$13,'Assumptions (Solar)'!$V$8*Model!$AN$902*('Assumptions (Solar)'!$AL$20*'Assumptions (Solar)'!$AL$2+'Assumptions (Solar)'!$AL$21*'Assumptions (Solar)'!$AL$3)/10^9),0)</f>
        <v>-0.07436541633</v>
      </c>
      <c r="AT1048" s="160">
        <f>IF($AN$902&gt;0,IPMT('Assumptions (Solar)'!$V$10,Model!AC$1,'Assumptions (Solar)'!$V$13,'Assumptions (Solar)'!$V$8*Model!$AN$902*('Assumptions (Solar)'!$AL$20*'Assumptions (Solar)'!$AL$2+'Assumptions (Solar)'!$AL$21*'Assumptions (Solar)'!$AL$3)/10^9),0)</f>
        <v>-0.06168935112</v>
      </c>
      <c r="AU1048" s="160">
        <f>IF($AN$902&gt;0,IPMT('Assumptions (Solar)'!$V$10,Model!AD$1,'Assumptions (Solar)'!$V$13,'Assumptions (Solar)'!$V$8*Model!$AN$902*('Assumptions (Solar)'!$AL$20*'Assumptions (Solar)'!$AL$2+'Assumptions (Solar)'!$AL$21*'Assumptions (Solar)'!$AL$3)/10^9),0)</f>
        <v>-0.04799920069</v>
      </c>
      <c r="AV1048" s="160">
        <f>IF($AN$902&gt;0,IPMT('Assumptions (Solar)'!$V$10,Model!AE$1,'Assumptions (Solar)'!$V$13,'Assumptions (Solar)'!$V$8*Model!$AN$902*('Assumptions (Solar)'!$AL$20*'Assumptions (Solar)'!$AL$2+'Assumptions (Solar)'!$AL$21*'Assumptions (Solar)'!$AL$3)/10^9),0)</f>
        <v>-0.03321383823</v>
      </c>
      <c r="AW1048" s="160">
        <f>IF($AN$902&gt;0,IPMT('Assumptions (Solar)'!$V$10,Model!AF$1,'Assumptions (Solar)'!$V$13,'Assumptions (Solar)'!$V$8*Model!$AN$902*('Assumptions (Solar)'!$AL$20*'Assumptions (Solar)'!$AL$2+'Assumptions (Solar)'!$AL$21*'Assumptions (Solar)'!$AL$3)/10^9),0)</f>
        <v>-0.01724564677</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-0.1421592717</v>
      </c>
      <c r="AP1049" s="160">
        <f>IF($AO$902&gt;0,IPMT('Assumptions (Solar)'!$V$10,Model!X$1,'Assumptions (Solar)'!$V$13,'Assumptions (Solar)'!$V$8*Model!$AO$902*('Assumptions (Solar)'!$AM$20*'Assumptions (Solar)'!$AM$2+'Assumptions (Solar)'!$AM$21*'Assumptions (Solar)'!$AM$3)/10^9),0)</f>
        <v>-0.1323460899</v>
      </c>
      <c r="AQ1049" s="160">
        <f>IF($AO$902&gt;0,IPMT('Assumptions (Solar)'!$V$10,Model!Y$1,'Assumptions (Solar)'!$V$13,'Assumptions (Solar)'!$V$8*Model!$AO$902*('Assumptions (Solar)'!$AM$20*'Assumptions (Solar)'!$AM$2+'Assumptions (Solar)'!$AM$21*'Assumptions (Solar)'!$AM$3)/10^9),0)</f>
        <v>-0.1217478535</v>
      </c>
      <c r="AR1049" s="160">
        <f>IF($AO$902&gt;0,IPMT('Assumptions (Solar)'!$V$10,Model!Z$1,'Assumptions (Solar)'!$V$13,'Assumptions (Solar)'!$V$8*Model!$AO$902*('Assumptions (Solar)'!$AM$20*'Assumptions (Solar)'!$AM$2+'Assumptions (Solar)'!$AM$21*'Assumptions (Solar)'!$AM$3)/10^9),0)</f>
        <v>-0.1103017582</v>
      </c>
      <c r="AS1049" s="160">
        <f>IF($AO$902&gt;0,IPMT('Assumptions (Solar)'!$V$10,Model!AA$1,'Assumptions (Solar)'!$V$13,'Assumptions (Solar)'!$V$8*Model!$AO$902*('Assumptions (Solar)'!$AM$20*'Assumptions (Solar)'!$AM$2+'Assumptions (Solar)'!$AM$21*'Assumptions (Solar)'!$AM$3)/10^9),0)</f>
        <v>-0.09793997525</v>
      </c>
      <c r="AT1049" s="160">
        <f>IF($AO$902&gt;0,IPMT('Assumptions (Solar)'!$V$10,Model!AB$1,'Assumptions (Solar)'!$V$13,'Assumptions (Solar)'!$V$8*Model!$AO$902*('Assumptions (Solar)'!$AM$20*'Assumptions (Solar)'!$AM$2+'Assumptions (Solar)'!$AM$21*'Assumptions (Solar)'!$AM$3)/10^9),0)</f>
        <v>-0.0845892497</v>
      </c>
      <c r="AU1049" s="160">
        <f>IF($AO$902&gt;0,IPMT('Assumptions (Solar)'!$V$10,Model!AC$1,'Assumptions (Solar)'!$V$13,'Assumptions (Solar)'!$V$8*Model!$AO$902*('Assumptions (Solar)'!$AM$20*'Assumptions (Solar)'!$AM$2+'Assumptions (Solar)'!$AM$21*'Assumptions (Solar)'!$AM$3)/10^9),0)</f>
        <v>-0.0701704661</v>
      </c>
      <c r="AV1049" s="160">
        <f>IF($AO$902&gt;0,IPMT('Assumptions (Solar)'!$V$10,Model!AD$1,'Assumptions (Solar)'!$V$13,'Assumptions (Solar)'!$V$8*Model!$AO$902*('Assumptions (Solar)'!$AM$20*'Assumptions (Solar)'!$AM$2+'Assumptions (Solar)'!$AM$21*'Assumptions (Solar)'!$AM$3)/10^9),0)</f>
        <v>-0.05459817981</v>
      </c>
      <c r="AW1049" s="160">
        <f>IF($AO$902&gt;0,IPMT('Assumptions (Solar)'!$V$10,Model!AE$1,'Assumptions (Solar)'!$V$13,'Assumptions (Solar)'!$V$8*Model!$AO$902*('Assumptions (Solar)'!$AM$20*'Assumptions (Solar)'!$AM$2+'Assumptions (Solar)'!$AM$21*'Assumptions (Solar)'!$AM$3)/10^9),0)</f>
        <v>-0.03778011063</v>
      </c>
      <c r="AX1049" s="160">
        <f>IF($AO$902&gt;0,IPMT('Assumptions (Solar)'!$V$10,Model!AF$1,'Assumptions (Solar)'!$V$13,'Assumptions (Solar)'!$V$8*Model!$AO$902*('Assumptions (Solar)'!$AM$20*'Assumptions (Solar)'!$AM$2+'Assumptions (Solar)'!$AM$21*'Assumptions (Solar)'!$AM$3)/10^9),0)</f>
        <v>-0.0196165959</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-0.2179799314</v>
      </c>
      <c r="AQ1050" s="160">
        <f>IF($AP$902&gt;0,IPMT('Assumptions (Solar)'!$V$10,Model!X$1,'Assumptions (Solar)'!$V$13,'Assumptions (Solar)'!$V$8*Model!$AP$902*('Assumptions (Solar)'!$AN$20*'Assumptions (Solar)'!$AN$2+'Assumptions (Solar)'!$AN$21*'Assumptions (Solar)'!$AN$3)/10^9),0)</f>
        <v>-0.2029328882</v>
      </c>
      <c r="AR1050" s="160">
        <f>IF($AP$902&gt;0,IPMT('Assumptions (Solar)'!$V$10,Model!Y$1,'Assumptions (Solar)'!$V$13,'Assumptions (Solar)'!$V$8*Model!$AP$902*('Assumptions (Solar)'!$AN$20*'Assumptions (Solar)'!$AN$2+'Assumptions (Solar)'!$AN$21*'Assumptions (Solar)'!$AN$3)/10^9),0)</f>
        <v>-0.1866820815</v>
      </c>
      <c r="AS1050" s="160">
        <f>IF($AP$902&gt;0,IPMT('Assumptions (Solar)'!$V$10,Model!Z$1,'Assumptions (Solar)'!$V$13,'Assumptions (Solar)'!$V$8*Model!$AP$902*('Assumptions (Solar)'!$AN$20*'Assumptions (Solar)'!$AN$2+'Assumptions (Solar)'!$AN$21*'Assumptions (Solar)'!$AN$3)/10^9),0)</f>
        <v>-0.1691312103</v>
      </c>
      <c r="AT1050" s="160">
        <f>IF($AP$902&gt;0,IPMT('Assumptions (Solar)'!$V$10,Model!AA$1,'Assumptions (Solar)'!$V$13,'Assumptions (Solar)'!$V$8*Model!$AP$902*('Assumptions (Solar)'!$AN$20*'Assumptions (Solar)'!$AN$2+'Assumptions (Solar)'!$AN$21*'Assumptions (Solar)'!$AN$3)/10^9),0)</f>
        <v>-0.1501762694</v>
      </c>
      <c r="AU1050" s="160">
        <f>IF($AP$902&gt;0,IPMT('Assumptions (Solar)'!$V$10,Model!AB$1,'Assumptions (Solar)'!$V$13,'Assumptions (Solar)'!$V$8*Model!$AP$902*('Assumptions (Solar)'!$AN$20*'Assumptions (Solar)'!$AN$2+'Assumptions (Solar)'!$AN$21*'Assumptions (Solar)'!$AN$3)/10^9),0)</f>
        <v>-0.1297049332</v>
      </c>
      <c r="AV1050" s="160">
        <f>IF($AP$902&gt;0,IPMT('Assumptions (Solar)'!$V$10,Model!AC$1,'Assumptions (Solar)'!$V$13,'Assumptions (Solar)'!$V$8*Model!$AP$902*('Assumptions (Solar)'!$AN$20*'Assumptions (Solar)'!$AN$2+'Assumptions (Solar)'!$AN$21*'Assumptions (Solar)'!$AN$3)/10^9),0)</f>
        <v>-0.1075958902</v>
      </c>
      <c r="AW1050" s="160">
        <f>IF($AP$902&gt;0,IPMT('Assumptions (Solar)'!$V$10,Model!AD$1,'Assumptions (Solar)'!$V$13,'Assumptions (Solar)'!$V$8*Model!$AP$902*('Assumptions (Solar)'!$AN$20*'Assumptions (Solar)'!$AN$2+'Assumptions (Solar)'!$AN$21*'Assumptions (Solar)'!$AN$3)/10^9),0)</f>
        <v>-0.08371812367</v>
      </c>
      <c r="AX1050" s="160">
        <f>IF($AP$902&gt;0,IPMT('Assumptions (Solar)'!$V$10,Model!AE$1,'Assumptions (Solar)'!$V$13,'Assumptions (Solar)'!$V$8*Model!$AP$902*('Assumptions (Solar)'!$AN$20*'Assumptions (Solar)'!$AN$2+'Assumptions (Solar)'!$AN$21*'Assumptions (Solar)'!$AN$3)/10^9),0)</f>
        <v>-0.05793013585</v>
      </c>
      <c r="AY1050" s="160">
        <f>IF($AP$902&gt;0,IPMT('Assumptions (Solar)'!$V$10,Model!AF$1,'Assumptions (Solar)'!$V$13,'Assumptions (Solar)'!$V$8*Model!$AP$902*('Assumptions (Solar)'!$AN$20*'Assumptions (Solar)'!$AN$2+'Assumptions (Solar)'!$AN$21*'Assumptions (Solar)'!$AN$3)/10^9),0)</f>
        <v>-0.030079109</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-0.2334343398</v>
      </c>
      <c r="AR1051" s="160">
        <f>IF($AQ$902&gt;0,IPMT('Assumptions (Solar)'!$V$10,Model!X$1,'Assumptions (Solar)'!$V$13,'Assumptions (Solar)'!$V$8*Model!$AQ$902*('Assumptions (Solar)'!$AO$20*'Assumptions (Solar)'!$AO$2+'Assumptions (Solar)'!$AO$21*'Assumptions (Solar)'!$AO$3)/10^9),0)</f>
        <v>-0.2173204866</v>
      </c>
      <c r="AS1051" s="160">
        <f>IF($AQ$902&gt;0,IPMT('Assumptions (Solar)'!$V$10,Model!Y$1,'Assumptions (Solar)'!$V$13,'Assumptions (Solar)'!$V$8*Model!$AQ$902*('Assumptions (Solar)'!$AO$20*'Assumptions (Solar)'!$AO$2+'Assumptions (Solar)'!$AO$21*'Assumptions (Solar)'!$AO$3)/10^9),0)</f>
        <v>-0.1999175253</v>
      </c>
      <c r="AT1051" s="160">
        <f>IF($AQ$902&gt;0,IPMT('Assumptions (Solar)'!$V$10,Model!Z$1,'Assumptions (Solar)'!$V$13,'Assumptions (Solar)'!$V$8*Model!$AQ$902*('Assumptions (Solar)'!$AO$20*'Assumptions (Solar)'!$AO$2+'Assumptions (Solar)'!$AO$21*'Assumptions (Solar)'!$AO$3)/10^9),0)</f>
        <v>-0.181122327</v>
      </c>
      <c r="AU1051" s="160">
        <f>IF($AQ$902&gt;0,IPMT('Assumptions (Solar)'!$V$10,Model!AA$1,'Assumptions (Solar)'!$V$13,'Assumptions (Solar)'!$V$8*Model!$AQ$902*('Assumptions (Solar)'!$AO$20*'Assumptions (Solar)'!$AO$2+'Assumptions (Solar)'!$AO$21*'Assumptions (Solar)'!$AO$3)/10^9),0)</f>
        <v>-0.1608235129</v>
      </c>
      <c r="AV1051" s="160">
        <f>IF($AQ$902&gt;0,IPMT('Assumptions (Solar)'!$V$10,Model!AB$1,'Assumptions (Solar)'!$V$13,'Assumptions (Solar)'!$V$8*Model!$AQ$902*('Assumptions (Solar)'!$AO$20*'Assumptions (Solar)'!$AO$2+'Assumptions (Solar)'!$AO$21*'Assumptions (Solar)'!$AO$3)/10^9),0)</f>
        <v>-0.1389007936</v>
      </c>
      <c r="AW1051" s="160">
        <f>IF($AQ$902&gt;0,IPMT('Assumptions (Solar)'!$V$10,Model!AC$1,'Assumptions (Solar)'!$V$13,'Assumptions (Solar)'!$V$8*Model!$AQ$902*('Assumptions (Solar)'!$AO$20*'Assumptions (Solar)'!$AO$2+'Assumptions (Solar)'!$AO$21*'Assumptions (Solar)'!$AO$3)/10^9),0)</f>
        <v>-0.1152242568</v>
      </c>
      <c r="AX1051" s="160">
        <f>IF($AQ$902&gt;0,IPMT('Assumptions (Solar)'!$V$10,Model!AD$1,'Assumptions (Solar)'!$V$13,'Assumptions (Solar)'!$V$8*Model!$AQ$902*('Assumptions (Solar)'!$AO$20*'Assumptions (Solar)'!$AO$2+'Assumptions (Solar)'!$AO$21*'Assumptions (Solar)'!$AO$3)/10^9),0)</f>
        <v>-0.08965359702</v>
      </c>
      <c r="AY1051" s="160">
        <f>IF($AQ$902&gt;0,IPMT('Assumptions (Solar)'!$V$10,Model!AE$1,'Assumptions (Solar)'!$V$13,'Assumptions (Solar)'!$V$8*Model!$AQ$902*('Assumptions (Solar)'!$AO$20*'Assumptions (Solar)'!$AO$2+'Assumptions (Solar)'!$AO$21*'Assumptions (Solar)'!$AO$3)/10^9),0)</f>
        <v>-0.06203728448</v>
      </c>
      <c r="AZ1051" s="160">
        <f>IF($AQ$902&gt;0,IPMT('Assumptions (Solar)'!$V$10,Model!AF$1,'Assumptions (Solar)'!$V$13,'Assumptions (Solar)'!$V$8*Model!$AQ$902*('Assumptions (Solar)'!$AO$20*'Assumptions (Solar)'!$AO$2+'Assumptions (Solar)'!$AO$21*'Assumptions (Solar)'!$AO$3)/10^9),0)</f>
        <v>-0.03221166694</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-0.191886059</v>
      </c>
      <c r="AS1052" s="160">
        <f>IF($AR$902&gt;0,IPMT('Assumptions (Solar)'!$V$10,Model!X$1,'Assumptions (Solar)'!$V$13,'Assumptions (Solar)'!$V$8*Model!$AR$902*('Assumptions (Solar)'!$AP$20*'Assumptions (Solar)'!$AP$2+'Assumptions (Solar)'!$AP$21*'Assumptions (Solar)'!$AP$3)/10^9),0)</f>
        <v>-0.1786402625</v>
      </c>
      <c r="AT1052" s="160">
        <f>IF($AR$902&gt;0,IPMT('Assumptions (Solar)'!$V$10,Model!Y$1,'Assumptions (Solar)'!$V$13,'Assumptions (Solar)'!$V$8*Model!$AR$902*('Assumptions (Solar)'!$AP$20*'Assumptions (Solar)'!$AP$2+'Assumptions (Solar)'!$AP$21*'Assumptions (Solar)'!$AP$3)/10^9),0)</f>
        <v>-0.1643348022</v>
      </c>
      <c r="AU1052" s="160">
        <f>IF($AR$902&gt;0,IPMT('Assumptions (Solar)'!$V$10,Model!Z$1,'Assumptions (Solar)'!$V$13,'Assumptions (Solar)'!$V$8*Model!$AR$902*('Assumptions (Solar)'!$AP$20*'Assumptions (Solar)'!$AP$2+'Assumptions (Solar)'!$AP$21*'Assumptions (Solar)'!$AP$3)/10^9),0)</f>
        <v>-0.1488849051</v>
      </c>
      <c r="AV1052" s="160">
        <f>IF($AR$902&gt;0,IPMT('Assumptions (Solar)'!$V$10,Model!AA$1,'Assumptions (Solar)'!$V$13,'Assumptions (Solar)'!$V$8*Model!$AR$902*('Assumptions (Solar)'!$AP$20*'Assumptions (Solar)'!$AP$2+'Assumptions (Solar)'!$AP$21*'Assumptions (Solar)'!$AP$3)/10^9),0)</f>
        <v>-0.1321990163</v>
      </c>
      <c r="AW1052" s="160">
        <f>IF($AR$902&gt;0,IPMT('Assumptions (Solar)'!$V$10,Model!AB$1,'Assumptions (Solar)'!$V$13,'Assumptions (Solar)'!$V$8*Model!$AR$902*('Assumptions (Solar)'!$AP$20*'Assumptions (Solar)'!$AP$2+'Assumptions (Solar)'!$AP$21*'Assumptions (Solar)'!$AP$3)/10^9),0)</f>
        <v>-0.1141782563</v>
      </c>
      <c r="AX1052" s="160">
        <f>IF($AR$902&gt;0,IPMT('Assumptions (Solar)'!$V$10,Model!AC$1,'Assumptions (Solar)'!$V$13,'Assumptions (Solar)'!$V$8*Model!$AR$902*('Assumptions (Solar)'!$AP$20*'Assumptions (Solar)'!$AP$2+'Assumptions (Solar)'!$AP$21*'Assumptions (Solar)'!$AP$3)/10^9),0)</f>
        <v>-0.09471583556</v>
      </c>
      <c r="AY1052" s="160">
        <f>IF($AR$902&gt;0,IPMT('Assumptions (Solar)'!$V$10,Model!AD$1,'Assumptions (Solar)'!$V$13,'Assumptions (Solar)'!$V$8*Model!$AR$902*('Assumptions (Solar)'!$AP$20*'Assumptions (Solar)'!$AP$2+'Assumptions (Solar)'!$AP$21*'Assumptions (Solar)'!$AP$3)/10^9),0)</f>
        <v>-0.07369642114</v>
      </c>
      <c r="AZ1052" s="160">
        <f>IF($AR$902&gt;0,IPMT('Assumptions (Solar)'!$V$10,Model!AE$1,'Assumptions (Solar)'!$V$13,'Assumptions (Solar)'!$V$8*Model!$AR$902*('Assumptions (Solar)'!$AP$20*'Assumptions (Solar)'!$AP$2+'Assumptions (Solar)'!$AP$21*'Assumptions (Solar)'!$AP$3)/10^9),0)</f>
        <v>-0.05099545356</v>
      </c>
      <c r="BA1052" s="160">
        <f>IF($AR$902&gt;0,IPMT('Assumptions (Solar)'!$V$10,Model!AF$1,'Assumptions (Solar)'!$V$13,'Assumptions (Solar)'!$V$8*Model!$AR$902*('Assumptions (Solar)'!$AP$20*'Assumptions (Solar)'!$AP$2+'Assumptions (Solar)'!$AP$21*'Assumptions (Solar)'!$AP$3)/10^9),0)</f>
        <v>-0.02647840858</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-0.2811236096</v>
      </c>
      <c r="AT1053" s="160">
        <f>IF($AS$902&gt;0,IPMT('Assumptions (Solar)'!$V$10,Model!X$1,'Assumptions (Solar)'!$V$13,'Assumptions (Solar)'!$V$8*Model!$AS$902*('Assumptions (Solar)'!$AQ$20*'Assumptions (Solar)'!$AQ$2+'Assumptions (Solar)'!$AQ$21*'Assumptions (Solar)'!$AQ$3)/10^9),0)</f>
        <v>-0.2617177906</v>
      </c>
      <c r="AU1053" s="160">
        <f>IF($AS$902&gt;0,IPMT('Assumptions (Solar)'!$V$10,Model!Y$1,'Assumptions (Solar)'!$V$13,'Assumptions (Solar)'!$V$8*Model!$AS$902*('Assumptions (Solar)'!$AQ$20*'Assumptions (Solar)'!$AQ$2+'Assumptions (Solar)'!$AQ$21*'Assumptions (Solar)'!$AQ$3)/10^9),0)</f>
        <v>-0.240759506</v>
      </c>
      <c r="AV1053" s="160">
        <f>IF($AS$902&gt;0,IPMT('Assumptions (Solar)'!$V$10,Model!Z$1,'Assumptions (Solar)'!$V$13,'Assumptions (Solar)'!$V$8*Model!$AS$902*('Assumptions (Solar)'!$AQ$20*'Assumptions (Solar)'!$AQ$2+'Assumptions (Solar)'!$AQ$21*'Assumptions (Solar)'!$AQ$3)/10^9),0)</f>
        <v>-0.2181245587</v>
      </c>
      <c r="AW1053" s="160">
        <f>IF($AS$902&gt;0,IPMT('Assumptions (Solar)'!$V$10,Model!AA$1,'Assumptions (Solar)'!$V$13,'Assumptions (Solar)'!$V$8*Model!$AS$902*('Assumptions (Solar)'!$AQ$20*'Assumptions (Solar)'!$AQ$2+'Assumptions (Solar)'!$AQ$21*'Assumptions (Solar)'!$AQ$3)/10^9),0)</f>
        <v>-0.1936788156</v>
      </c>
      <c r="AX1053" s="160">
        <f>IF($AS$902&gt;0,IPMT('Assumptions (Solar)'!$V$10,Model!AB$1,'Assumptions (Solar)'!$V$13,'Assumptions (Solar)'!$V$8*Model!$AS$902*('Assumptions (Solar)'!$AQ$20*'Assumptions (Solar)'!$AQ$2+'Assumptions (Solar)'!$AQ$21*'Assumptions (Solar)'!$AQ$3)/10^9),0)</f>
        <v>-0.1672774131</v>
      </c>
      <c r="AY1053" s="160">
        <f>IF($AS$902&gt;0,IPMT('Assumptions (Solar)'!$V$10,Model!AC$1,'Assumptions (Solar)'!$V$13,'Assumptions (Solar)'!$V$8*Model!$AS$902*('Assumptions (Solar)'!$AQ$20*'Assumptions (Solar)'!$AQ$2+'Assumptions (Solar)'!$AQ$21*'Assumptions (Solar)'!$AQ$3)/10^9),0)</f>
        <v>-0.1387638983</v>
      </c>
      <c r="AZ1053" s="160">
        <f>IF($AS$902&gt;0,IPMT('Assumptions (Solar)'!$V$10,Model!AD$1,'Assumptions (Solar)'!$V$13,'Assumptions (Solar)'!$V$8*Model!$AS$902*('Assumptions (Solar)'!$AQ$20*'Assumptions (Solar)'!$AQ$2+'Assumptions (Solar)'!$AQ$21*'Assumptions (Solar)'!$AQ$3)/10^9),0)</f>
        <v>-0.1079693024</v>
      </c>
      <c r="BA1053" s="160">
        <f>IF($AS$902&gt;0,IPMT('Assumptions (Solar)'!$V$10,Model!AE$1,'Assumptions (Solar)'!$V$13,'Assumptions (Solar)'!$V$8*Model!$AS$902*('Assumptions (Solar)'!$AQ$20*'Assumptions (Solar)'!$AQ$2+'Assumptions (Solar)'!$AQ$21*'Assumptions (Solar)'!$AQ$3)/10^9),0)</f>
        <v>-0.07471113874</v>
      </c>
      <c r="BB1053" s="160">
        <f>IF($AS$902&gt;0,IPMT('Assumptions (Solar)'!$V$10,Model!AF$1,'Assumptions (Solar)'!$V$13,'Assumptions (Solar)'!$V$8*Model!$AS$902*('Assumptions (Solar)'!$AQ$20*'Assumptions (Solar)'!$AQ$2+'Assumptions (Solar)'!$AQ$21*'Assumptions (Solar)'!$AQ$3)/10^9),0)</f>
        <v>-0.03879232204</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-0.1756122752</v>
      </c>
      <c r="AU1054" s="160">
        <f>IF($AT$902&gt;0,IPMT('Assumptions (Solar)'!$V$10,Model!X$1,'Assumptions (Solar)'!$V$13,'Assumptions (Solar)'!$V$8*Model!$AT$902*('Assumptions (Solar)'!$AR$20*'Assumptions (Solar)'!$AR$2+'Assumptions (Solar)'!$AR$21*'Assumptions (Solar)'!$AR$3)/10^9),0)</f>
        <v>-0.1634898496</v>
      </c>
      <c r="AV1054" s="160">
        <f>IF($AT$902&gt;0,IPMT('Assumptions (Solar)'!$V$10,Model!Y$1,'Assumptions (Solar)'!$V$13,'Assumptions (Solar)'!$V$8*Model!$AT$902*('Assumptions (Solar)'!$AR$20*'Assumptions (Solar)'!$AR$2+'Assumptions (Solar)'!$AR$21*'Assumptions (Solar)'!$AR$3)/10^9),0)</f>
        <v>-0.15039763</v>
      </c>
      <c r="AW1054" s="160">
        <f>IF($AT$902&gt;0,IPMT('Assumptions (Solar)'!$V$10,Model!Z$1,'Assumptions (Solar)'!$V$13,'Assumptions (Solar)'!$V$8*Model!$AT$902*('Assumptions (Solar)'!$AR$20*'Assumptions (Solar)'!$AR$2+'Assumptions (Solar)'!$AR$21*'Assumptions (Solar)'!$AR$3)/10^9),0)</f>
        <v>-0.1362580328</v>
      </c>
      <c r="AX1054" s="160">
        <f>IF($AT$902&gt;0,IPMT('Assumptions (Solar)'!$V$10,Model!AA$1,'Assumptions (Solar)'!$V$13,'Assumptions (Solar)'!$V$8*Model!$AT$902*('Assumptions (Solar)'!$AR$20*'Assumptions (Solar)'!$AR$2+'Assumptions (Solar)'!$AR$21*'Assumptions (Solar)'!$AR$3)/10^9),0)</f>
        <v>-0.1209872679</v>
      </c>
      <c r="AY1054" s="160">
        <f>IF($AT$902&gt;0,IPMT('Assumptions (Solar)'!$V$10,Model!AB$1,'Assumptions (Solar)'!$V$13,'Assumptions (Solar)'!$V$8*Model!$AT$902*('Assumptions (Solar)'!$AR$20*'Assumptions (Solar)'!$AR$2+'Assumptions (Solar)'!$AR$21*'Assumptions (Solar)'!$AR$3)/10^9),0)</f>
        <v>-0.1044948417</v>
      </c>
      <c r="AZ1054" s="160">
        <f>IF($AT$902&gt;0,IPMT('Assumptions (Solar)'!$V$10,Model!AC$1,'Assumptions (Solar)'!$V$13,'Assumptions (Solar)'!$V$8*Model!$AT$902*('Assumptions (Solar)'!$AR$20*'Assumptions (Solar)'!$AR$2+'Assumptions (Solar)'!$AR$21*'Assumptions (Solar)'!$AR$3)/10^9),0)</f>
        <v>-0.08668302149</v>
      </c>
      <c r="BA1054" s="160">
        <f>IF($AT$902&gt;0,IPMT('Assumptions (Solar)'!$V$10,Model!AD$1,'Assumptions (Solar)'!$V$13,'Assumptions (Solar)'!$V$8*Model!$AT$902*('Assumptions (Solar)'!$AR$20*'Assumptions (Solar)'!$AR$2+'Assumptions (Solar)'!$AR$21*'Assumptions (Solar)'!$AR$3)/10^9),0)</f>
        <v>-0.06744625563</v>
      </c>
      <c r="BB1054" s="160">
        <f>IF($AT$902&gt;0,IPMT('Assumptions (Solar)'!$V$10,Model!AE$1,'Assumptions (Solar)'!$V$13,'Assumptions (Solar)'!$V$8*Model!$AT$902*('Assumptions (Solar)'!$AR$20*'Assumptions (Solar)'!$AR$2+'Assumptions (Solar)'!$AR$21*'Assumptions (Solar)'!$AR$3)/10^9),0)</f>
        <v>-0.0466705485</v>
      </c>
      <c r="BC1054" s="160">
        <f>IF($AT$902&gt;0,IPMT('Assumptions (Solar)'!$V$10,Model!AF$1,'Assumptions (Solar)'!$V$13,'Assumptions (Solar)'!$V$8*Model!$AT$902*('Assumptions (Solar)'!$AR$20*'Assumptions (Solar)'!$AR$2+'Assumptions (Solar)'!$AR$21*'Assumptions (Solar)'!$AR$3)/10^9),0)</f>
        <v>-0.0242327848</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-0.1853867942</v>
      </c>
      <c r="AV1055" s="160">
        <f>IF($AU$902&gt;0,IPMT('Assumptions (Solar)'!$V$10,Model!X$1,'Assumptions (Solar)'!$V$13,'Assumptions (Solar)'!$V$8*Model!$AU$902*('Assumptions (Solar)'!$AS$20*'Assumptions (Solar)'!$AS$2+'Assumptions (Solar)'!$AS$21*'Assumptions (Solar)'!$AS$3)/10^9),0)</f>
        <v>-0.1725896385</v>
      </c>
      <c r="AW1055" s="160">
        <f>IF($AU$902&gt;0,IPMT('Assumptions (Solar)'!$V$10,Model!Y$1,'Assumptions (Solar)'!$V$13,'Assumptions (Solar)'!$V$8*Model!$AU$902*('Assumptions (Solar)'!$AS$20*'Assumptions (Solar)'!$AS$2+'Assumptions (Solar)'!$AS$21*'Assumptions (Solar)'!$AS$3)/10^9),0)</f>
        <v>-0.1587687105</v>
      </c>
      <c r="AX1055" s="160">
        <f>IF($AU$902&gt;0,IPMT('Assumptions (Solar)'!$V$10,Model!Z$1,'Assumptions (Solar)'!$V$13,'Assumptions (Solar)'!$V$8*Model!$AU$902*('Assumptions (Solar)'!$AS$20*'Assumptions (Solar)'!$AS$2+'Assumptions (Solar)'!$AS$21*'Assumptions (Solar)'!$AS$3)/10^9),0)</f>
        <v>-0.1438421082</v>
      </c>
      <c r="AY1055" s="160">
        <f>IF($AU$902&gt;0,IPMT('Assumptions (Solar)'!$V$10,Model!AA$1,'Assumptions (Solar)'!$V$13,'Assumptions (Solar)'!$V$8*Model!$AU$902*('Assumptions (Solar)'!$AS$20*'Assumptions (Solar)'!$AS$2+'Assumptions (Solar)'!$AS$21*'Assumptions (Solar)'!$AS$3)/10^9),0)</f>
        <v>-0.1277213777</v>
      </c>
      <c r="AZ1055" s="160">
        <f>IF($AU$902&gt;0,IPMT('Assumptions (Solar)'!$V$10,Model!AB$1,'Assumptions (Solar)'!$V$13,'Assumptions (Solar)'!$V$8*Model!$AU$902*('Assumptions (Solar)'!$AS$20*'Assumptions (Solar)'!$AS$2+'Assumptions (Solar)'!$AS$21*'Assumptions (Solar)'!$AS$3)/10^9),0)</f>
        <v>-0.1103109888</v>
      </c>
      <c r="BA1055" s="160">
        <f>IF($AU$902&gt;0,IPMT('Assumptions (Solar)'!$V$10,Model!AC$1,'Assumptions (Solar)'!$V$13,'Assumptions (Solar)'!$V$8*Model!$AU$902*('Assumptions (Solar)'!$AS$20*'Assumptions (Solar)'!$AS$2+'Assumptions (Solar)'!$AS$21*'Assumptions (Solar)'!$AS$3)/10^9),0)</f>
        <v>-0.09150776871</v>
      </c>
      <c r="BB1055" s="160">
        <f>IF($AU$902&gt;0,IPMT('Assumptions (Solar)'!$V$10,Model!AD$1,'Assumptions (Solar)'!$V$13,'Assumptions (Solar)'!$V$8*Model!$AU$902*('Assumptions (Solar)'!$AS$20*'Assumptions (Solar)'!$AS$2+'Assumptions (Solar)'!$AS$21*'Assumptions (Solar)'!$AS$3)/10^9),0)</f>
        <v>-0.07120029107</v>
      </c>
      <c r="BC1055" s="160">
        <f>IF($AU$902&gt;0,IPMT('Assumptions (Solar)'!$V$10,Model!AE$1,'Assumptions (Solar)'!$V$13,'Assumptions (Solar)'!$V$8*Model!$AU$902*('Assumptions (Solar)'!$AS$20*'Assumptions (Solar)'!$AS$2+'Assumptions (Solar)'!$AS$21*'Assumptions (Solar)'!$AS$3)/10^9),0)</f>
        <v>-0.04926821521</v>
      </c>
      <c r="BD1055" s="160">
        <f>IF($AU$902&gt;0,IPMT('Assumptions (Solar)'!$V$10,Model!AF$1,'Assumptions (Solar)'!$V$13,'Assumptions (Solar)'!$V$8*Model!$AU$902*('Assumptions (Solar)'!$AS$20*'Assumptions (Solar)'!$AS$2+'Assumptions (Solar)'!$AS$21*'Assumptions (Solar)'!$AS$3)/10^9),0)</f>
        <v>-0.02558157328</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-0.1260144555</v>
      </c>
      <c r="AW1056" s="160">
        <f>IF($AV$902&gt;0,IPMT('Assumptions (Solar)'!$V$10,Model!X$1,'Assumptions (Solar)'!$V$13,'Assumptions (Solar)'!$V$8*Model!$AV$902*('Assumptions (Solar)'!$AT$20*'Assumptions (Solar)'!$AT$2+'Assumptions (Solar)'!$AT$21*'Assumptions (Solar)'!$AT$3)/10^9),0)</f>
        <v>-0.1173157421</v>
      </c>
      <c r="AX1056" s="160">
        <f>IF($AV$902&gt;0,IPMT('Assumptions (Solar)'!$V$10,Model!Y$1,'Assumptions (Solar)'!$V$13,'Assumptions (Solar)'!$V$8*Model!$AV$902*('Assumptions (Solar)'!$AT$20*'Assumptions (Solar)'!$AT$2+'Assumptions (Solar)'!$AT$21*'Assumptions (Solar)'!$AT$3)/10^9),0)</f>
        <v>-0.1079211316</v>
      </c>
      <c r="AY1056" s="160">
        <f>IF($AV$902&gt;0,IPMT('Assumptions (Solar)'!$V$10,Model!Z$1,'Assumptions (Solar)'!$V$13,'Assumptions (Solar)'!$V$8*Model!$AV$902*('Assumptions (Solar)'!$AT$20*'Assumptions (Solar)'!$AT$2+'Assumptions (Solar)'!$AT$21*'Assumptions (Solar)'!$AT$3)/10^9),0)</f>
        <v>-0.09777495225</v>
      </c>
      <c r="AZ1056" s="160">
        <f>IF($AV$902&gt;0,IPMT('Assumptions (Solar)'!$V$10,Model!AA$1,'Assumptions (Solar)'!$V$13,'Assumptions (Solar)'!$V$8*Model!$AV$902*('Assumptions (Solar)'!$AT$20*'Assumptions (Solar)'!$AT$2+'Assumptions (Solar)'!$AT$21*'Assumptions (Solar)'!$AT$3)/10^9),0)</f>
        <v>-0.08681707855</v>
      </c>
      <c r="BA1056" s="160">
        <f>IF($AV$902&gt;0,IPMT('Assumptions (Solar)'!$V$10,Model!AB$1,'Assumptions (Solar)'!$V$13,'Assumptions (Solar)'!$V$8*Model!$AV$902*('Assumptions (Solar)'!$AT$20*'Assumptions (Solar)'!$AT$2+'Assumptions (Solar)'!$AT$21*'Assumptions (Solar)'!$AT$3)/10^9),0)</f>
        <v>-0.07498257496</v>
      </c>
      <c r="BB1056" s="160">
        <f>IF($AV$902&gt;0,IPMT('Assumptions (Solar)'!$V$10,Model!AC$1,'Assumptions (Solar)'!$V$13,'Assumptions (Solar)'!$V$8*Model!$AV$902*('Assumptions (Solar)'!$AT$20*'Assumptions (Solar)'!$AT$2+'Assumptions (Solar)'!$AT$21*'Assumptions (Solar)'!$AT$3)/10^9),0)</f>
        <v>-0.06220131108</v>
      </c>
      <c r="BC1056" s="160">
        <f>IF($AV$902&gt;0,IPMT('Assumptions (Solar)'!$V$10,Model!AD$1,'Assumptions (Solar)'!$V$13,'Assumptions (Solar)'!$V$8*Model!$AV$902*('Assumptions (Solar)'!$AT$20*'Assumptions (Solar)'!$AT$2+'Assumptions (Solar)'!$AT$21*'Assumptions (Solar)'!$AT$3)/10^9),0)</f>
        <v>-0.04839754608</v>
      </c>
      <c r="BD1056" s="160">
        <f>IF($AV$902&gt;0,IPMT('Assumptions (Solar)'!$V$10,Model!AE$1,'Assumptions (Solar)'!$V$13,'Assumptions (Solar)'!$V$8*Model!$AV$902*('Assumptions (Solar)'!$AT$20*'Assumptions (Solar)'!$AT$2+'Assumptions (Solar)'!$AT$21*'Assumptions (Solar)'!$AT$3)/10^9),0)</f>
        <v>-0.03348947989</v>
      </c>
      <c r="BE1056" s="160">
        <f>IF($AV$902&gt;0,IPMT('Assumptions (Solar)'!$V$10,Model!AF$1,'Assumptions (Solar)'!$V$13,'Assumptions (Solar)'!$V$8*Model!$AV$902*('Assumptions (Solar)'!$AT$20*'Assumptions (Solar)'!$AT$2+'Assumptions (Solar)'!$AT$21*'Assumptions (Solar)'!$AT$3)/10^9),0)</f>
        <v>-0.01738876841</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-0.1272443027</v>
      </c>
      <c r="AX1057" s="160">
        <f>IF($AW$902&gt;0,IPMT('Assumptions (Solar)'!$V$10,Model!X$1,'Assumptions (Solar)'!$V$13,'Assumptions (Solar)'!$V$8*Model!$AW$902*('Assumptions (Solar)'!$AU$20*'Assumptions (Solar)'!$AU$2+'Assumptions (Solar)'!$AU$21*'Assumptions (Solar)'!$AU$3)/10^9),0)</f>
        <v>-0.1184606935</v>
      </c>
      <c r="AY1057" s="160">
        <f>IF($AW$902&gt;0,IPMT('Assumptions (Solar)'!$V$10,Model!Y$1,'Assumptions (Solar)'!$V$13,'Assumptions (Solar)'!$V$8*Model!$AW$902*('Assumptions (Solar)'!$AU$20*'Assumptions (Solar)'!$AU$2+'Assumptions (Solar)'!$AU$21*'Assumptions (Solar)'!$AU$3)/10^9),0)</f>
        <v>-0.1089743957</v>
      </c>
      <c r="AZ1057" s="160">
        <f>IF($AW$902&gt;0,IPMT('Assumptions (Solar)'!$V$10,Model!Z$1,'Assumptions (Solar)'!$V$13,'Assumptions (Solar)'!$V$8*Model!$AW$902*('Assumptions (Solar)'!$AU$20*'Assumptions (Solar)'!$AU$2+'Assumptions (Solar)'!$AU$21*'Assumptions (Solar)'!$AU$3)/10^9),0)</f>
        <v>-0.09872919393</v>
      </c>
      <c r="BA1057" s="160">
        <f>IF($AW$902&gt;0,IPMT('Assumptions (Solar)'!$V$10,Model!AA$1,'Assumptions (Solar)'!$V$13,'Assumptions (Solar)'!$V$8*Model!$AW$902*('Assumptions (Solar)'!$AU$20*'Assumptions (Solar)'!$AU$2+'Assumptions (Solar)'!$AU$21*'Assumptions (Solar)'!$AU$3)/10^9),0)</f>
        <v>-0.08766437608</v>
      </c>
      <c r="BB1057" s="160">
        <f>IF($AW$902&gt;0,IPMT('Assumptions (Solar)'!$V$10,Model!AB$1,'Assumptions (Solar)'!$V$13,'Assumptions (Solar)'!$V$8*Model!$AW$902*('Assumptions (Solar)'!$AU$20*'Assumptions (Solar)'!$AU$2+'Assumptions (Solar)'!$AU$21*'Assumptions (Solar)'!$AU$3)/10^9),0)</f>
        <v>-0.07571437279</v>
      </c>
      <c r="BC1057" s="160">
        <f>IF($AW$902&gt;0,IPMT('Assumptions (Solar)'!$V$10,Model!AC$1,'Assumptions (Solar)'!$V$13,'Assumptions (Solar)'!$V$8*Model!$AW$902*('Assumptions (Solar)'!$AU$20*'Assumptions (Solar)'!$AU$2+'Assumptions (Solar)'!$AU$21*'Assumptions (Solar)'!$AU$3)/10^9),0)</f>
        <v>-0.06280836925</v>
      </c>
      <c r="BD1057" s="160">
        <f>IF($AW$902&gt;0,IPMT('Assumptions (Solar)'!$V$10,Model!AD$1,'Assumptions (Solar)'!$V$13,'Assumptions (Solar)'!$V$8*Model!$AW$902*('Assumptions (Solar)'!$AU$20*'Assumptions (Solar)'!$AU$2+'Assumptions (Solar)'!$AU$21*'Assumptions (Solar)'!$AU$3)/10^9),0)</f>
        <v>-0.04886988542</v>
      </c>
      <c r="BE1057" s="160">
        <f>IF($AW$902&gt;0,IPMT('Assumptions (Solar)'!$V$10,Model!AE$1,'Assumptions (Solar)'!$V$13,'Assumptions (Solar)'!$V$8*Model!$AW$902*('Assumptions (Solar)'!$AU$20*'Assumptions (Solar)'!$AU$2+'Assumptions (Solar)'!$AU$21*'Assumptions (Solar)'!$AU$3)/10^9),0)</f>
        <v>-0.03381632288</v>
      </c>
      <c r="BF1057" s="160">
        <f>IF($AW$902&gt;0,IPMT('Assumptions (Solar)'!$V$10,Model!AF$1,'Assumptions (Solar)'!$V$13,'Assumptions (Solar)'!$V$8*Model!$AW$902*('Assumptions (Solar)'!$AU$20*'Assumptions (Solar)'!$AU$2+'Assumptions (Solar)'!$AU$21*'Assumptions (Solar)'!$AU$3)/10^9),0)</f>
        <v>-0.01755847534</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-0.2569483497</v>
      </c>
      <c r="AY1058" s="160">
        <f>IF($AX$902&gt;0,IPMT('Assumptions (Solar)'!$V$10,Model!X$1,'Assumptions (Solar)'!$V$13,'Assumptions (Solar)'!$V$8*Model!$AX$902*('Assumptions (Solar)'!$AV$20*'Assumptions (Solar)'!$AV$2+'Assumptions (Solar)'!$AV$21*'Assumptions (Solar)'!$AV$3)/10^9),0)</f>
        <v>-0.2392113365</v>
      </c>
      <c r="AZ1058" s="160">
        <f>IF($AX$902&gt;0,IPMT('Assumptions (Solar)'!$V$10,Model!Y$1,'Assumptions (Solar)'!$V$13,'Assumptions (Solar)'!$V$8*Model!$AX$902*('Assumptions (Solar)'!$AV$20*'Assumptions (Solar)'!$AV$2+'Assumptions (Solar)'!$AV$21*'Assumptions (Solar)'!$AV$3)/10^9),0)</f>
        <v>-0.2200553622</v>
      </c>
      <c r="BA1058" s="160">
        <f>IF($AX$902&gt;0,IPMT('Assumptions (Solar)'!$V$10,Model!Z$1,'Assumptions (Solar)'!$V$13,'Assumptions (Solar)'!$V$8*Model!$AX$902*('Assumptions (Solar)'!$AV$20*'Assumptions (Solar)'!$AV$2+'Assumptions (Solar)'!$AV$21*'Assumptions (Solar)'!$AV$3)/10^9),0)</f>
        <v>-0.19936691</v>
      </c>
      <c r="BB1058" s="160">
        <f>IF($AX$902&gt;0,IPMT('Assumptions (Solar)'!$V$10,Model!AA$1,'Assumptions (Solar)'!$V$13,'Assumptions (Solar)'!$V$8*Model!$AX$902*('Assumptions (Solar)'!$AV$20*'Assumptions (Solar)'!$AV$2+'Assumptions (Solar)'!$AV$21*'Assumptions (Solar)'!$AV$3)/10^9),0)</f>
        <v>-0.1770233817</v>
      </c>
      <c r="BC1058" s="160">
        <f>IF($AX$902&gt;0,IPMT('Assumptions (Solar)'!$V$10,Model!AB$1,'Assumptions (Solar)'!$V$13,'Assumptions (Solar)'!$V$8*Model!$AX$902*('Assumptions (Solar)'!$AV$20*'Assumptions (Solar)'!$AV$2+'Assumptions (Solar)'!$AV$21*'Assumptions (Solar)'!$AV$3)/10^9),0)</f>
        <v>-0.152892371</v>
      </c>
      <c r="BD1058" s="160">
        <f>IF($AX$902&gt;0,IPMT('Assumptions (Solar)'!$V$10,Model!AC$1,'Assumptions (Solar)'!$V$13,'Assumptions (Solar)'!$V$8*Model!$AX$902*('Assumptions (Solar)'!$AV$20*'Assumptions (Solar)'!$AV$2+'Assumptions (Solar)'!$AV$21*'Assumptions (Solar)'!$AV$3)/10^9),0)</f>
        <v>-0.1268308795</v>
      </c>
      <c r="BE1058" s="160">
        <f>IF($AX$902&gt;0,IPMT('Assumptions (Solar)'!$V$10,Model!AD$1,'Assumptions (Solar)'!$V$13,'Assumptions (Solar)'!$V$8*Model!$AX$902*('Assumptions (Solar)'!$AV$20*'Assumptions (Solar)'!$AV$2+'Assumptions (Solar)'!$AV$21*'Assumptions (Solar)'!$AV$3)/10^9),0)</f>
        <v>-0.09868446871</v>
      </c>
      <c r="BF1058" s="160">
        <f>IF($AX$902&gt;0,IPMT('Assumptions (Solar)'!$V$10,Model!AE$1,'Assumptions (Solar)'!$V$13,'Assumptions (Solar)'!$V$8*Model!$AX$902*('Assumptions (Solar)'!$AV$20*'Assumptions (Solar)'!$AV$2+'Assumptions (Solar)'!$AV$21*'Assumptions (Solar)'!$AV$3)/10^9),0)</f>
        <v>-0.06828634503</v>
      </c>
      <c r="BG1058" s="160">
        <f>IF($AX$902&gt;0,IPMT('Assumptions (Solar)'!$V$10,Model!AF$1,'Assumptions (Solar)'!$V$13,'Assumptions (Solar)'!$V$8*Model!$AX$902*('Assumptions (Solar)'!$AV$20*'Assumptions (Solar)'!$AV$2+'Assumptions (Solar)'!$AV$21*'Assumptions (Solar)'!$AV$3)/10^9),0)</f>
        <v>-0.03545637146</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-0.2590423614</v>
      </c>
      <c r="AZ1059" s="160">
        <f>IF($AY$902&gt;0,IPMT('Assumptions (Solar)'!$V$10,Model!X$1,'Assumptions (Solar)'!$V$13,'Assumptions (Solar)'!$V$8*Model!$AY$902*('Assumptions (Solar)'!$AW$20*'Assumptions (Solar)'!$AW$2+'Assumptions (Solar)'!$AW$21*'Assumptions (Solar)'!$AW$3)/10^9),0)</f>
        <v>-0.2411607996</v>
      </c>
      <c r="BA1059" s="160">
        <f>IF($AY$902&gt;0,IPMT('Assumptions (Solar)'!$V$10,Model!Y$1,'Assumptions (Solar)'!$V$13,'Assumptions (Solar)'!$V$8*Model!$AY$902*('Assumptions (Solar)'!$AW$20*'Assumptions (Solar)'!$AW$2+'Assumptions (Solar)'!$AW$21*'Assumptions (Solar)'!$AW$3)/10^9),0)</f>
        <v>-0.2218487129</v>
      </c>
      <c r="BB1059" s="160">
        <f>IF($AY$902&gt;0,IPMT('Assumptions (Solar)'!$V$10,Model!Z$1,'Assumptions (Solar)'!$V$13,'Assumptions (Solar)'!$V$8*Model!$AY$902*('Assumptions (Solar)'!$AW$20*'Assumptions (Solar)'!$AW$2+'Assumptions (Solar)'!$AW$21*'Assumptions (Solar)'!$AW$3)/10^9),0)</f>
        <v>-0.2009916593</v>
      </c>
      <c r="BC1059" s="160">
        <f>IF($AY$902&gt;0,IPMT('Assumptions (Solar)'!$V$10,Model!AA$1,'Assumptions (Solar)'!$V$13,'Assumptions (Solar)'!$V$8*Model!$AY$902*('Assumptions (Solar)'!$AW$20*'Assumptions (Solar)'!$AW$2+'Assumptions (Solar)'!$AW$21*'Assumptions (Solar)'!$AW$3)/10^9),0)</f>
        <v>-0.1784660414</v>
      </c>
      <c r="BD1059" s="160">
        <f>IF($AY$902&gt;0,IPMT('Assumptions (Solar)'!$V$10,Model!AB$1,'Assumptions (Solar)'!$V$13,'Assumptions (Solar)'!$V$8*Model!$AY$902*('Assumptions (Solar)'!$AW$20*'Assumptions (Solar)'!$AW$2+'Assumptions (Solar)'!$AW$21*'Assumptions (Solar)'!$AW$3)/10^9),0)</f>
        <v>-0.154138374</v>
      </c>
      <c r="BE1059" s="160">
        <f>IF($AY$902&gt;0,IPMT('Assumptions (Solar)'!$V$10,Model!AC$1,'Assumptions (Solar)'!$V$13,'Assumptions (Solar)'!$V$8*Model!$AY$902*('Assumptions (Solar)'!$AW$20*'Assumptions (Solar)'!$AW$2+'Assumptions (Solar)'!$AW$21*'Assumptions (Solar)'!$AW$3)/10^9),0)</f>
        <v>-0.1278644933</v>
      </c>
      <c r="BF1059" s="160">
        <f>IF($AY$902&gt;0,IPMT('Assumptions (Solar)'!$V$10,Model!AD$1,'Assumptions (Solar)'!$V$13,'Assumptions (Solar)'!$V$8*Model!$AY$902*('Assumptions (Solar)'!$AW$20*'Assumptions (Solar)'!$AW$2+'Assumptions (Solar)'!$AW$21*'Assumptions (Solar)'!$AW$3)/10^9),0)</f>
        <v>-0.09948870205</v>
      </c>
      <c r="BG1059" s="160">
        <f>IF($AY$902&gt;0,IPMT('Assumptions (Solar)'!$V$10,Model!AE$1,'Assumptions (Solar)'!$V$13,'Assumptions (Solar)'!$V$8*Model!$AY$902*('Assumptions (Solar)'!$AW$20*'Assumptions (Solar)'!$AW$2+'Assumptions (Solar)'!$AW$21*'Assumptions (Solar)'!$AW$3)/10^9),0)</f>
        <v>-0.06884284755</v>
      </c>
      <c r="BH1059" s="160">
        <f>IF($AY$902&gt;0,IPMT('Assumptions (Solar)'!$V$10,Model!AF$1,'Assumptions (Solar)'!$V$13,'Assumptions (Solar)'!$V$8*Model!$AY$902*('Assumptions (Solar)'!$AW$20*'Assumptions (Solar)'!$AW$2+'Assumptions (Solar)'!$AW$21*'Assumptions (Solar)'!$AW$3)/10^9),0)</f>
        <v>-0.03574532469</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-0.2614922487</v>
      </c>
      <c r="BA1060" s="160">
        <f>IF($AZ$902&gt;0,IPMT('Assumptions (Solar)'!$V$10,Model!X$1,'Assumptions (Solar)'!$V$13,'Assumptions (Solar)'!$V$8*Model!$AZ$902*('Assumptions (Solar)'!$AX$20*'Assumptions (Solar)'!$AX$2+'Assumptions (Solar)'!$AX$21*'Assumptions (Solar)'!$AX$3)/10^9),0)</f>
        <v>-0.2434415725</v>
      </c>
      <c r="BB1060" s="160">
        <f>IF($AZ$902&gt;0,IPMT('Assumptions (Solar)'!$V$10,Model!Y$1,'Assumptions (Solar)'!$V$13,'Assumptions (Solar)'!$V$8*Model!$AZ$902*('Assumptions (Solar)'!$AX$20*'Assumptions (Solar)'!$AX$2+'Assumptions (Solar)'!$AX$21*'Assumptions (Solar)'!$AX$3)/10^9),0)</f>
        <v>-0.2239468422</v>
      </c>
      <c r="BC1060" s="160">
        <f>IF($AZ$902&gt;0,IPMT('Assumptions (Solar)'!$V$10,Model!Z$1,'Assumptions (Solar)'!$V$13,'Assumptions (Solar)'!$V$8*Model!$AZ$902*('Assumptions (Solar)'!$AX$20*'Assumptions (Solar)'!$AX$2+'Assumptions (Solar)'!$AX$21*'Assumptions (Solar)'!$AX$3)/10^9),0)</f>
        <v>-0.2028925334</v>
      </c>
      <c r="BD1060" s="160">
        <f>IF($AZ$902&gt;0,IPMT('Assumptions (Solar)'!$V$10,Model!AA$1,'Assumptions (Solar)'!$V$13,'Assumptions (Solar)'!$V$8*Model!$AZ$902*('Assumptions (Solar)'!$AX$20*'Assumptions (Solar)'!$AX$2+'Assumptions (Solar)'!$AX$21*'Assumptions (Solar)'!$AX$3)/10^9),0)</f>
        <v>-0.18015388</v>
      </c>
      <c r="BE1060" s="160">
        <f>IF($AZ$902&gt;0,IPMT('Assumptions (Solar)'!$V$10,Model!AB$1,'Assumptions (Solar)'!$V$13,'Assumptions (Solar)'!$V$8*Model!$AZ$902*('Assumptions (Solar)'!$AX$20*'Assumptions (Solar)'!$AX$2+'Assumptions (Solar)'!$AX$21*'Assumptions (Solar)'!$AX$3)/10^9),0)</f>
        <v>-0.1555961343</v>
      </c>
      <c r="BF1060" s="160">
        <f>IF($AZ$902&gt;0,IPMT('Assumptions (Solar)'!$V$10,Model!AC$1,'Assumptions (Solar)'!$V$13,'Assumptions (Solar)'!$V$8*Model!$AZ$902*('Assumptions (Solar)'!$AX$20*'Assumptions (Solar)'!$AX$2+'Assumptions (Solar)'!$AX$21*'Assumptions (Solar)'!$AX$3)/10^9),0)</f>
        <v>-0.1290737689</v>
      </c>
      <c r="BG1060" s="160">
        <f>IF($AZ$902&gt;0,IPMT('Assumptions (Solar)'!$V$10,Model!AD$1,'Assumptions (Solar)'!$V$13,'Assumptions (Solar)'!$V$8*Model!$AZ$902*('Assumptions (Solar)'!$AX$20*'Assumptions (Solar)'!$AX$2+'Assumptions (Solar)'!$AX$21*'Assumptions (Solar)'!$AX$3)/10^9),0)</f>
        <v>-0.1004296142</v>
      </c>
      <c r="BH1060" s="160">
        <f>IF($AZ$902&gt;0,IPMT('Assumptions (Solar)'!$V$10,Model!AE$1,'Assumptions (Solar)'!$V$13,'Assumptions (Solar)'!$V$8*Model!$AZ$902*('Assumptions (Solar)'!$AX$20*'Assumptions (Solar)'!$AX$2+'Assumptions (Solar)'!$AX$21*'Assumptions (Solar)'!$AX$3)/10^9),0)</f>
        <v>-0.06949392725</v>
      </c>
      <c r="BI1060" s="160">
        <f>IF($AZ$902&gt;0,IPMT('Assumptions (Solar)'!$V$10,Model!AF$1,'Assumptions (Solar)'!$V$13,'Assumptions (Solar)'!$V$8*Model!$AZ$902*('Assumptions (Solar)'!$AX$20*'Assumptions (Solar)'!$AX$2+'Assumptions (Solar)'!$AX$21*'Assumptions (Solar)'!$AX$3)/10^9),0)</f>
        <v>-0.0360833853</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-0.2635599113</v>
      </c>
      <c r="BB1061" s="160">
        <f>IF($BA$902&gt;0,IPMT('Assumptions (Solar)'!$V$10,Model!X$1,'Assumptions (Solar)'!$V$13,'Assumptions (Solar)'!$V$8*Model!$BA$902*('Assumptions (Solar)'!$AY$20*'Assumptions (Solar)'!$AY$2+'Assumptions (Solar)'!$AY$21*'Assumptions (Solar)'!$AY$3)/10^9),0)</f>
        <v>-0.2453665054</v>
      </c>
      <c r="BC1061" s="160">
        <f>IF($BA$902&gt;0,IPMT('Assumptions (Solar)'!$V$10,Model!Y$1,'Assumptions (Solar)'!$V$13,'Assumptions (Solar)'!$V$8*Model!$BA$902*('Assumptions (Solar)'!$AY$20*'Assumptions (Solar)'!$AY$2+'Assumptions (Solar)'!$AY$21*'Assumptions (Solar)'!$AY$3)/10^9),0)</f>
        <v>-0.225717627</v>
      </c>
      <c r="BD1061" s="160">
        <f>IF($BA$902&gt;0,IPMT('Assumptions (Solar)'!$V$10,Model!Z$1,'Assumptions (Solar)'!$V$13,'Assumptions (Solar)'!$V$8*Model!$BA$902*('Assumptions (Solar)'!$AY$20*'Assumptions (Solar)'!$AY$2+'Assumptions (Solar)'!$AY$21*'Assumptions (Solar)'!$AY$3)/10^9),0)</f>
        <v>-0.2044968383</v>
      </c>
      <c r="BE1061" s="160">
        <f>IF($BA$902&gt;0,IPMT('Assumptions (Solar)'!$V$10,Model!AA$1,'Assumptions (Solar)'!$V$13,'Assumptions (Solar)'!$V$8*Model!$BA$902*('Assumptions (Solar)'!$AY$20*'Assumptions (Solar)'!$AY$2+'Assumptions (Solar)'!$AY$21*'Assumptions (Solar)'!$AY$3)/10^9),0)</f>
        <v>-0.1815783865</v>
      </c>
      <c r="BF1061" s="160">
        <f>IF($BA$902&gt;0,IPMT('Assumptions (Solar)'!$V$10,Model!AB$1,'Assumptions (Solar)'!$V$13,'Assumptions (Solar)'!$V$8*Model!$BA$902*('Assumptions (Solar)'!$AY$20*'Assumptions (Solar)'!$AY$2+'Assumptions (Solar)'!$AY$21*'Assumptions (Solar)'!$AY$3)/10^9),0)</f>
        <v>-0.1568264587</v>
      </c>
      <c r="BG1061" s="160">
        <f>IF($BA$902&gt;0,IPMT('Assumptions (Solar)'!$V$10,Model!AC$1,'Assumptions (Solar)'!$V$13,'Assumptions (Solar)'!$V$8*Model!$BA$902*('Assumptions (Solar)'!$AY$20*'Assumptions (Solar)'!$AY$2+'Assumptions (Solar)'!$AY$21*'Assumptions (Solar)'!$AY$3)/10^9),0)</f>
        <v>-0.1300943765</v>
      </c>
      <c r="BH1061" s="160">
        <f>IF($BA$902&gt;0,IPMT('Assumptions (Solar)'!$V$10,Model!AD$1,'Assumptions (Solar)'!$V$13,'Assumptions (Solar)'!$V$8*Model!$BA$902*('Assumptions (Solar)'!$AY$20*'Assumptions (Solar)'!$AY$2+'Assumptions (Solar)'!$AY$21*'Assumptions (Solar)'!$AY$3)/10^9),0)</f>
        <v>-0.1012237278</v>
      </c>
      <c r="BI1061" s="160">
        <f>IF($BA$902&gt;0,IPMT('Assumptions (Solar)'!$V$10,Model!AE$1,'Assumptions (Solar)'!$V$13,'Assumptions (Solar)'!$V$8*Model!$BA$902*('Assumptions (Solar)'!$AY$20*'Assumptions (Solar)'!$AY$2+'Assumptions (Solar)'!$AY$21*'Assumptions (Solar)'!$AY$3)/10^9),0)</f>
        <v>-0.07004342725</v>
      </c>
      <c r="BJ1061" s="160">
        <f>IF($BA$902&gt;0,IPMT('Assumptions (Solar)'!$V$10,Model!AF$1,'Assumptions (Solar)'!$V$13,'Assumptions (Solar)'!$V$8*Model!$BA$902*('Assumptions (Solar)'!$AY$20*'Assumptions (Solar)'!$AY$2+'Assumptions (Solar)'!$AY$21*'Assumptions (Solar)'!$AY$3)/10^9),0)</f>
        <v>-0.03636870261</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0.0003121747061</v>
      </c>
      <c r="G1062" s="176">
        <f t="shared" si="43"/>
        <v>0.0004994795297</v>
      </c>
      <c r="H1062" s="176">
        <f t="shared" si="43"/>
        <v>0.002575690842</v>
      </c>
      <c r="I1062" s="176">
        <f t="shared" si="43"/>
        <v>0.005226779624</v>
      </c>
      <c r="J1062" s="176">
        <f t="shared" si="43"/>
        <v>0.01417931488</v>
      </c>
      <c r="K1062" s="176">
        <f t="shared" si="43"/>
        <v>0.03183981917</v>
      </c>
      <c r="L1062" s="176">
        <f t="shared" si="43"/>
        <v>0.08490318472</v>
      </c>
      <c r="M1062" s="176">
        <f t="shared" si="43"/>
        <v>0.1397435724</v>
      </c>
      <c r="N1062" s="176">
        <f t="shared" si="43"/>
        <v>0.2940331164</v>
      </c>
      <c r="O1062" s="176">
        <f t="shared" si="43"/>
        <v>0.8163419548</v>
      </c>
      <c r="P1062" s="176">
        <f t="shared" si="43"/>
        <v>2.533034858</v>
      </c>
      <c r="Q1062" s="176">
        <f t="shared" si="43"/>
        <v>4.818657371</v>
      </c>
      <c r="R1062" s="176">
        <f t="shared" si="43"/>
        <v>5.658159862</v>
      </c>
      <c r="S1062" s="176">
        <f t="shared" si="43"/>
        <v>6.519747571</v>
      </c>
      <c r="T1062" s="176">
        <f t="shared" si="43"/>
        <v>6.810007622</v>
      </c>
      <c r="U1062" s="176">
        <f t="shared" si="43"/>
        <v>5.50431979</v>
      </c>
      <c r="V1062" s="176">
        <f t="shared" si="43"/>
        <v>3.785791724</v>
      </c>
      <c r="W1062" s="176">
        <f t="shared" si="43"/>
        <v>2.380817674</v>
      </c>
      <c r="X1062" s="176">
        <f t="shared" si="43"/>
        <v>2.125929868</v>
      </c>
      <c r="Y1062" s="176">
        <f t="shared" si="43"/>
        <v>2.492192554</v>
      </c>
      <c r="Z1062" s="176">
        <f t="shared" si="43"/>
        <v>2.546011342</v>
      </c>
      <c r="AA1062" s="176">
        <f t="shared" si="43"/>
        <v>2.57919818</v>
      </c>
      <c r="AB1062" s="176">
        <f t="shared" si="43"/>
        <v>2.876777968</v>
      </c>
      <c r="AC1062" s="176">
        <f t="shared" si="43"/>
        <v>2.917806448</v>
      </c>
      <c r="AD1062" s="176">
        <f t="shared" si="43"/>
        <v>2.77559249</v>
      </c>
      <c r="AE1062" s="176">
        <f t="shared" si="43"/>
        <v>2.700788424</v>
      </c>
      <c r="AF1062" s="176">
        <f t="shared" si="43"/>
        <v>2.622349212</v>
      </c>
      <c r="AG1062" s="176">
        <f t="shared" si="43"/>
        <v>2.539309007</v>
      </c>
      <c r="AH1062" s="176">
        <f t="shared" si="43"/>
        <v>2.451959283</v>
      </c>
      <c r="AI1062" s="176">
        <f t="shared" si="43"/>
        <v>2.385415834</v>
      </c>
      <c r="AJ1062" s="176">
        <f t="shared" si="43"/>
        <v>2.356304601</v>
      </c>
      <c r="AK1062" s="176">
        <f t="shared" si="43"/>
        <v>2.349767931</v>
      </c>
      <c r="AL1062" s="176">
        <f t="shared" si="43"/>
        <v>2.361651293</v>
      </c>
      <c r="AM1062" s="176">
        <f t="shared" si="43"/>
        <v>2.387573022</v>
      </c>
      <c r="AN1062" s="176">
        <f t="shared" si="43"/>
        <v>2.443142433</v>
      </c>
      <c r="AO1062" s="176">
        <f t="shared" si="43"/>
        <v>2.581214632</v>
      </c>
      <c r="AP1062" s="176">
        <f t="shared" si="43"/>
        <v>3.052722151</v>
      </c>
      <c r="AQ1062" s="176">
        <f t="shared" si="43"/>
        <v>3.714984474</v>
      </c>
      <c r="AR1062" s="176">
        <f t="shared" si="43"/>
        <v>4.009221402</v>
      </c>
      <c r="AS1062" s="176">
        <f t="shared" si="43"/>
        <v>4.398632936</v>
      </c>
      <c r="AT1062" s="176">
        <f t="shared" si="43"/>
        <v>4.627404824</v>
      </c>
      <c r="AU1062" s="176">
        <f t="shared" si="43"/>
        <v>4.35003279</v>
      </c>
      <c r="AV1062" s="176">
        <f t="shared" si="43"/>
        <v>3.878765706</v>
      </c>
      <c r="AW1062" s="176">
        <f t="shared" si="43"/>
        <v>3.438257536</v>
      </c>
      <c r="AX1062" s="176">
        <f t="shared" si="43"/>
        <v>3.626717395</v>
      </c>
      <c r="AY1062" s="176">
        <f t="shared" si="43"/>
        <v>4.25940711</v>
      </c>
      <c r="AZ1062" s="176">
        <f t="shared" si="43"/>
        <v>4.674578684</v>
      </c>
      <c r="BA1062" s="176">
        <f t="shared" si="43"/>
        <v>4.950897113</v>
      </c>
      <c r="BB1062" s="176">
        <f t="shared" si="43"/>
        <v>4.19410594</v>
      </c>
      <c r="BC1062" s="176">
        <f t="shared" si="43"/>
        <v>2.611860729</v>
      </c>
      <c r="BD1062" s="176">
        <f t="shared" si="43"/>
        <v>1.570976018</v>
      </c>
      <c r="BE1062" s="176">
        <f t="shared" si="43"/>
        <v>0.9463344855</v>
      </c>
      <c r="BF1062" s="176">
        <f t="shared" si="43"/>
        <v>0.3162718935</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0.0003121747061</v>
      </c>
      <c r="G1066" s="160">
        <f>IF($F$902&gt;0,'Assumptions (Solar)'!W$14*Model!$F$902*('Assumptions (Solar)'!$D$20*'Assumptions (Solar)'!$D$2+'Assumptions (Solar)'!$D$21*'Assumptions (Solar)'!$D$3)/10^9,0)</f>
        <v>0.0004994795297</v>
      </c>
      <c r="H1066" s="160">
        <f>IF($F$902&gt;0,'Assumptions (Solar)'!X$14*Model!$F$902*('Assumptions (Solar)'!$D$20*'Assumptions (Solar)'!$D$2+'Assumptions (Solar)'!$D$21*'Assumptions (Solar)'!$D$3)/10^9,0)</f>
        <v>0.0002996877178</v>
      </c>
      <c r="I1066" s="160">
        <f>IF($F$902&gt;0,'Assumptions (Solar)'!Y$14*Model!$F$902*('Assumptions (Solar)'!$D$20*'Assumptions (Solar)'!$D$2+'Assumptions (Solar)'!$D$21*'Assumptions (Solar)'!$D$3)/10^9,0)</f>
        <v>0.0001798126307</v>
      </c>
      <c r="J1066" s="160">
        <f>IF($F$902&gt;0,'Assumptions (Solar)'!Z$14*Model!$F$902*('Assumptions (Solar)'!$D$20*'Assumptions (Solar)'!$D$2+'Assumptions (Solar)'!$D$21*'Assumptions (Solar)'!$D$3)/10^9,0)</f>
        <v>0.0001798126307</v>
      </c>
      <c r="K1066" s="160">
        <f>IF($F$902&gt;0,'Assumptions (Solar)'!AA$14*Model!$F$902*('Assumptions (Solar)'!$D$20*'Assumptions (Solar)'!$D$2+'Assumptions (Solar)'!$D$21*'Assumptions (Solar)'!$D$3)/10^9,0)</f>
        <v>0.00008990631535</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0.002276003125</v>
      </c>
      <c r="I1068" s="160">
        <f>IF($H$902&gt;0,'Assumptions (Solar)'!W$14*Model!$H$902*('Assumptions (Solar)'!$F$20*'Assumptions (Solar)'!$F$2+'Assumptions (Solar)'!$F$21*'Assumptions (Solar)'!$F$3)/10^9,0)</f>
        <v>0.003641604999</v>
      </c>
      <c r="J1068" s="160">
        <f>IF($H$902&gt;0,'Assumptions (Solar)'!X$14*Model!$H$902*('Assumptions (Solar)'!$F$20*'Assumptions (Solar)'!$F$2+'Assumptions (Solar)'!$F$21*'Assumptions (Solar)'!$F$3)/10^9,0)</f>
        <v>0.002184963</v>
      </c>
      <c r="K1068" s="160">
        <f>IF($H$902&gt;0,'Assumptions (Solar)'!Y$14*Model!$H$902*('Assumptions (Solar)'!$F$20*'Assumptions (Solar)'!$F$2+'Assumptions (Solar)'!$F$21*'Assumptions (Solar)'!$F$3)/10^9,0)</f>
        <v>0.0013109778</v>
      </c>
      <c r="L1068" s="160">
        <f>IF($H$902&gt;0,'Assumptions (Solar)'!Z$14*Model!$H$902*('Assumptions (Solar)'!$F$20*'Assumptions (Solar)'!$F$2+'Assumptions (Solar)'!$F$21*'Assumptions (Solar)'!$F$3)/10^9,0)</f>
        <v>0.0013109778</v>
      </c>
      <c r="M1068" s="160">
        <f>IF($H$902&gt;0,'Assumptions (Solar)'!AA$14*Model!$H$902*('Assumptions (Solar)'!$F$20*'Assumptions (Solar)'!$F$2+'Assumptions (Solar)'!$F$21*'Assumptions (Solar)'!$F$3)/10^9,0)</f>
        <v>0.0006554888999</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0.001405361994</v>
      </c>
      <c r="J1069" s="160">
        <f>IF($I$902&gt;0,'Assumptions (Solar)'!W$14*Model!$I$902*('Assumptions (Solar)'!$G$20*'Assumptions (Solar)'!$G$2+'Assumptions (Solar)'!$G$21*'Assumptions (Solar)'!$G$3)/10^9,0)</f>
        <v>0.00224857919</v>
      </c>
      <c r="K1069" s="160">
        <f>IF($I$902&gt;0,'Assumptions (Solar)'!X$14*Model!$I$902*('Assumptions (Solar)'!$G$20*'Assumptions (Solar)'!$G$2+'Assumptions (Solar)'!$G$21*'Assumptions (Solar)'!$G$3)/10^9,0)</f>
        <v>0.001349147514</v>
      </c>
      <c r="L1069" s="160">
        <f>IF($I$902&gt;0,'Assumptions (Solar)'!Y$14*Model!$I$902*('Assumptions (Solar)'!$G$20*'Assumptions (Solar)'!$G$2+'Assumptions (Solar)'!$G$21*'Assumptions (Solar)'!$G$3)/10^9,0)</f>
        <v>0.0008094885083</v>
      </c>
      <c r="M1069" s="160">
        <f>IF($I$902&gt;0,'Assumptions (Solar)'!Z$14*Model!$I$902*('Assumptions (Solar)'!$G$20*'Assumptions (Solar)'!$G$2+'Assumptions (Solar)'!$G$21*'Assumptions (Solar)'!$G$3)/10^9,0)</f>
        <v>0.0008094885083</v>
      </c>
      <c r="N1069" s="160">
        <f>IF($I$902&gt;0,'Assumptions (Solar)'!AA$14*Model!$I$902*('Assumptions (Solar)'!$G$20*'Assumptions (Solar)'!$G$2+'Assumptions (Solar)'!$G$21*'Assumptions (Solar)'!$G$3)/10^9,0)</f>
        <v>0.0004047442542</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0.009565960063</v>
      </c>
      <c r="K1070" s="160">
        <f>IF($J$902&gt;0,'Assumptions (Solar)'!W$14*Model!$J$902*('Assumptions (Solar)'!$H$20*'Assumptions (Solar)'!$H$2+'Assumptions (Solar)'!$H$21*'Assumptions (Solar)'!$H$3)/10^9,0)</f>
        <v>0.0153055361</v>
      </c>
      <c r="L1070" s="160">
        <f>IF($J$902&gt;0,'Assumptions (Solar)'!X$14*Model!$J$902*('Assumptions (Solar)'!$H$20*'Assumptions (Solar)'!$H$2+'Assumptions (Solar)'!$H$21*'Assumptions (Solar)'!$H$3)/10^9,0)</f>
        <v>0.009183321661</v>
      </c>
      <c r="M1070" s="160">
        <f>IF($J$902&gt;0,'Assumptions (Solar)'!Y$14*Model!$J$902*('Assumptions (Solar)'!$H$20*'Assumptions (Solar)'!$H$2+'Assumptions (Solar)'!$H$21*'Assumptions (Solar)'!$H$3)/10^9,0)</f>
        <v>0.005509992996</v>
      </c>
      <c r="N1070" s="160">
        <f>IF($J$902&gt;0,'Assumptions (Solar)'!Z$14*Model!$J$902*('Assumptions (Solar)'!$H$20*'Assumptions (Solar)'!$H$2+'Assumptions (Solar)'!$H$21*'Assumptions (Solar)'!$H$3)/10^9,0)</f>
        <v>0.005509992996</v>
      </c>
      <c r="O1070" s="160">
        <f>IF($J$902&gt;0,'Assumptions (Solar)'!AA$14*Model!$J$902*('Assumptions (Solar)'!$H$20*'Assumptions (Solar)'!$H$2+'Assumptions (Solar)'!$H$21*'Assumptions (Solar)'!$H$3)/10^9,0)</f>
        <v>0.002754996498</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0.01378425144</v>
      </c>
      <c r="L1071" s="160">
        <f>IF($K$902&gt;0,'Assumptions (Solar)'!W$14*Model!$K$902*('Assumptions (Solar)'!$I$20*'Assumptions (Solar)'!$I$2+'Assumptions (Solar)'!$I$21*'Assumptions (Solar)'!$I$3)/10^9,0)</f>
        <v>0.0220548023</v>
      </c>
      <c r="M1071" s="160">
        <f>IF($K$902&gt;0,'Assumptions (Solar)'!X$14*Model!$K$902*('Assumptions (Solar)'!$I$20*'Assumptions (Solar)'!$I$2+'Assumptions (Solar)'!$I$21*'Assumptions (Solar)'!$I$3)/10^9,0)</f>
        <v>0.01323288138</v>
      </c>
      <c r="N1071" s="160">
        <f>IF($K$902&gt;0,'Assumptions (Solar)'!Y$14*Model!$K$902*('Assumptions (Solar)'!$I$20*'Assumptions (Solar)'!$I$2+'Assumptions (Solar)'!$I$21*'Assumptions (Solar)'!$I$3)/10^9,0)</f>
        <v>0.007939728828</v>
      </c>
      <c r="O1071" s="160">
        <f>IF($K$902&gt;0,'Assumptions (Solar)'!Z$14*Model!$K$902*('Assumptions (Solar)'!$I$20*'Assumptions (Solar)'!$I$2+'Assumptions (Solar)'!$I$21*'Assumptions (Solar)'!$I$3)/10^9,0)</f>
        <v>0.007939728828</v>
      </c>
      <c r="P1071" s="160">
        <f>IF($K$902&gt;0,'Assumptions (Solar)'!AA$14*Model!$K$902*('Assumptions (Solar)'!$I$20*'Assumptions (Solar)'!$I$2+'Assumptions (Solar)'!$I$21*'Assumptions (Solar)'!$I$3)/10^9,0)</f>
        <v>0.003969864414</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0.05154459445</v>
      </c>
      <c r="M1072" s="160">
        <f>IF($L$902&gt;0,'Assumptions (Solar)'!W$14*Model!$L$902*('Assumptions (Solar)'!$J$20*'Assumptions (Solar)'!$J$2+'Assumptions (Solar)'!$J$21*'Assumptions (Solar)'!$J$3)/10^9,0)</f>
        <v>0.08247135112</v>
      </c>
      <c r="N1072" s="160">
        <f>IF($L$902&gt;0,'Assumptions (Solar)'!X$14*Model!$L$902*('Assumptions (Solar)'!$J$20*'Assumptions (Solar)'!$J$2+'Assumptions (Solar)'!$J$21*'Assumptions (Solar)'!$J$3)/10^9,0)</f>
        <v>0.04948281067</v>
      </c>
      <c r="O1072" s="160">
        <f>IF($L$902&gt;0,'Assumptions (Solar)'!Y$14*Model!$L$902*('Assumptions (Solar)'!$J$20*'Assumptions (Solar)'!$J$2+'Assumptions (Solar)'!$J$21*'Assumptions (Solar)'!$J$3)/10^9,0)</f>
        <v>0.0296896864</v>
      </c>
      <c r="P1072" s="160">
        <f>IF($L$902&gt;0,'Assumptions (Solar)'!Z$14*Model!$L$902*('Assumptions (Solar)'!$J$20*'Assumptions (Solar)'!$J$2+'Assumptions (Solar)'!$J$21*'Assumptions (Solar)'!$J$3)/10^9,0)</f>
        <v>0.0296896864</v>
      </c>
      <c r="Q1072" s="160">
        <f>IF($L$902&gt;0,'Assumptions (Solar)'!AA$14*Model!$L$902*('Assumptions (Solar)'!$J$20*'Assumptions (Solar)'!$J$2+'Assumptions (Solar)'!$J$21*'Assumptions (Solar)'!$J$3)/10^9,0)</f>
        <v>0.0148448432</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0.03706436952</v>
      </c>
      <c r="N1073" s="160">
        <f>IF($M$902&gt;0,'Assumptions (Solar)'!W$14*Model!$M$902*('Assumptions (Solar)'!$K$20*'Assumptions (Solar)'!$K$2+'Assumptions (Solar)'!$K$21*'Assumptions (Solar)'!$K$3)/10^9,0)</f>
        <v>0.05930299123</v>
      </c>
      <c r="O1073" s="160">
        <f>IF($M$902&gt;0,'Assumptions (Solar)'!X$14*Model!$M$902*('Assumptions (Solar)'!$K$20*'Assumptions (Solar)'!$K$2+'Assumptions (Solar)'!$K$21*'Assumptions (Solar)'!$K$3)/10^9,0)</f>
        <v>0.03558179474</v>
      </c>
      <c r="P1073" s="160">
        <f>IF($M$902&gt;0,'Assumptions (Solar)'!Y$14*Model!$M$902*('Assumptions (Solar)'!$K$20*'Assumptions (Solar)'!$K$2+'Assumptions (Solar)'!$K$21*'Assumptions (Solar)'!$K$3)/10^9,0)</f>
        <v>0.02134907684</v>
      </c>
      <c r="Q1073" s="160">
        <f>IF($M$902&gt;0,'Assumptions (Solar)'!Z$14*Model!$M$902*('Assumptions (Solar)'!$K$20*'Assumptions (Solar)'!$K$2+'Assumptions (Solar)'!$K$21*'Assumptions (Solar)'!$K$3)/10^9,0)</f>
        <v>0.02134907684</v>
      </c>
      <c r="R1073" s="160">
        <f>IF($M$902&gt;0,'Assumptions (Solar)'!AA$14*Model!$M$902*('Assumptions (Solar)'!$K$20*'Assumptions (Solar)'!$K$2+'Assumptions (Solar)'!$K$21*'Assumptions (Solar)'!$K$3)/10^9,0)</f>
        <v>0.01067453842</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0.1713928485</v>
      </c>
      <c r="O1074" s="177">
        <f>IF($N$902&gt;0,'Assumptions (Solar)'!W$14*Model!$N$902*('Assumptions (Solar)'!$L$20*'Assumptions (Solar)'!$L$2+'Assumptions (Solar)'!$L$21*'Assumptions (Solar)'!$L$3)/10^9,0)</f>
        <v>0.2742285575</v>
      </c>
      <c r="P1074" s="177">
        <f>IF($N$902&gt;0,'Assumptions (Solar)'!X$14*Model!$N$902*('Assumptions (Solar)'!$L$20*'Assumptions (Solar)'!$L$2+'Assumptions (Solar)'!$L$21*'Assumptions (Solar)'!$L$3)/10^9,0)</f>
        <v>0.1645371345</v>
      </c>
      <c r="Q1074" s="177">
        <f>IF($N$902&gt;0,'Assumptions (Solar)'!Y$14*Model!$N$902*('Assumptions (Solar)'!$L$20*'Assumptions (Solar)'!$L$2+'Assumptions (Solar)'!$L$21*'Assumptions (Solar)'!$L$3)/10^9,0)</f>
        <v>0.09872228071</v>
      </c>
      <c r="R1074" s="177">
        <f>IF($N$902&gt;0,'Assumptions (Solar)'!Z$14*Model!$N$902*('Assumptions (Solar)'!$L$20*'Assumptions (Solar)'!$L$2+'Assumptions (Solar)'!$L$21*'Assumptions (Solar)'!$L$3)/10^9,0)</f>
        <v>0.09872228071</v>
      </c>
      <c r="S1074" s="177">
        <f>IF($N$902&gt;0,'Assumptions (Solar)'!AA$14*Model!$N$902*('Assumptions (Solar)'!$L$20*'Assumptions (Solar)'!$L$2+'Assumptions (Solar)'!$L$21*'Assumptions (Solar)'!$L$3)/10^9,0)</f>
        <v>0.04936114035</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0.4661471909</v>
      </c>
      <c r="P1075" s="160">
        <f>IF($O$902&gt;0,'Assumptions (Solar)'!W$14*Model!$O$902*('Assumptions (Solar)'!$M$20*'Assumptions (Solar)'!$M$2+'Assumptions (Solar)'!$M$21*'Assumptions (Solar)'!$M$3)/10^9,0)</f>
        <v>0.7458355054</v>
      </c>
      <c r="Q1075" s="160">
        <f>IF($O$902&gt;0,'Assumptions (Solar)'!X$14*Model!$O$902*('Assumptions (Solar)'!$M$20*'Assumptions (Solar)'!$M$2+'Assumptions (Solar)'!$M$21*'Assumptions (Solar)'!$M$3)/10^9,0)</f>
        <v>0.4475013032</v>
      </c>
      <c r="R1075" s="160">
        <f>IF($O$902&gt;0,'Assumptions (Solar)'!Y$14*Model!$O$902*('Assumptions (Solar)'!$M$20*'Assumptions (Solar)'!$M$2+'Assumptions (Solar)'!$M$21*'Assumptions (Solar)'!$M$3)/10^9,0)</f>
        <v>0.2685007819</v>
      </c>
      <c r="S1075" s="160">
        <f>IF($O$902&gt;0,'Assumptions (Solar)'!Z$14*Model!$O$902*('Assumptions (Solar)'!$M$20*'Assumptions (Solar)'!$M$2+'Assumptions (Solar)'!$M$21*'Assumptions (Solar)'!$M$3)/10^9,0)</f>
        <v>0.2685007819</v>
      </c>
      <c r="T1075" s="160">
        <f>IF($O$902&gt;0,'Assumptions (Solar)'!AA$14*Model!$O$902*('Assumptions (Solar)'!$M$20*'Assumptions (Solar)'!$M$2+'Assumptions (Solar)'!$M$21*'Assumptions (Solar)'!$M$3)/10^9,0)</f>
        <v>0.134250391</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1.56765359</v>
      </c>
      <c r="Q1076" s="177">
        <f>IF($P$902&gt;0,'Assumptions (Solar)'!W$14*Model!$P$902*('Assumptions (Solar)'!$N$20*'Assumptions (Solar)'!$N$2+'Assumptions (Solar)'!$N$21*'Assumptions (Solar)'!$N$3)/10^9,0)</f>
        <v>2.508245745</v>
      </c>
      <c r="R1076" s="177">
        <f>IF($P$902&gt;0,'Assumptions (Solar)'!X$14*Model!$P$902*('Assumptions (Solar)'!$N$20*'Assumptions (Solar)'!$N$2+'Assumptions (Solar)'!$N$21*'Assumptions (Solar)'!$N$3)/10^9,0)</f>
        <v>1.504947447</v>
      </c>
      <c r="S1076" s="177">
        <f>IF($P$902&gt;0,'Assumptions (Solar)'!Y$14*Model!$P$902*('Assumptions (Solar)'!$N$20*'Assumptions (Solar)'!$N$2+'Assumptions (Solar)'!$N$21*'Assumptions (Solar)'!$N$3)/10^9,0)</f>
        <v>0.9029684681</v>
      </c>
      <c r="T1076" s="177">
        <f>IF($P$902&gt;0,'Assumptions (Solar)'!Z$14*Model!$P$902*('Assumptions (Solar)'!$N$20*'Assumptions (Solar)'!$N$2+'Assumptions (Solar)'!$N$21*'Assumptions (Solar)'!$N$3)/10^9,0)</f>
        <v>0.9029684681</v>
      </c>
      <c r="U1076" s="177">
        <f>IF($P$902&gt;0,'Assumptions (Solar)'!AA$14*Model!$P$902*('Assumptions (Solar)'!$N$20*'Assumptions (Solar)'!$N$2+'Assumptions (Solar)'!$N$21*'Assumptions (Solar)'!$N$3)/10^9,0)</f>
        <v>0.451484234</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1.727994123</v>
      </c>
      <c r="R1077" s="160">
        <f>IF($Q$902&gt;0,'Assumptions (Solar)'!W$14*Model!$Q$902*('Assumptions (Solar)'!$O$20*'Assumptions (Solar)'!$O$2+'Assumptions (Solar)'!$O$21*'Assumptions (Solar)'!$O$3)/10^9,0)</f>
        <v>2.764790596</v>
      </c>
      <c r="S1077" s="160">
        <f>IF($Q$902&gt;0,'Assumptions (Solar)'!X$14*Model!$Q$902*('Assumptions (Solar)'!$O$20*'Assumptions (Solar)'!$O$2+'Assumptions (Solar)'!$O$21*'Assumptions (Solar)'!$O$3)/10^9,0)</f>
        <v>1.658874358</v>
      </c>
      <c r="T1077" s="160">
        <f>IF($Q$902&gt;0,'Assumptions (Solar)'!Y$14*Model!$Q$902*('Assumptions (Solar)'!$O$20*'Assumptions (Solar)'!$O$2+'Assumptions (Solar)'!$O$21*'Assumptions (Solar)'!$O$3)/10^9,0)</f>
        <v>0.9953246147</v>
      </c>
      <c r="U1077" s="160">
        <f>IF($Q$902&gt;0,'Assumptions (Solar)'!Z$14*Model!$Q$902*('Assumptions (Solar)'!$O$20*'Assumptions (Solar)'!$O$2+'Assumptions (Solar)'!$O$21*'Assumptions (Solar)'!$O$3)/10^9,0)</f>
        <v>0.9953246147</v>
      </c>
      <c r="V1077" s="160">
        <f>IF($Q$902&gt;0,'Assumptions (Solar)'!AA$14*Model!$Q$902*('Assumptions (Solar)'!$O$20*'Assumptions (Solar)'!$O$2+'Assumptions (Solar)'!$O$21*'Assumptions (Solar)'!$O$3)/10^9,0)</f>
        <v>0.4976623073</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1.010524218</v>
      </c>
      <c r="S1078" s="177">
        <f>IF($R$902&gt;0,'Assumptions (Solar)'!W$14*Model!$R$902*('Assumptions (Solar)'!$P$20*'Assumptions (Solar)'!$P$2+'Assumptions (Solar)'!$P$21*'Assumptions (Solar)'!$P$3)/10^9,0)</f>
        <v>1.616838749</v>
      </c>
      <c r="T1078" s="177">
        <f>IF($R$902&gt;0,'Assumptions (Solar)'!X$14*Model!$R$902*('Assumptions (Solar)'!$P$20*'Assumptions (Solar)'!$P$2+'Assumptions (Solar)'!$P$21*'Assumptions (Solar)'!$P$3)/10^9,0)</f>
        <v>0.9701032494</v>
      </c>
      <c r="U1078" s="177">
        <f>IF($R$902&gt;0,'Assumptions (Solar)'!Y$14*Model!$R$902*('Assumptions (Solar)'!$P$20*'Assumptions (Solar)'!$P$2+'Assumptions (Solar)'!$P$21*'Assumptions (Solar)'!$P$3)/10^9,0)</f>
        <v>0.5820619496</v>
      </c>
      <c r="V1078" s="177">
        <f>IF($R$902&gt;0,'Assumptions (Solar)'!Z$14*Model!$R$902*('Assumptions (Solar)'!$P$20*'Assumptions (Solar)'!$P$2+'Assumptions (Solar)'!$P$21*'Assumptions (Solar)'!$P$3)/10^9,0)</f>
        <v>0.5820619496</v>
      </c>
      <c r="W1078" s="177">
        <f>IF($R$902&gt;0,'Assumptions (Solar)'!AA$14*Model!$R$902*('Assumptions (Solar)'!$P$20*'Assumptions (Solar)'!$P$2+'Assumptions (Solar)'!$P$21*'Assumptions (Solar)'!$P$3)/10^9,0)</f>
        <v>0.2910309748</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2.023204074</v>
      </c>
      <c r="T1079" s="160">
        <f>IF($S$902&gt;0,'Assumptions (Solar)'!W$14*Model!$S$902*('Assumptions (Solar)'!$Q$20*'Assumptions (Solar)'!$Q$2+'Assumptions (Solar)'!$Q$21*'Assumptions (Solar)'!$Q$3)/10^9,0)</f>
        <v>3.237126519</v>
      </c>
      <c r="U1079" s="160">
        <f>IF($S$902&gt;0,'Assumptions (Solar)'!X$14*Model!$S$902*('Assumptions (Solar)'!$Q$20*'Assumptions (Solar)'!$Q$2+'Assumptions (Solar)'!$Q$21*'Assumptions (Solar)'!$Q$3)/10^9,0)</f>
        <v>1.942275911</v>
      </c>
      <c r="V1079" s="160">
        <f>IF($S$902&gt;0,'Assumptions (Solar)'!Y$14*Model!$S$902*('Assumptions (Solar)'!$Q$20*'Assumptions (Solar)'!$Q$2+'Assumptions (Solar)'!$Q$21*'Assumptions (Solar)'!$Q$3)/10^9,0)</f>
        <v>1.165365547</v>
      </c>
      <c r="W1079" s="160">
        <f>IF($S$902&gt;0,'Assumptions (Solar)'!Z$14*Model!$S$902*('Assumptions (Solar)'!$Q$20*'Assumptions (Solar)'!$Q$2+'Assumptions (Solar)'!$Q$21*'Assumptions (Solar)'!$Q$3)/10^9,0)</f>
        <v>1.165365547</v>
      </c>
      <c r="X1079" s="160">
        <f>IF($S$902&gt;0,'Assumptions (Solar)'!AA$14*Model!$S$902*('Assumptions (Solar)'!$Q$20*'Assumptions (Solar)'!$Q$2+'Assumptions (Solar)'!$Q$21*'Assumptions (Solar)'!$Q$3)/10^9,0)</f>
        <v>0.5826827733</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0.5702343799</v>
      </c>
      <c r="U1080" s="160">
        <f>IF($T$902&gt;0,'Assumptions (Solar)'!W$14*Model!$T$902*('Assumptions (Solar)'!$R$20*'Assumptions (Solar)'!$R$2+'Assumptions (Solar)'!$R$21*'Assumptions (Solar)'!$R$3)/10^9,0)</f>
        <v>0.9123750078</v>
      </c>
      <c r="V1080" s="160">
        <f>IF($T$902&gt;0,'Assumptions (Solar)'!X$14*Model!$T$902*('Assumptions (Solar)'!$R$20*'Assumptions (Solar)'!$R$2+'Assumptions (Solar)'!$R$21*'Assumptions (Solar)'!$R$3)/10^9,0)</f>
        <v>0.5474250047</v>
      </c>
      <c r="W1080" s="160">
        <f>IF($T$902&gt;0,'Assumptions (Solar)'!Y$14*Model!$T$902*('Assumptions (Solar)'!$R$20*'Assumptions (Solar)'!$R$2+'Assumptions (Solar)'!$R$21*'Assumptions (Solar)'!$R$3)/10^9,0)</f>
        <v>0.3284550028</v>
      </c>
      <c r="X1080" s="160">
        <f>IF($T$902&gt;0,'Assumptions (Solar)'!Z$14*Model!$T$902*('Assumptions (Solar)'!$R$20*'Assumptions (Solar)'!$R$2+'Assumptions (Solar)'!$R$21*'Assumptions (Solar)'!$R$3)/10^9,0)</f>
        <v>0.3284550028</v>
      </c>
      <c r="Y1080" s="160">
        <f>IF($T$902&gt;0,'Assumptions (Solar)'!AA$14*Model!$T$902*('Assumptions (Solar)'!$R$20*'Assumptions (Solar)'!$R$2+'Assumptions (Solar)'!$R$21*'Assumptions (Solar)'!$R$3)/10^9,0)</f>
        <v>0.1642275014</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0.6207980726</v>
      </c>
      <c r="V1081" s="160">
        <f>IF($U$902&gt;0,'Assumptions (Solar)'!W$14*Model!$U$902*('Assumptions (Solar)'!$S$20*'Assumptions (Solar)'!$S$2+'Assumptions (Solar)'!$S$21*'Assumptions (Solar)'!$S$3)/10^9,0)</f>
        <v>0.9932769161</v>
      </c>
      <c r="W1081" s="160">
        <f>IF($U$902&gt;0,'Assumptions (Solar)'!X$14*Model!$U$902*('Assumptions (Solar)'!$S$20*'Assumptions (Solar)'!$S$2+'Assumptions (Solar)'!$S$21*'Assumptions (Solar)'!$S$3)/10^9,0)</f>
        <v>0.5959661497</v>
      </c>
      <c r="X1081" s="160">
        <f>IF($U$902&gt;0,'Assumptions (Solar)'!Y$14*Model!$U$902*('Assumptions (Solar)'!$S$20*'Assumptions (Solar)'!$S$2+'Assumptions (Solar)'!$S$21*'Assumptions (Solar)'!$S$3)/10^9,0)</f>
        <v>0.3575796898</v>
      </c>
      <c r="Y1081" s="160">
        <f>IF($U$902&gt;0,'Assumptions (Solar)'!Z$14*Model!$U$902*('Assumptions (Solar)'!$S$20*'Assumptions (Solar)'!$S$2+'Assumptions (Solar)'!$S$21*'Assumptions (Solar)'!$S$3)/10^9,0)</f>
        <v>0.3575796898</v>
      </c>
      <c r="Z1081" s="160">
        <f>IF($U$902&gt;0,'Assumptions (Solar)'!AA$14*Model!$U$902*('Assumptions (Solar)'!$S$20*'Assumptions (Solar)'!$S$2+'Assumptions (Solar)'!$S$21*'Assumptions (Solar)'!$S$3)/10^9,0)</f>
        <v>0.1787898449</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0.8572124021</v>
      </c>
      <c r="Y1084" s="160">
        <f>IF($X$902&gt;0,'Assumptions (Solar)'!W14*Model!$X$902*('Assumptions (Solar)'!$V$20*'Assumptions (Solar)'!$V$2+'Assumptions (Solar)'!$V$21*'Assumptions (Solar)'!$V$3)/10^9,0)</f>
        <v>1.371539843</v>
      </c>
      <c r="Z1084" s="160">
        <f>IF($X$902&gt;0,'Assumptions (Solar)'!X14*Model!$X$902*('Assumptions (Solar)'!$V$20*'Assumptions (Solar)'!$V$2+'Assumptions (Solar)'!$V$21*'Assumptions (Solar)'!$V$3)/10^9,0)</f>
        <v>0.822923906</v>
      </c>
      <c r="AA1084" s="160">
        <f>IF($X$902&gt;0,'Assumptions (Solar)'!Y14*Model!$X$902*('Assumptions (Solar)'!$V$20*'Assumptions (Solar)'!$V$2+'Assumptions (Solar)'!$V$21*'Assumptions (Solar)'!$V$3)/10^9,0)</f>
        <v>0.4937543436</v>
      </c>
      <c r="AB1084" s="160">
        <f>IF($X$902&gt;0,'Assumptions (Solar)'!Z14*Model!$X$902*('Assumptions (Solar)'!$V$20*'Assumptions (Solar)'!$V$2+'Assumptions (Solar)'!$V$21*'Assumptions (Solar)'!$V$3)/10^9,0)</f>
        <v>0.4937543436</v>
      </c>
      <c r="AC1084" s="160">
        <f>IF($X$902&gt;0,'Assumptions (Solar)'!AA14*Model!$X$902*('Assumptions (Solar)'!$V$20*'Assumptions (Solar)'!$V$2+'Assumptions (Solar)'!$V$21*'Assumptions (Solar)'!$V$3)/10^9,0)</f>
        <v>0.2468771718</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0.5988455198</v>
      </c>
      <c r="Z1085" s="160">
        <f>IF($Y$902&gt;0,'Assumptions (Solar)'!W14*Model!$Y$902*('Assumptions (Solar)'!$W$20*'Assumptions (Solar)'!$W$2+'Assumptions (Solar)'!$W$21*'Assumptions (Solar)'!$W$3)/10^9,0)</f>
        <v>0.9581528316</v>
      </c>
      <c r="AA1085" s="160">
        <f>IF($Y$902&gt;0,'Assumptions (Solar)'!X14*Model!$Y$902*('Assumptions (Solar)'!$W$20*'Assumptions (Solar)'!$W$2+'Assumptions (Solar)'!$W$21*'Assumptions (Solar)'!$W$3)/10^9,0)</f>
        <v>0.574891699</v>
      </c>
      <c r="AB1085" s="160">
        <f>IF($Y$902&gt;0,'Assumptions (Solar)'!Y14*Model!$Y$902*('Assumptions (Solar)'!$W$20*'Assumptions (Solar)'!$W$2+'Assumptions (Solar)'!$W$21*'Assumptions (Solar)'!$W$3)/10^9,0)</f>
        <v>0.3449350194</v>
      </c>
      <c r="AC1085" s="160">
        <f>IF($Y$902&gt;0,'Assumptions (Solar)'!Z14*Model!$Y$902*('Assumptions (Solar)'!$W$20*'Assumptions (Solar)'!$W$2+'Assumptions (Solar)'!$W$21*'Assumptions (Solar)'!$W$3)/10^9,0)</f>
        <v>0.3449350194</v>
      </c>
      <c r="AD1085" s="160">
        <f>IF($Y$902&gt;0,'Assumptions (Solar)'!AA14*Model!$Y$902*('Assumptions (Solar)'!$W$20*'Assumptions (Solar)'!$W$2+'Assumptions (Solar)'!$W$21*'Assumptions (Solar)'!$W$3)/10^9,0)</f>
        <v>0.1724675097</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0.5861447599</v>
      </c>
      <c r="AA1086" s="160">
        <f>IF($Z$902&gt;0,'Assumptions (Solar)'!W14*Model!$Z$902*('Assumptions (Solar)'!$X$20*'Assumptions (Solar)'!$X$2+'Assumptions (Solar)'!$X$21*'Assumptions (Solar)'!$X$3)/10^9,0)</f>
        <v>0.9378316158</v>
      </c>
      <c r="AB1086" s="160">
        <f>IF($Z$902&gt;0,'Assumptions (Solar)'!X14*Model!$Z$902*('Assumptions (Solar)'!$X$20*'Assumptions (Solar)'!$X$2+'Assumptions (Solar)'!$X$21*'Assumptions (Solar)'!$X$3)/10^9,0)</f>
        <v>0.5626989695</v>
      </c>
      <c r="AC1086" s="160">
        <f>IF($Z$902&gt;0,'Assumptions (Solar)'!Y14*Model!$Z$902*('Assumptions (Solar)'!$X$20*'Assumptions (Solar)'!$X$2+'Assumptions (Solar)'!$X$21*'Assumptions (Solar)'!$X$3)/10^9,0)</f>
        <v>0.3376193817</v>
      </c>
      <c r="AD1086" s="160">
        <f>IF($Z$902&gt;0,'Assumptions (Solar)'!Z14*Model!$Z$902*('Assumptions (Solar)'!$X$20*'Assumptions (Solar)'!$X$2+'Assumptions (Solar)'!$X$21*'Assumptions (Solar)'!$X$3)/10^9,0)</f>
        <v>0.3376193817</v>
      </c>
      <c r="AE1086" s="160">
        <f>IF($Z$902&gt;0,'Assumptions (Solar)'!AA14*Model!$Z$902*('Assumptions (Solar)'!$X$20*'Assumptions (Solar)'!$X$2+'Assumptions (Solar)'!$X$21*'Assumptions (Solar)'!$X$3)/10^9,0)</f>
        <v>0.1688096908</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0.5727205217</v>
      </c>
      <c r="AB1087" s="160">
        <f>IF($AA$902&gt;0,'Assumptions (Solar)'!W14*Model!$AA$902*('Assumptions (Solar)'!$Y$20*'Assumptions (Solar)'!$Y$2+'Assumptions (Solar)'!$Y$21*'Assumptions (Solar)'!$Y$3)/10^9,0)</f>
        <v>0.9163528347</v>
      </c>
      <c r="AC1087" s="160">
        <f>IF($AA$902&gt;0,'Assumptions (Solar)'!X14*Model!$AA$902*('Assumptions (Solar)'!$Y$20*'Assumptions (Solar)'!$Y$2+'Assumptions (Solar)'!$Y$21*'Assumptions (Solar)'!$Y$3)/10^9,0)</f>
        <v>0.5498117008</v>
      </c>
      <c r="AD1087" s="160">
        <f>IF($AA$902&gt;0,'Assumptions (Solar)'!Y14*Model!$AA$902*('Assumptions (Solar)'!$Y$20*'Assumptions (Solar)'!$Y$2+'Assumptions (Solar)'!$Y$21*'Assumptions (Solar)'!$Y$3)/10^9,0)</f>
        <v>0.3298870205</v>
      </c>
      <c r="AE1087" s="160">
        <f>IF($AA$902&gt;0,'Assumptions (Solar)'!Z14*Model!$AA$902*('Assumptions (Solar)'!$Y$20*'Assumptions (Solar)'!$Y$2+'Assumptions (Solar)'!$Y$21*'Assumptions (Solar)'!$Y$3)/10^9,0)</f>
        <v>0.3298870205</v>
      </c>
      <c r="AF1087" s="160">
        <f>IF($AA$902&gt;0,'Assumptions (Solar)'!AA14*Model!$AA$902*('Assumptions (Solar)'!$Y$20*'Assumptions (Solar)'!$Y$2+'Assumptions (Solar)'!$Y$21*'Assumptions (Solar)'!$Y$3)/10^9,0)</f>
        <v>0.1649435102</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0.5590368009</v>
      </c>
      <c r="AC1088" s="160">
        <f>IF($AB$902&gt;0,'Assumptions (Solar)'!W14*Model!$AB$902*('Assumptions (Solar)'!$Z$20*'Assumptions (Solar)'!$Z$2+'Assumptions (Solar)'!$Z$21*'Assumptions (Solar)'!$Z$3)/10^9,0)</f>
        <v>0.8944588815</v>
      </c>
      <c r="AD1088" s="160">
        <f>IF($AB$902&gt;0,'Assumptions (Solar)'!X14*Model!$AB$902*('Assumptions (Solar)'!$Z$20*'Assumptions (Solar)'!$Z$2+'Assumptions (Solar)'!$Z$21*'Assumptions (Solar)'!$Z$3)/10^9,0)</f>
        <v>0.5366753289</v>
      </c>
      <c r="AE1088" s="160">
        <f>IF($AB$902&gt;0,'Assumptions (Solar)'!Y14*Model!$AB$902*('Assumptions (Solar)'!$Z$20*'Assumptions (Solar)'!$Z$2+'Assumptions (Solar)'!$Z$21*'Assumptions (Solar)'!$Z$3)/10^9,0)</f>
        <v>0.3220051973</v>
      </c>
      <c r="AF1088" s="160">
        <f>IF($AB$902&gt;0,'Assumptions (Solar)'!Z14*Model!$AB$902*('Assumptions (Solar)'!$Z$20*'Assumptions (Solar)'!$Z$2+'Assumptions (Solar)'!$Z$21*'Assumptions (Solar)'!$Z$3)/10^9,0)</f>
        <v>0.3220051973</v>
      </c>
      <c r="AG1088" s="160">
        <f>IF($AB$902&gt;0,'Assumptions (Solar)'!AA14*Model!$AB$902*('Assumptions (Solar)'!$Z$20*'Assumptions (Solar)'!$Z$2+'Assumptions (Solar)'!$Z$21*'Assumptions (Solar)'!$Z$3)/10^9,0)</f>
        <v>0.1610025987</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0.5441042931</v>
      </c>
      <c r="AD1089" s="160">
        <f>IF($AC$902&gt;0,'Assumptions (Solar)'!W14*Model!$AC$902*('Assumptions (Solar)'!$AA$20*'Assumptions (Solar)'!$AA$2+'Assumptions (Solar)'!$AA$21*'Assumptions (Solar)'!$AA$3)/10^9,0)</f>
        <v>0.8705668689</v>
      </c>
      <c r="AE1089" s="160">
        <f>IF($AC$902&gt;0,'Assumptions (Solar)'!X14*Model!$AC$902*('Assumptions (Solar)'!$AA$20*'Assumptions (Solar)'!$AA$2+'Assumptions (Solar)'!$AA$21*'Assumptions (Solar)'!$AA$3)/10^9,0)</f>
        <v>0.5223401213</v>
      </c>
      <c r="AF1089" s="160">
        <f>IF($AC$902&gt;0,'Assumptions (Solar)'!Y14*Model!$AC$902*('Assumptions (Solar)'!$AA$20*'Assumptions (Solar)'!$AA$2+'Assumptions (Solar)'!$AA$21*'Assumptions (Solar)'!$AA$3)/10^9,0)</f>
        <v>0.3134040728</v>
      </c>
      <c r="AG1089" s="160">
        <f>IF($AC$902&gt;0,'Assumptions (Solar)'!Z14*Model!$AC$902*('Assumptions (Solar)'!$AA$20*'Assumptions (Solar)'!$AA$2+'Assumptions (Solar)'!$AA$21*'Assumptions (Solar)'!$AA$3)/10^9,0)</f>
        <v>0.3134040728</v>
      </c>
      <c r="AH1089" s="160">
        <f>IF($AC$902&gt;0,'Assumptions (Solar)'!AA14*Model!$AC$902*('Assumptions (Solar)'!$AA$20*'Assumptions (Solar)'!$AA$2+'Assumptions (Solar)'!$AA$21*'Assumptions (Solar)'!$AA$3)/10^9,0)</f>
        <v>0.1567020364</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0.5283763799</v>
      </c>
      <c r="AE1090" s="160">
        <f>IF($AD$902&gt;0,'Assumptions (Solar)'!W14*Model!$AD$902*('Assumptions (Solar)'!$AB$20*'Assumptions (Solar)'!$AB$2+'Assumptions (Solar)'!$AB$21*'Assumptions (Solar)'!$AB$3)/10^9,0)</f>
        <v>0.8454022079</v>
      </c>
      <c r="AF1090" s="160">
        <f>IF($AD$902&gt;0,'Assumptions (Solar)'!X14*Model!$AD$902*('Assumptions (Solar)'!$AB$20*'Assumptions (Solar)'!$AB$2+'Assumptions (Solar)'!$AB$21*'Assumptions (Solar)'!$AB$3)/10^9,0)</f>
        <v>0.5072413247</v>
      </c>
      <c r="AG1090" s="160">
        <f>IF($AD$902&gt;0,'Assumptions (Solar)'!Y14*Model!$AD$902*('Assumptions (Solar)'!$AB$20*'Assumptions (Solar)'!$AB$2+'Assumptions (Solar)'!$AB$21*'Assumptions (Solar)'!$AB$3)/10^9,0)</f>
        <v>0.3043447948</v>
      </c>
      <c r="AH1090" s="160">
        <f>IF($AD$902&gt;0,'Assumptions (Solar)'!Z14*Model!$AD$902*('Assumptions (Solar)'!$AB$20*'Assumptions (Solar)'!$AB$2+'Assumptions (Solar)'!$AB$21*'Assumptions (Solar)'!$AB$3)/10^9,0)</f>
        <v>0.3043447948</v>
      </c>
      <c r="AI1090" s="160">
        <f>IF($AD$902&gt;0,'Assumptions (Solar)'!AA14*Model!$AD$902*('Assumptions (Solar)'!$AB$20*'Assumptions (Solar)'!$AB$2+'Assumptions (Solar)'!$AB$21*'Assumptions (Solar)'!$AB$3)/10^9,0)</f>
        <v>0.1521723974</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0.5123441857</v>
      </c>
      <c r="AF1091" s="160">
        <f>IF($AE$902&gt;0,'Assumptions (Solar)'!W14*Model!$AE$902*('Assumptions (Solar)'!$AC$20*'Assumptions (Solar)'!$AC$2+'Assumptions (Solar)'!$AC$21*'Assumptions (Solar)'!$AC$3)/10^9,0)</f>
        <v>0.8197506971</v>
      </c>
      <c r="AG1091" s="160">
        <f>IF($AE$902&gt;0,'Assumptions (Solar)'!X14*Model!$AE$902*('Assumptions (Solar)'!$AC$20*'Assumptions (Solar)'!$AC$2+'Assumptions (Solar)'!$AC$21*'Assumptions (Solar)'!$AC$3)/10^9,0)</f>
        <v>0.4918504182</v>
      </c>
      <c r="AH1091" s="160">
        <f>IF($AE$902&gt;0,'Assumptions (Solar)'!Y14*Model!$AE$902*('Assumptions (Solar)'!$AC$20*'Assumptions (Solar)'!$AC$2+'Assumptions (Solar)'!$AC$21*'Assumptions (Solar)'!$AC$3)/10^9,0)</f>
        <v>0.2951102509</v>
      </c>
      <c r="AI1091" s="160">
        <f>IF($AE$902&gt;0,'Assumptions (Solar)'!Z14*Model!$AE$902*('Assumptions (Solar)'!$AC$20*'Assumptions (Solar)'!$AC$2+'Assumptions (Solar)'!$AC$21*'Assumptions (Solar)'!$AC$3)/10^9,0)</f>
        <v>0.2951102509</v>
      </c>
      <c r="AJ1091" s="160">
        <f>IF($AE$902&gt;0,'Assumptions (Solar)'!AA14*Model!$AE$902*('Assumptions (Solar)'!$AC$20*'Assumptions (Solar)'!$AC$2+'Assumptions (Solar)'!$AC$21*'Assumptions (Solar)'!$AC$3)/10^9,0)</f>
        <v>0.1475551255</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0.4950044101</v>
      </c>
      <c r="AG1092" s="160">
        <f>IF($AF$902&gt;0,'Assumptions (Solar)'!W14*Model!$AF$902*('Assumptions (Solar)'!$AD$20*'Assumptions (Solar)'!$AD$2+'Assumptions (Solar)'!$AD$21*'Assumptions (Solar)'!$AD$3)/10^9,0)</f>
        <v>0.7920070562</v>
      </c>
      <c r="AH1092" s="160">
        <f>IF($AF$902&gt;0,'Assumptions (Solar)'!X14*Model!$AF$902*('Assumptions (Solar)'!$AD$20*'Assumptions (Solar)'!$AD$2+'Assumptions (Solar)'!$AD$21*'Assumptions (Solar)'!$AD$3)/10^9,0)</f>
        <v>0.4752042337</v>
      </c>
      <c r="AI1092" s="160">
        <f>IF($AF$902&gt;0,'Assumptions (Solar)'!Y14*Model!$AF$902*('Assumptions (Solar)'!$AD$20*'Assumptions (Solar)'!$AD$2+'Assumptions (Solar)'!$AD$21*'Assumptions (Solar)'!$AD$3)/10^9,0)</f>
        <v>0.2851225402</v>
      </c>
      <c r="AJ1092" s="160">
        <f>IF($AF$902&gt;0,'Assumptions (Solar)'!Z14*Model!$AF$902*('Assumptions (Solar)'!$AD$20*'Assumptions (Solar)'!$AD$2+'Assumptions (Solar)'!$AD$21*'Assumptions (Solar)'!$AD$3)/10^9,0)</f>
        <v>0.2851225402</v>
      </c>
      <c r="AK1092" s="160">
        <f>IF($AF$902&gt;0,'Assumptions (Solar)'!AA14*Model!$AF$902*('Assumptions (Solar)'!$AD$20*'Assumptions (Solar)'!$AD$2+'Assumptions (Solar)'!$AD$21*'Assumptions (Solar)'!$AD$3)/10^9,0)</f>
        <v>0.1425612701</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0.476700066</v>
      </c>
      <c r="AH1093" s="160">
        <f>IF($AG$902&gt;0,'Assumptions (Solar)'!W14*Model!$AG$902*('Assumptions (Solar)'!$AE$20*'Assumptions (Solar)'!$AE$2+'Assumptions (Solar)'!$AE$21*'Assumptions (Solar)'!$AE$3)/10^9,0)</f>
        <v>0.7627201056</v>
      </c>
      <c r="AI1093" s="160">
        <f>IF($AG$902&gt;0,'Assumptions (Solar)'!X14*Model!$AG$902*('Assumptions (Solar)'!$AE$20*'Assumptions (Solar)'!$AE$2+'Assumptions (Solar)'!$AE$21*'Assumptions (Solar)'!$AE$3)/10^9,0)</f>
        <v>0.4576320634</v>
      </c>
      <c r="AJ1093" s="160">
        <f>IF($AG$902&gt;0,'Assumptions (Solar)'!Y14*Model!$AG$902*('Assumptions (Solar)'!$AE$20*'Assumptions (Solar)'!$AE$2+'Assumptions (Solar)'!$AE$21*'Assumptions (Solar)'!$AE$3)/10^9,0)</f>
        <v>0.274579238</v>
      </c>
      <c r="AK1093" s="160">
        <f>IF($AG$902&gt;0,'Assumptions (Solar)'!Z14*Model!$AG$902*('Assumptions (Solar)'!$AE$20*'Assumptions (Solar)'!$AE$2+'Assumptions (Solar)'!$AE$21*'Assumptions (Solar)'!$AE$3)/10^9,0)</f>
        <v>0.274579238</v>
      </c>
      <c r="AL1093" s="160">
        <f>IF($AG$902&gt;0,'Assumptions (Solar)'!AA14*Model!$AG$902*('Assumptions (Solar)'!$AE$20*'Assumptions (Solar)'!$AE$2+'Assumptions (Solar)'!$AE$21*'Assumptions (Solar)'!$AE$3)/10^9,0)</f>
        <v>0.137289619</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0.4578778616</v>
      </c>
      <c r="AI1094" s="160">
        <f>IF($AH$902&gt;0,'Assumptions (Solar)'!W14*Model!$AH$902*('Assumptions (Solar)'!$AF$20*'Assumptions (Solar)'!$AF$2+'Assumptions (Solar)'!$AF$21*'Assumptions (Solar)'!$AF$3)/10^9,0)</f>
        <v>0.7326045786</v>
      </c>
      <c r="AJ1094" s="160">
        <f>IF($AH$902&gt;0,'Assumptions (Solar)'!X14*Model!$AH$902*('Assumptions (Solar)'!$AF$20*'Assumptions (Solar)'!$AF$2+'Assumptions (Solar)'!$AF$21*'Assumptions (Solar)'!$AF$3)/10^9,0)</f>
        <v>0.4395627472</v>
      </c>
      <c r="AK1094" s="160">
        <f>IF($AH$902&gt;0,'Assumptions (Solar)'!Y14*Model!$AH$902*('Assumptions (Solar)'!$AF$20*'Assumptions (Solar)'!$AF$2+'Assumptions (Solar)'!$AF$21*'Assumptions (Solar)'!$AF$3)/10^9,0)</f>
        <v>0.2637376483</v>
      </c>
      <c r="AL1094" s="160">
        <f>IF($AH$902&gt;0,'Assumptions (Solar)'!Z14*Model!$AH$902*('Assumptions (Solar)'!$AF$20*'Assumptions (Solar)'!$AF$2+'Assumptions (Solar)'!$AF$21*'Assumptions (Solar)'!$AF$3)/10^9,0)</f>
        <v>0.2637376483</v>
      </c>
      <c r="AM1094" s="160">
        <f>IF($AH$902&gt;0,'Assumptions (Solar)'!AA14*Model!$AH$902*('Assumptions (Solar)'!$AF$20*'Assumptions (Solar)'!$AF$2+'Assumptions (Solar)'!$AF$21*'Assumptions (Solar)'!$AF$3)/10^9,0)</f>
        <v>0.1318688241</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0.4627740032</v>
      </c>
      <c r="AJ1095" s="177">
        <f>IF($AI$902&gt;0,'Assumptions (Solar)'!W14*Model!$AI$902*('Assumptions (Solar)'!$AG$20*'Assumptions (Solar)'!$AG$2+'Assumptions (Solar)'!$AG$21*'Assumptions (Solar)'!$AG$3)/10^9,0)</f>
        <v>0.7404384051</v>
      </c>
      <c r="AK1095" s="177">
        <f>IF($AI$902&gt;0,'Assumptions (Solar)'!X14*Model!$AI$902*('Assumptions (Solar)'!$AG$20*'Assumptions (Solar)'!$AG$2+'Assumptions (Solar)'!$AG$21*'Assumptions (Solar)'!$AG$3)/10^9,0)</f>
        <v>0.4442630431</v>
      </c>
      <c r="AL1095" s="177">
        <f>IF($AI$902&gt;0,'Assumptions (Solar)'!Y14*Model!$AI$902*('Assumptions (Solar)'!$AG$20*'Assumptions (Solar)'!$AG$2+'Assumptions (Solar)'!$AG$21*'Assumptions (Solar)'!$AG$3)/10^9,0)</f>
        <v>0.2665578258</v>
      </c>
      <c r="AM1095" s="177">
        <f>IF($AI$902&gt;0,'Assumptions (Solar)'!Z14*Model!$AI$902*('Assumptions (Solar)'!$AG$20*'Assumptions (Solar)'!$AG$2+'Assumptions (Solar)'!$AG$21*'Assumptions (Solar)'!$AG$3)/10^9,0)</f>
        <v>0.2665578258</v>
      </c>
      <c r="AN1095" s="177">
        <f>IF($AI$902&gt;0,'Assumptions (Solar)'!AA14*Model!$AI$902*('Assumptions (Solar)'!$AG$20*'Assumptions (Solar)'!$AG$2+'Assumptions (Solar)'!$AG$21*'Assumptions (Solar)'!$AG$3)/10^9,0)</f>
        <v>0.1332789129</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0.4690465446</v>
      </c>
      <c r="AK1096" s="177">
        <f>IF($AJ$902&gt;0,'Assumptions (Solar)'!W14*Model!$AJ$902*('Assumptions (Solar)'!$AH$20*'Assumptions (Solar)'!$AH$2+'Assumptions (Solar)'!$AH$21*'Assumptions (Solar)'!$AH$3)/10^9,0)</f>
        <v>0.7504744713</v>
      </c>
      <c r="AL1096" s="177">
        <f>IF($AJ$902&gt;0,'Assumptions (Solar)'!X14*Model!$AJ$902*('Assumptions (Solar)'!$AH$20*'Assumptions (Solar)'!$AH$2+'Assumptions (Solar)'!$AH$21*'Assumptions (Solar)'!$AH$3)/10^9,0)</f>
        <v>0.4502846828</v>
      </c>
      <c r="AM1096" s="177">
        <f>IF($AJ$902&gt;0,'Assumptions (Solar)'!Y14*Model!$AJ$902*('Assumptions (Solar)'!$AH$20*'Assumptions (Solar)'!$AH$2+'Assumptions (Solar)'!$AH$21*'Assumptions (Solar)'!$AH$3)/10^9,0)</f>
        <v>0.2701708097</v>
      </c>
      <c r="AN1096" s="177">
        <f>IF($AJ$902&gt;0,'Assumptions (Solar)'!Z14*Model!$AJ$902*('Assumptions (Solar)'!$AH$20*'Assumptions (Solar)'!$AH$2+'Assumptions (Solar)'!$AH$21*'Assumptions (Solar)'!$AH$3)/10^9,0)</f>
        <v>0.2701708097</v>
      </c>
      <c r="AO1096" s="177">
        <f>IF($AJ$902&gt;0,'Assumptions (Solar)'!AA14*Model!$AJ$902*('Assumptions (Solar)'!$AH$20*'Assumptions (Solar)'!$AH$2+'Assumptions (Solar)'!$AH$21*'Assumptions (Solar)'!$AH$3)/10^9,0)</f>
        <v>0.1350854048</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0.4741522603</v>
      </c>
      <c r="AL1097" s="160">
        <f>IF($AK$902&gt;0,'Assumptions (Solar)'!W14*Model!$AK$902*('Assumptions (Solar)'!$AI$20*'Assumptions (Solar)'!$AI$2+'Assumptions (Solar)'!$AI$21*'Assumptions (Solar)'!$AI$3)/10^9,0)</f>
        <v>0.7586436164</v>
      </c>
      <c r="AM1097" s="160">
        <f>IF($AK$902&gt;0,'Assumptions (Solar)'!X14*Model!$AK$902*('Assumptions (Solar)'!$AI$20*'Assumptions (Solar)'!$AI$2+'Assumptions (Solar)'!$AI$21*'Assumptions (Solar)'!$AI$3)/10^9,0)</f>
        <v>0.4551861698</v>
      </c>
      <c r="AN1097" s="160">
        <f>IF($AK$902&gt;0,'Assumptions (Solar)'!Y14*Model!$AK$902*('Assumptions (Solar)'!$AI$20*'Assumptions (Solar)'!$AI$2+'Assumptions (Solar)'!$AI$21*'Assumptions (Solar)'!$AI$3)/10^9,0)</f>
        <v>0.2731117019</v>
      </c>
      <c r="AO1097" s="160">
        <f>IF($AK$902&gt;0,'Assumptions (Solar)'!Z14*Model!$AK$902*('Assumptions (Solar)'!$AI$20*'Assumptions (Solar)'!$AI$2+'Assumptions (Solar)'!$AI$21*'Assumptions (Solar)'!$AI$3)/10^9,0)</f>
        <v>0.2731117019</v>
      </c>
      <c r="AP1097" s="160">
        <f>IF($AK$902&gt;0,'Assumptions (Solar)'!AA14*Model!$AK$902*('Assumptions (Solar)'!$AI$20*'Assumptions (Solar)'!$AI$2+'Assumptions (Solar)'!$AI$21*'Assumptions (Solar)'!$AI$3)/10^9,0)</f>
        <v>0.136555851</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0.485137901</v>
      </c>
      <c r="AM1098" s="177">
        <f>IF($AL$902&gt;0,'Assumptions (Solar)'!W14*Model!$AL$902*('Assumptions (Solar)'!$AJ$20*'Assumptions (Solar)'!$AJ$2+'Assumptions (Solar)'!$AJ$21*'Assumptions (Solar)'!$AJ$3)/10^9,0)</f>
        <v>0.7762206416</v>
      </c>
      <c r="AN1098" s="177">
        <f>IF($AL$902&gt;0,'Assumptions (Solar)'!X14*Model!$AL$902*('Assumptions (Solar)'!$AJ$20*'Assumptions (Solar)'!$AJ$2+'Assumptions (Solar)'!$AJ$21*'Assumptions (Solar)'!$AJ$3)/10^9,0)</f>
        <v>0.4657323849</v>
      </c>
      <c r="AO1098" s="177">
        <f>IF($AL$902&gt;0,'Assumptions (Solar)'!Y14*Model!$AL$902*('Assumptions (Solar)'!$AJ$20*'Assumptions (Solar)'!$AJ$2+'Assumptions (Solar)'!$AJ$21*'Assumptions (Solar)'!$AJ$3)/10^9,0)</f>
        <v>0.279439431</v>
      </c>
      <c r="AP1098" s="177">
        <f>IF($AL$902&gt;0,'Assumptions (Solar)'!Z14*Model!$AL$902*('Assumptions (Solar)'!$AJ$20*'Assumptions (Solar)'!$AJ$2+'Assumptions (Solar)'!$AJ$21*'Assumptions (Solar)'!$AJ$3)/10^9,0)</f>
        <v>0.279439431</v>
      </c>
      <c r="AQ1098" s="177">
        <f>IF($AL$902&gt;0,'Assumptions (Solar)'!AA14*Model!$AL$902*('Assumptions (Solar)'!$AJ$20*'Assumptions (Solar)'!$AJ$2+'Assumptions (Solar)'!$AJ$21*'Assumptions (Solar)'!$AJ$3)/10^9,0)</f>
        <v>0.1397197155</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0.4875687514</v>
      </c>
      <c r="AN1099" s="160">
        <f>IF($AM$902&gt;0,'Assumptions (Solar)'!W14*Model!$AM$902*('Assumptions (Solar)'!$AK$20*'Assumptions (Solar)'!$AK$2+'Assumptions (Solar)'!$AK$21*'Assumptions (Solar)'!$AK$3)/10^9,0)</f>
        <v>0.7801100022</v>
      </c>
      <c r="AO1099" s="160">
        <f>IF($AM$902&gt;0,'Assumptions (Solar)'!X14*Model!$AM$902*('Assumptions (Solar)'!$AK$20*'Assumptions (Solar)'!$AK$2+'Assumptions (Solar)'!$AK$21*'Assumptions (Solar)'!$AK$3)/10^9,0)</f>
        <v>0.4680660013</v>
      </c>
      <c r="AP1099" s="160">
        <f>IF($AM$902&gt;0,'Assumptions (Solar)'!Y14*Model!$AM$902*('Assumptions (Solar)'!$AK$20*'Assumptions (Solar)'!$AK$2+'Assumptions (Solar)'!$AK$21*'Assumptions (Solar)'!$AK$3)/10^9,0)</f>
        <v>0.2808396008</v>
      </c>
      <c r="AQ1099" s="160">
        <f>IF($AM$902&gt;0,'Assumptions (Solar)'!Z14*Model!$AM$902*('Assumptions (Solar)'!$AK$20*'Assumptions (Solar)'!$AK$2+'Assumptions (Solar)'!$AK$21*'Assumptions (Solar)'!$AK$3)/10^9,0)</f>
        <v>0.2808396008</v>
      </c>
      <c r="AR1099" s="160">
        <f>IF($AM$902&gt;0,'Assumptions (Solar)'!AA14*Model!$AM$902*('Assumptions (Solar)'!$AK$20*'Assumptions (Solar)'!$AK$2+'Assumptions (Solar)'!$AK$21*'Assumptions (Solar)'!$AK$3)/10^9,0)</f>
        <v>0.1404198004</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0.5207386214</v>
      </c>
      <c r="AO1100" s="160">
        <f>IF($AN$902&gt;0,'Assumptions (Solar)'!W14*Model!$AN$902*('Assumptions (Solar)'!$AL$20*'Assumptions (Solar)'!$AL$2+'Assumptions (Solar)'!$AL$21*'Assumptions (Solar)'!$AL$3)/10^9,0)</f>
        <v>0.8331817942</v>
      </c>
      <c r="AP1100" s="160">
        <f>IF($AN$902&gt;0,'Assumptions (Solar)'!X14*Model!$AN$902*('Assumptions (Solar)'!$AL$20*'Assumptions (Solar)'!$AL$2+'Assumptions (Solar)'!$AL$21*'Assumptions (Solar)'!$AL$3)/10^9,0)</f>
        <v>0.4999090765</v>
      </c>
      <c r="AQ1100" s="160">
        <f>IF($AN$902&gt;0,'Assumptions (Solar)'!Y14*Model!$AN$902*('Assumptions (Solar)'!$AL$20*'Assumptions (Solar)'!$AL$2+'Assumptions (Solar)'!$AL$21*'Assumptions (Solar)'!$AL$3)/10^9,0)</f>
        <v>0.2999454459</v>
      </c>
      <c r="AR1100" s="160">
        <f>IF($AN$902&gt;0,'Assumptions (Solar)'!Z14*Model!$AN$902*('Assumptions (Solar)'!$AL$20*'Assumptions (Solar)'!$AL$2+'Assumptions (Solar)'!$AL$21*'Assumptions (Solar)'!$AL$3)/10^9,0)</f>
        <v>0.2999454459</v>
      </c>
      <c r="AS1100" s="160">
        <f>IF($AN$902&gt;0,'Assumptions (Solar)'!AA14*Model!$AN$902*('Assumptions (Solar)'!$AL$20*'Assumptions (Solar)'!$AL$2+'Assumptions (Solar)'!$AL$21*'Assumptions (Solar)'!$AL$3)/10^9,0)</f>
        <v>0.149972723</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0.5923302987</v>
      </c>
      <c r="AP1101" s="160">
        <f>IF($AO$902&gt;0,'Assumptions (Solar)'!W14*Model!$AO$902*('Assumptions (Solar)'!$AM$20*'Assumptions (Solar)'!$AM$2+'Assumptions (Solar)'!$AM$21*'Assumptions (Solar)'!$AM$3)/10^9,0)</f>
        <v>0.9477284779</v>
      </c>
      <c r="AQ1101" s="160">
        <f>IF($AO$902&gt;0,'Assumptions (Solar)'!X14*Model!$AO$902*('Assumptions (Solar)'!$AM$20*'Assumptions (Solar)'!$AM$2+'Assumptions (Solar)'!$AM$21*'Assumptions (Solar)'!$AM$3)/10^9,0)</f>
        <v>0.5686370868</v>
      </c>
      <c r="AR1101" s="160">
        <f>IF($AO$902&gt;0,'Assumptions (Solar)'!Y14*Model!$AO$902*('Assumptions (Solar)'!$AM$20*'Assumptions (Solar)'!$AM$2+'Assumptions (Solar)'!$AM$21*'Assumptions (Solar)'!$AM$3)/10^9,0)</f>
        <v>0.3411822521</v>
      </c>
      <c r="AS1101" s="160">
        <f>IF($AO$902&gt;0,'Assumptions (Solar)'!Z14*Model!$AO$902*('Assumptions (Solar)'!$AM$20*'Assumptions (Solar)'!$AM$2+'Assumptions (Solar)'!$AM$21*'Assumptions (Solar)'!$AM$3)/10^9,0)</f>
        <v>0.3411822521</v>
      </c>
      <c r="AT1101" s="160">
        <f>IF($AO$902&gt;0,'Assumptions (Solar)'!AA14*Model!$AO$902*('Assumptions (Solar)'!$AM$20*'Assumptions (Solar)'!$AM$2+'Assumptions (Solar)'!$AM$21*'Assumptions (Solar)'!$AM$3)/10^9,0)</f>
        <v>0.170591126</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0.908249714</v>
      </c>
      <c r="AQ1102" s="160">
        <f>IF($AP$902&gt;0,'Assumptions (Solar)'!W14*Model!$AP$902*('Assumptions (Solar)'!$AN$20*'Assumptions (Solar)'!$AN$2+'Assumptions (Solar)'!$AN$21*'Assumptions (Solar)'!$AN$3)/10^9,0)</f>
        <v>1.453199542</v>
      </c>
      <c r="AR1102" s="160">
        <f>IF($AP$902&gt;0,'Assumptions (Solar)'!X14*Model!$AP$902*('Assumptions (Solar)'!$AN$20*'Assumptions (Solar)'!$AN$2+'Assumptions (Solar)'!$AN$21*'Assumptions (Solar)'!$AN$3)/10^9,0)</f>
        <v>0.8719197255</v>
      </c>
      <c r="AS1102" s="160">
        <f>IF($AP$902&gt;0,'Assumptions (Solar)'!Y14*Model!$AP$902*('Assumptions (Solar)'!$AN$20*'Assumptions (Solar)'!$AN$2+'Assumptions (Solar)'!$AN$21*'Assumptions (Solar)'!$AN$3)/10^9,0)</f>
        <v>0.5231518353</v>
      </c>
      <c r="AT1102" s="160">
        <f>IF($AP$902&gt;0,'Assumptions (Solar)'!Z14*Model!$AP$902*('Assumptions (Solar)'!$AN$20*'Assumptions (Solar)'!$AN$2+'Assumptions (Solar)'!$AN$21*'Assumptions (Solar)'!$AN$3)/10^9,0)</f>
        <v>0.5231518353</v>
      </c>
      <c r="AU1102" s="160">
        <f>IF($AP$902&gt;0,'Assumptions (Solar)'!AA14*Model!$AP$902*('Assumptions (Solar)'!$AN$20*'Assumptions (Solar)'!$AN$2+'Assumptions (Solar)'!$AN$21*'Assumptions (Solar)'!$AN$3)/10^9,0)</f>
        <v>0.2615759176</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0.9726430823</v>
      </c>
      <c r="AR1103" s="160">
        <f>IF($AQ$902&gt;0,'Assumptions (Solar)'!W14*Model!$AQ$902*('Assumptions (Solar)'!$AO$20*'Assumptions (Solar)'!$AO$2+'Assumptions (Solar)'!$AO$21*'Assumptions (Solar)'!$AO$3)/10^9,0)</f>
        <v>1.556228932</v>
      </c>
      <c r="AS1103" s="160">
        <f>IF($AQ$902&gt;0,'Assumptions (Solar)'!X14*Model!$AQ$902*('Assumptions (Solar)'!$AO$20*'Assumptions (Solar)'!$AO$2+'Assumptions (Solar)'!$AO$21*'Assumptions (Solar)'!$AO$3)/10^9,0)</f>
        <v>0.933737359</v>
      </c>
      <c r="AT1103" s="160">
        <f>IF($AQ$902&gt;0,'Assumptions (Solar)'!Y14*Model!$AQ$902*('Assumptions (Solar)'!$AO$20*'Assumptions (Solar)'!$AO$2+'Assumptions (Solar)'!$AO$21*'Assumptions (Solar)'!$AO$3)/10^9,0)</f>
        <v>0.5602424154</v>
      </c>
      <c r="AU1103" s="160">
        <f>IF($AQ$902&gt;0,'Assumptions (Solar)'!Z14*Model!$AQ$902*('Assumptions (Solar)'!$AO$20*'Assumptions (Solar)'!$AO$2+'Assumptions (Solar)'!$AO$21*'Assumptions (Solar)'!$AO$3)/10^9,0)</f>
        <v>0.5602424154</v>
      </c>
      <c r="AV1103" s="160">
        <f>IF($AQ$902&gt;0,'Assumptions (Solar)'!AA14*Model!$AQ$902*('Assumptions (Solar)'!$AO$20*'Assumptions (Solar)'!$AO$2+'Assumptions (Solar)'!$AO$21*'Assumptions (Solar)'!$AO$3)/10^9,0)</f>
        <v>0.2801212077</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0.799525246</v>
      </c>
      <c r="AS1104" s="160">
        <f>IF($AR$902&gt;0,'Assumptions (Solar)'!W14*Model!$AR$902*('Assumptions (Solar)'!$AP$20*'Assumptions (Solar)'!$AP$2+'Assumptions (Solar)'!$AP$21*'Assumptions (Solar)'!$AP$3)/10^9,0)</f>
        <v>1.279240394</v>
      </c>
      <c r="AT1104" s="160">
        <f>IF($AR$902&gt;0,'Assumptions (Solar)'!X14*Model!$AR$902*('Assumptions (Solar)'!$AP$20*'Assumptions (Solar)'!$AP$2+'Assumptions (Solar)'!$AP$21*'Assumptions (Solar)'!$AP$3)/10^9,0)</f>
        <v>0.7675442362</v>
      </c>
      <c r="AU1104" s="160">
        <f>IF($AR$902&gt;0,'Assumptions (Solar)'!Y14*Model!$AR$902*('Assumptions (Solar)'!$AP$20*'Assumptions (Solar)'!$AP$2+'Assumptions (Solar)'!$AP$21*'Assumptions (Solar)'!$AP$3)/10^9,0)</f>
        <v>0.4605265417</v>
      </c>
      <c r="AV1104" s="160">
        <f>IF($AR$902&gt;0,'Assumptions (Solar)'!Z14*Model!$AR$902*('Assumptions (Solar)'!$AP$20*'Assumptions (Solar)'!$AP$2+'Assumptions (Solar)'!$AP$21*'Assumptions (Solar)'!$AP$3)/10^9,0)</f>
        <v>0.4605265417</v>
      </c>
      <c r="AW1104" s="160">
        <f>IF($AR$902&gt;0,'Assumptions (Solar)'!AA14*Model!$AR$902*('Assumptions (Solar)'!$AP$20*'Assumptions (Solar)'!$AP$2+'Assumptions (Solar)'!$AP$21*'Assumptions (Solar)'!$AP$3)/10^9,0)</f>
        <v>0.2302632709</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1.171348373</v>
      </c>
      <c r="AT1105" s="160">
        <f>IF($AS$902&gt;0,'Assumptions (Solar)'!W14*Model!$AS$902*('Assumptions (Solar)'!$AQ$20*'Assumptions (Solar)'!$AQ$2+'Assumptions (Solar)'!$AQ$21*'Assumptions (Solar)'!$AQ$3)/10^9,0)</f>
        <v>1.874157398</v>
      </c>
      <c r="AU1105" s="160">
        <f>IF($AS$902&gt;0,'Assumptions (Solar)'!X14*Model!$AS$902*('Assumptions (Solar)'!$AQ$20*'Assumptions (Solar)'!$AQ$2+'Assumptions (Solar)'!$AQ$21*'Assumptions (Solar)'!$AQ$3)/10^9,0)</f>
        <v>1.124494439</v>
      </c>
      <c r="AV1105" s="160">
        <f>IF($AS$902&gt;0,'Assumptions (Solar)'!Y14*Model!$AS$902*('Assumptions (Solar)'!$AQ$20*'Assumptions (Solar)'!$AQ$2+'Assumptions (Solar)'!$AQ$21*'Assumptions (Solar)'!$AQ$3)/10^9,0)</f>
        <v>0.6746966631</v>
      </c>
      <c r="AW1105" s="160">
        <f>IF($AS$902&gt;0,'Assumptions (Solar)'!Z14*Model!$AS$902*('Assumptions (Solar)'!$AQ$20*'Assumptions (Solar)'!$AQ$2+'Assumptions (Solar)'!$AQ$21*'Assumptions (Solar)'!$AQ$3)/10^9,0)</f>
        <v>0.6746966631</v>
      </c>
      <c r="AX1105" s="160">
        <f>IF($AS$902&gt;0,'Assumptions (Solar)'!AA14*Model!$AS$902*('Assumptions (Solar)'!$AQ$20*'Assumptions (Solar)'!$AQ$2+'Assumptions (Solar)'!$AQ$21*'Assumptions (Solar)'!$AQ$3)/10^9,0)</f>
        <v>0.3373483316</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0.7317178133</v>
      </c>
      <c r="AU1106" s="160">
        <f>IF($AT$902&gt;0,'Assumptions (Solar)'!W14*Model!$AT$902*('Assumptions (Solar)'!$AR$20*'Assumptions (Solar)'!$AR$2+'Assumptions (Solar)'!$AR$21*'Assumptions (Solar)'!$AR$3)/10^9,0)</f>
        <v>1.170748501</v>
      </c>
      <c r="AV1106" s="160">
        <f>IF($AT$902&gt;0,'Assumptions (Solar)'!X14*Model!$AT$902*('Assumptions (Solar)'!$AR$20*'Assumptions (Solar)'!$AR$2+'Assumptions (Solar)'!$AR$21*'Assumptions (Solar)'!$AR$3)/10^9,0)</f>
        <v>0.7024491007</v>
      </c>
      <c r="AW1106" s="160">
        <f>IF($AT$902&gt;0,'Assumptions (Solar)'!Y14*Model!$AT$902*('Assumptions (Solar)'!$AR$20*'Assumptions (Solar)'!$AR$2+'Assumptions (Solar)'!$AR$21*'Assumptions (Solar)'!$AR$3)/10^9,0)</f>
        <v>0.4214694604</v>
      </c>
      <c r="AX1106" s="160">
        <f>IF($AT$902&gt;0,'Assumptions (Solar)'!Z14*Model!$AT$902*('Assumptions (Solar)'!$AR$20*'Assumptions (Solar)'!$AR$2+'Assumptions (Solar)'!$AR$21*'Assumptions (Solar)'!$AR$3)/10^9,0)</f>
        <v>0.4214694604</v>
      </c>
      <c r="AY1106" s="160">
        <f>IF($AT$902&gt;0,'Assumptions (Solar)'!AA14*Model!$AT$902*('Assumptions (Solar)'!$AR$20*'Assumptions (Solar)'!$AR$2+'Assumptions (Solar)'!$AR$21*'Assumptions (Solar)'!$AR$3)/10^9,0)</f>
        <v>0.2107347302</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0.7724449756</v>
      </c>
      <c r="AV1107" s="160">
        <f>IF($AU$902&gt;0,'Assumptions (Solar)'!W14*Model!$AU$902*('Assumptions (Solar)'!$AS$20*'Assumptions (Solar)'!$AS$2+'Assumptions (Solar)'!$AS$21*'Assumptions (Solar)'!$AS$3)/10^9,0)</f>
        <v>1.235911961</v>
      </c>
      <c r="AW1107" s="160">
        <f>IF($AU$902&gt;0,'Assumptions (Solar)'!X14*Model!$AU$902*('Assumptions (Solar)'!$AS$20*'Assumptions (Solar)'!$AS$2+'Assumptions (Solar)'!$AS$21*'Assumptions (Solar)'!$AS$3)/10^9,0)</f>
        <v>0.7415471766</v>
      </c>
      <c r="AX1107" s="160">
        <f>IF($AU$902&gt;0,'Assumptions (Solar)'!Y14*Model!$AU$902*('Assumptions (Solar)'!$AS$20*'Assumptions (Solar)'!$AS$2+'Assumptions (Solar)'!$AS$21*'Assumptions (Solar)'!$AS$3)/10^9,0)</f>
        <v>0.444928306</v>
      </c>
      <c r="AY1107" s="160">
        <f>IF($AU$902&gt;0,'Assumptions (Solar)'!Z14*Model!$AU$902*('Assumptions (Solar)'!$AS$20*'Assumptions (Solar)'!$AS$2+'Assumptions (Solar)'!$AS$21*'Assumptions (Solar)'!$AS$3)/10^9,0)</f>
        <v>0.444928306</v>
      </c>
      <c r="AZ1107" s="160">
        <f>IF($AU$902&gt;0,'Assumptions (Solar)'!AA14*Model!$AU$902*('Assumptions (Solar)'!$AS$20*'Assumptions (Solar)'!$AS$2+'Assumptions (Solar)'!$AS$21*'Assumptions (Solar)'!$AS$3)/10^9,0)</f>
        <v>0.222464153</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0.5250602314</v>
      </c>
      <c r="AW1108" s="160">
        <f>IF($AV$902&gt;0,'Assumptions (Solar)'!W14*Model!$AV$902*('Assumptions (Solar)'!$AT$20*'Assumptions (Solar)'!$AT$2+'Assumptions (Solar)'!$AT$21*'Assumptions (Solar)'!$AT$3)/10^9,0)</f>
        <v>0.8400963703</v>
      </c>
      <c r="AX1108" s="160">
        <f>IF($AV$902&gt;0,'Assumptions (Solar)'!X14*Model!$AV$902*('Assumptions (Solar)'!$AT$20*'Assumptions (Solar)'!$AT$2+'Assumptions (Solar)'!$AT$21*'Assumptions (Solar)'!$AT$3)/10^9,0)</f>
        <v>0.5040578222</v>
      </c>
      <c r="AY1108" s="160">
        <f>IF($AV$902&gt;0,'Assumptions (Solar)'!Y14*Model!$AV$902*('Assumptions (Solar)'!$AT$20*'Assumptions (Solar)'!$AT$2+'Assumptions (Solar)'!$AT$21*'Assumptions (Solar)'!$AT$3)/10^9,0)</f>
        <v>0.3024346933</v>
      </c>
      <c r="AZ1108" s="160">
        <f>IF($AV$902&gt;0,'Assumptions (Solar)'!Z14*Model!$AV$902*('Assumptions (Solar)'!$AT$20*'Assumptions (Solar)'!$AT$2+'Assumptions (Solar)'!$AT$21*'Assumptions (Solar)'!$AT$3)/10^9,0)</f>
        <v>0.3024346933</v>
      </c>
      <c r="BA1108" s="160">
        <f>IF($AV$902&gt;0,'Assumptions (Solar)'!AA14*Model!$AV$902*('Assumptions (Solar)'!$AT$20*'Assumptions (Solar)'!$AT$2+'Assumptions (Solar)'!$AT$21*'Assumptions (Solar)'!$AT$3)/10^9,0)</f>
        <v>0.1512173467</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0.5301845945</v>
      </c>
      <c r="AX1109" s="160">
        <f>IF($AW$902&gt;0,'Assumptions (Solar)'!W14*Model!$AW$902*('Assumptions (Solar)'!$AU$20*'Assumptions (Solar)'!$AU$2+'Assumptions (Solar)'!$AU$21*'Assumptions (Solar)'!$AU$3)/10^9,0)</f>
        <v>0.8482953513</v>
      </c>
      <c r="AY1109" s="160">
        <f>IF($AW$902&gt;0,'Assumptions (Solar)'!X14*Model!$AW$902*('Assumptions (Solar)'!$AU$20*'Assumptions (Solar)'!$AU$2+'Assumptions (Solar)'!$AU$21*'Assumptions (Solar)'!$AU$3)/10^9,0)</f>
        <v>0.5089772108</v>
      </c>
      <c r="AZ1109" s="160">
        <f>IF($AW$902&gt;0,'Assumptions (Solar)'!Y14*Model!$AW$902*('Assumptions (Solar)'!$AU$20*'Assumptions (Solar)'!$AU$2+'Assumptions (Solar)'!$AU$21*'Assumptions (Solar)'!$AU$3)/10^9,0)</f>
        <v>0.3053863265</v>
      </c>
      <c r="BA1109" s="160">
        <f>IF($AW$902&gt;0,'Assumptions (Solar)'!Z14*Model!$AW$902*('Assumptions (Solar)'!$AU$20*'Assumptions (Solar)'!$AU$2+'Assumptions (Solar)'!$AU$21*'Assumptions (Solar)'!$AU$3)/10^9,0)</f>
        <v>0.3053863265</v>
      </c>
      <c r="BB1109" s="160">
        <f>IF($AW$902&gt;0,'Assumptions (Solar)'!AA14*Model!$AW$902*('Assumptions (Solar)'!$AU$20*'Assumptions (Solar)'!$AU$2+'Assumptions (Solar)'!$AU$21*'Assumptions (Solar)'!$AU$3)/10^9,0)</f>
        <v>0.1526931632</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1.070618124</v>
      </c>
      <c r="AY1110" s="160">
        <f>IF($AX$902&gt;0,'Assumptions (Solar)'!W14*Model!$AX$902*('Assumptions (Solar)'!$AV$20*'Assumptions (Solar)'!$AV$2+'Assumptions (Solar)'!$AV$21*'Assumptions (Solar)'!$AV$3)/10^9,0)</f>
        <v>1.712988998</v>
      </c>
      <c r="AZ1110" s="160">
        <f>IF($AX$902&gt;0,'Assumptions (Solar)'!X14*Model!$AX$902*('Assumptions (Solar)'!$AV$20*'Assumptions (Solar)'!$AV$2+'Assumptions (Solar)'!$AV$21*'Assumptions (Solar)'!$AV$3)/10^9,0)</f>
        <v>1.027793399</v>
      </c>
      <c r="BA1110" s="160">
        <f>IF($AX$902&gt;0,'Assumptions (Solar)'!Y14*Model!$AX$902*('Assumptions (Solar)'!$AV$20*'Assumptions (Solar)'!$AV$2+'Assumptions (Solar)'!$AV$21*'Assumptions (Solar)'!$AV$3)/10^9,0)</f>
        <v>0.6166760392</v>
      </c>
      <c r="BB1110" s="160">
        <f>IF($AX$902&gt;0,'Assumptions (Solar)'!Z14*Model!$AX$902*('Assumptions (Solar)'!$AV$20*'Assumptions (Solar)'!$AV$2+'Assumptions (Solar)'!$AV$21*'Assumptions (Solar)'!$AV$3)/10^9,0)</f>
        <v>0.6166760392</v>
      </c>
      <c r="BC1110" s="160">
        <f>IF($AX$902&gt;0,'Assumptions (Solar)'!AA14*Model!$AX$902*('Assumptions (Solar)'!$AV$20*'Assumptions (Solar)'!$AV$2+'Assumptions (Solar)'!$AV$21*'Assumptions (Solar)'!$AV$3)/10^9,0)</f>
        <v>0.3083380196</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1.079343172</v>
      </c>
      <c r="AZ1111" s="160">
        <f>IF($AY$902&gt;0,'Assumptions (Solar)'!W14*Model!$AY$902*('Assumptions (Solar)'!$AW$20*'Assumptions (Solar)'!$AW$2+'Assumptions (Solar)'!$AW$21*'Assumptions (Solar)'!$AW$3)/10^9,0)</f>
        <v>1.726949076</v>
      </c>
      <c r="BA1111" s="160">
        <f>IF($AY$902&gt;0,'Assumptions (Solar)'!X14*Model!$AY$902*('Assumptions (Solar)'!$AW$20*'Assumptions (Solar)'!$AW$2+'Assumptions (Solar)'!$AW$21*'Assumptions (Solar)'!$AW$3)/10^9,0)</f>
        <v>1.036169445</v>
      </c>
      <c r="BB1111" s="160">
        <f>IF($AY$902&gt;0,'Assumptions (Solar)'!Y14*Model!$AY$902*('Assumptions (Solar)'!$AW$20*'Assumptions (Solar)'!$AW$2+'Assumptions (Solar)'!$AW$21*'Assumptions (Solar)'!$AW$3)/10^9,0)</f>
        <v>0.6217016673</v>
      </c>
      <c r="BC1111" s="160">
        <f>IF($AY$902&gt;0,'Assumptions (Solar)'!Z14*Model!$AY$902*('Assumptions (Solar)'!$AW$20*'Assumptions (Solar)'!$AW$2+'Assumptions (Solar)'!$AW$21*'Assumptions (Solar)'!$AW$3)/10^9,0)</f>
        <v>0.6217016673</v>
      </c>
      <c r="BD1111" s="160">
        <f>IF($AY$902&gt;0,'Assumptions (Solar)'!AA14*Model!$AY$902*('Assumptions (Solar)'!$AW$20*'Assumptions (Solar)'!$AW$2+'Assumptions (Solar)'!$AW$21*'Assumptions (Solar)'!$AW$3)/10^9,0)</f>
        <v>0.3108508336</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1.089551036</v>
      </c>
      <c r="BA1112" s="160">
        <f>IF($AZ$902&gt;0,'Assumptions (Solar)'!W14*Model!$AZ$902*('Assumptions (Solar)'!$AX$20*'Assumptions (Solar)'!$AX$2+'Assumptions (Solar)'!$AX$21*'Assumptions (Solar)'!$AX$3)/10^9,0)</f>
        <v>1.743281658</v>
      </c>
      <c r="BB1112" s="160">
        <f>IF($AZ$902&gt;0,'Assumptions (Solar)'!X14*Model!$AZ$902*('Assumptions (Solar)'!$AX$20*'Assumptions (Solar)'!$AX$2+'Assumptions (Solar)'!$AX$21*'Assumptions (Solar)'!$AX$3)/10^9,0)</f>
        <v>1.045968995</v>
      </c>
      <c r="BC1112" s="160">
        <f>IF($AZ$902&gt;0,'Assumptions (Solar)'!Y14*Model!$AZ$902*('Assumptions (Solar)'!$AX$20*'Assumptions (Solar)'!$AX$2+'Assumptions (Solar)'!$AX$21*'Assumptions (Solar)'!$AX$3)/10^9,0)</f>
        <v>0.627581397</v>
      </c>
      <c r="BD1112" s="160">
        <f>IF($AZ$902&gt;0,'Assumptions (Solar)'!Z14*Model!$AZ$902*('Assumptions (Solar)'!$AX$20*'Assumptions (Solar)'!$AX$2+'Assumptions (Solar)'!$AX$21*'Assumptions (Solar)'!$AX$3)/10^9,0)</f>
        <v>0.627581397</v>
      </c>
      <c r="BE1112" s="160">
        <f>IF($AZ$902&gt;0,'Assumptions (Solar)'!AA14*Model!$AZ$902*('Assumptions (Solar)'!$AX$20*'Assumptions (Solar)'!$AX$2+'Assumptions (Solar)'!$AX$21*'Assumptions (Solar)'!$AX$3)/10^9,0)</f>
        <v>0.3137906985</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1.098166297</v>
      </c>
      <c r="BB1113" s="160">
        <f>IF($BA$902&gt;0,'Assumptions (Solar)'!W14*Model!$BA$902*('Assumptions (Solar)'!$AY$20*'Assumptions (Solar)'!$AY$2+'Assumptions (Solar)'!$AY$21*'Assumptions (Solar)'!$AY$3)/10^9,0)</f>
        <v>1.757066075</v>
      </c>
      <c r="BC1113" s="160">
        <f>IF($BA$902&gt;0,'Assumptions (Solar)'!X14*Model!$BA$902*('Assumptions (Solar)'!$AY$20*'Assumptions (Solar)'!$AY$2+'Assumptions (Solar)'!$AY$21*'Assumptions (Solar)'!$AY$3)/10^9,0)</f>
        <v>1.054239645</v>
      </c>
      <c r="BD1113" s="160">
        <f>IF($BA$902&gt;0,'Assumptions (Solar)'!Y14*Model!$BA$902*('Assumptions (Solar)'!$AY$20*'Assumptions (Solar)'!$AY$2+'Assumptions (Solar)'!$AY$21*'Assumptions (Solar)'!$AY$3)/10^9,0)</f>
        <v>0.632543787</v>
      </c>
      <c r="BE1113" s="160">
        <f>IF($BA$902&gt;0,'Assumptions (Solar)'!Z14*Model!$BA$902*('Assumptions (Solar)'!$AY$20*'Assumptions (Solar)'!$AY$2+'Assumptions (Solar)'!$AY$21*'Assumptions (Solar)'!$AY$3)/10^9,0)</f>
        <v>0.632543787</v>
      </c>
      <c r="BF1113" s="160">
        <f>IF($BA$902&gt;0,'Assumptions (Solar)'!AA14*Model!$BA$902*('Assumptions (Solar)'!$AY$20*'Assumptions (Solar)'!$AY$2+'Assumptions (Solar)'!$AY$21*'Assumptions (Solar)'!$AY$3)/10^9,0)</f>
        <v>0.3162718935</v>
      </c>
    </row>
    <row r="1114" ht="15.75" customHeight="1" collapsed="1">
      <c r="A1114" s="255" t="s">
        <v>62</v>
      </c>
      <c r="B1114" s="159" t="s">
        <v>351</v>
      </c>
      <c r="C1114" s="160">
        <f>IF(Model!C900+Model!C901-Model!C899-C1062+C1010&gt;0,(1-'Assumptions (Solar)'!B33)*(Model!C900+Model!C901-Model!C899-C1062+C1010)+C1062-C957+C958,Model!C900+Model!C901-Model!C899+C1010-C957+C958)</f>
        <v>0.0001127547538</v>
      </c>
      <c r="D1114" s="160">
        <f>IF(Model!D900+Model!D901-Model!D899-D1062+D1010&gt;0,(1-'Assumptions (Solar)'!C33)*(Model!D900+Model!D901-Model!D899-D1062+D1010)+D1062-D957+D958,Model!D900+Model!D901-Model!D899+D1010-D957+D958)</f>
        <v>0.0001870679378</v>
      </c>
      <c r="E1114" s="160">
        <f>IF(Model!E900+Model!E901-Model!E899-E1062+E1010&gt;0,(1-'Assumptions (Solar)'!D33)*(Model!E900+Model!E901-Model!E899-E1062+E1010)+E1062-E957+E958,Model!E900+Model!E901-Model!E899+E1010-E957+E958)</f>
        <v>-0.0004556245857</v>
      </c>
      <c r="F1114" s="160">
        <f>IF(Model!F900+Model!F901-Model!F899-F1062+F1010&gt;0,(1-'Assumptions (Solar)'!E33)*(Model!F900+Model!F901-Model!F899-F1062+F1010)+F1062-F957+F958,Model!F900+Model!F901-Model!F899+F1010-F957+F958)</f>
        <v>0.00008560582392</v>
      </c>
      <c r="G1114" s="160">
        <f>IF(Model!G900+Model!G901-Model!G899-G1062+G1010&gt;0,(1-'Assumptions (Solar)'!F33)*(Model!G900+Model!G901-Model!G899-G1062+G1010)+G1062-G957+G958,Model!G900+Model!G901-Model!G899+G1010-G957+G958)</f>
        <v>-0.004428838376</v>
      </c>
      <c r="H1114" s="160">
        <f>IF(Model!H900+Model!H901-Model!H899-H1062+H1010&gt;0,(1-'Assumptions (Solar)'!G33)*(Model!H900+Model!H901-Model!H899-H1062+H1010)+H1062-H957+H958,Model!H900+Model!H901-Model!H899+H1010-H957+H958)</f>
        <v>-0.003495816967</v>
      </c>
      <c r="I1114" s="160">
        <f>IF(Model!I900+Model!I901-Model!I899-I1062+I1010&gt;0,(1-'Assumptions (Solar)'!H33)*(Model!I900+Model!I901-Model!I899-I1062+I1010)+I1062-I957+I958,Model!I900+Model!I901-Model!I899+I1010-I957+I958)</f>
        <v>-0.0204653622</v>
      </c>
      <c r="J1114" s="160">
        <f>IF(Model!J900+Model!J901-Model!J899-J1062+J1010&gt;0,(1-'Assumptions (Solar)'!I33)*(Model!J900+Model!J901-Model!J899-J1062+J1010)+J1062-J957+J958,Model!J900+Model!J901-Model!J899+J1010-J957+J958)</f>
        <v>-0.03193646136</v>
      </c>
      <c r="K1114" s="160">
        <f>IF(Model!K900+Model!K901-Model!K899-K1062+K1010&gt;0,(1-'Assumptions (Solar)'!J33)*(Model!K900+Model!K901-Model!K899-K1062+K1010)+K1062-K957+K958,Model!K900+Model!K901-Model!K899+K1010-K957+K958)</f>
        <v>-0.1110196028</v>
      </c>
      <c r="L1114" s="160">
        <f>IF(Model!L900+Model!L901-Model!L899-L1062+L1010&gt;0,(1-'Assumptions (Solar)'!K33)*(Model!L900+Model!L901-Model!L899-L1062+L1010)+L1062-L957+L958,Model!L900+Model!L901-Model!L899+L1010-L957+L958)</f>
        <v>-0.1018888796</v>
      </c>
      <c r="M1114" s="160">
        <f>IF(Model!M900+Model!M901-Model!M899-M1062+M1010&gt;0,(1-'Assumptions (Solar)'!L33)*(Model!M900+Model!M901-Model!M899-M1062+M1010)+M1062-M957+M958,Model!M900+Model!M901-Model!M899+M1010-M957+M958)</f>
        <v>-0.3836740996</v>
      </c>
      <c r="N1114" s="160">
        <f>IF(Model!N900+Model!N901-Model!N899-N1062+N1010&gt;0,(1-'Assumptions (Solar)'!M33)*(Model!N900+Model!N901-Model!N899-N1062+N1010)+N1062-N957+N958,Model!N900+Model!N901-Model!N899+N1010-N957+N958)</f>
        <v>-1.034525807</v>
      </c>
      <c r="O1114" s="160">
        <f>IF(Model!O900+Model!O901-Model!O899-O1062+O1010&gt;0,(1-'Assumptions (Solar)'!N33)*(Model!O900+Model!O901-Model!O899-O1062+O1010)+O1062-O957+O958,Model!O900+Model!O901-Model!O899+O1010-O957+O958)</f>
        <v>-3.410764569</v>
      </c>
      <c r="P1114" s="160">
        <f>IF(Model!P900+Model!P901-Model!P899-P1062+P1010&gt;0,(1-'Assumptions (Solar)'!O33)*(Model!P900+Model!P901-Model!P899-P1062+P1010)+P1062-P957+P958,Model!P900+Model!P901-Model!P899+P1010-P957+P958)</f>
        <v>-4.285405726</v>
      </c>
      <c r="Q1114" s="160">
        <f>IF(Model!Q900+Model!Q901-Model!Q899-Q1062+Q1010&gt;0,(1-'Assumptions (Solar)'!P33)*(Model!Q900+Model!Q901-Model!Q899-Q1062+Q1010)+Q1062-Q957+Q958,Model!Q900+Model!Q901-Model!Q899+Q1010-Q957+Q958)</f>
        <v>-3.220624869</v>
      </c>
      <c r="R1114" s="160">
        <f>IF(Model!R900+Model!R901-Model!R899-R1062+R1010&gt;0,(1-'Assumptions (Solar)'!Q33)*(Model!R900+Model!R901-Model!R899-R1062+R1010)+R1062-R957+R958,Model!R900+Model!R901-Model!R899+R1010-R957+R958)</f>
        <v>-5.49713927</v>
      </c>
      <c r="S1114" s="160">
        <f>IF(Model!S900+Model!S901-Model!S899-S1062+S1010&gt;0,(1-'Assumptions (Solar)'!R33)*(Model!S900+Model!S901-Model!S899-S1062+S1010)+S1062-S957+S958,Model!S900+Model!S901-Model!S899+S1010-S957+S958)</f>
        <v>-3.181356064</v>
      </c>
      <c r="T1114" s="160">
        <f>IF(Model!T900+Model!T901-Model!T899-T1062+T1010&gt;0,(1-'Assumptions (Solar)'!S33)*(Model!T900+Model!T901-Model!T899-T1062+T1010)+T1062-T957+T958,Model!T900+Model!T901-Model!T899+T1010-T957+T958)</f>
        <v>-3.20959527</v>
      </c>
      <c r="U1114" s="160">
        <f>IF(Model!U900+Model!U901-Model!U899-U1062+U1010&gt;0,(1-'Assumptions (Solar)'!T33)*(Model!U900+Model!U901-Model!U899-U1062+U1010)+U1062-U957+U958,Model!U900+Model!U901-Model!U899+U1010-U957+U958)</f>
        <v>-2.031582212</v>
      </c>
      <c r="V1114" s="160">
        <f>IF(Model!V900+Model!V901-Model!V899-V1062+V1010&gt;0,(1-'Assumptions (Solar)'!U33)*(Model!V900+Model!V901-Model!V899-V1062+V1010)+V1062-V957+V958,Model!V900+Model!V901-Model!V899+V1010-V957+V958)</f>
        <v>-1.790545085</v>
      </c>
      <c r="W1114" s="160">
        <f>IF(Model!W900+Model!W901-Model!W899-W1062+W1010&gt;0,(1-'Assumptions (Solar)'!V33)*(Model!W900+Model!W901-Model!W899-W1062+W1010)+W1062-W957+W958,Model!W900+Model!W901-Model!W899+W1010-W957+W958)</f>
        <v>-3.406391117</v>
      </c>
      <c r="X1114" s="160">
        <f>IF(Model!X900+Model!X901-Model!X899-X1062+X1010&gt;0,(1-'Assumptions (Solar)'!W33)*(Model!X900+Model!X901-Model!X899-X1062+X1010)+X1062-X957+X958,Model!X900+Model!X901-Model!X899+X1010-X957+X958)</f>
        <v>-2.817758648</v>
      </c>
      <c r="Y1114" s="160">
        <f>IF(Model!Y900+Model!Y901-Model!Y899-Y1062+Y1010&gt;0,(1-'Assumptions (Solar)'!X33)*(Model!Y900+Model!Y901-Model!Y899-Y1062+Y1010)+Y1062-Y957+Y958,Model!Y900+Model!Y901-Model!Y899+Y1010-Y957+Y958)</f>
        <v>-2.481179637</v>
      </c>
      <c r="Z1114" s="160">
        <f>IF(Model!Z900+Model!Z901-Model!Z899-Z1062+Z1010&gt;0,(1-'Assumptions (Solar)'!Y33)*(Model!Z900+Model!Z901-Model!Z899-Z1062+Z1010)+Z1062-Z957+Z958,Model!Z900+Model!Z901-Model!Z899+Z1010-Z957+Z958)</f>
        <v>-1.612403469</v>
      </c>
      <c r="AA1114" s="160">
        <f>IF(Model!AA900+Model!AA901-Model!AA899-AA1062+AA1010&gt;0,(1-'Assumptions (Solar)'!Z33)*(Model!AA900+Model!AA901-Model!AA899-AA1062+AA1010)+AA1062-AA957+AA958,Model!AA900+Model!AA901-Model!AA899+AA1010-AA957+AA958)</f>
        <v>-0.6646026699</v>
      </c>
      <c r="AB1114" s="160">
        <f>IF(Model!AB900+Model!AB901-Model!AB899-AB1062+AB1010&gt;0,(1-'Assumptions (Solar)'!AA33)*(Model!AB900+Model!AB901-Model!AB899-AB1062+AB1010)+AB1062-AB957+AB958,Model!AB900+Model!AB901-Model!AB899+AB1010-AB957+AB958)</f>
        <v>0.004130833903</v>
      </c>
      <c r="AC1114" s="160">
        <f>IF(Model!AC900+Model!AC901-Model!AC899-AC1062+AC1010&gt;0,(1-'Assumptions (Solar)'!AB33)*(Model!AC900+Model!AC901-Model!AC899-AC1062+AC1010)+AC1062-AC957+AC958,Model!AC900+Model!AC901-Model!AC899+AC1010-AC957+AC958)</f>
        <v>1.058724869</v>
      </c>
      <c r="AD1114" s="160">
        <f>IF(Model!AD900+Model!AD901-Model!AD899-AD1062+AD1010&gt;0,(1-'Assumptions (Solar)'!AC33)*(Model!AD900+Model!AD901-Model!AD899-AD1062+AD1010)+AD1062-AD957+AD958,Model!AD900+Model!AD901-Model!AD899+AD1010-AD957+AD958)</f>
        <v>1.470311635</v>
      </c>
      <c r="AE1114" s="160">
        <f>IF(Model!AE900+Model!AE901-Model!AE899-AE1062+AE1010&gt;0,(1-'Assumptions (Solar)'!AD33)*(Model!AE900+Model!AE901-Model!AE899-AE1062+AE1010)+AE1062-AE957+AE958,Model!AE900+Model!AE901-Model!AE899+AE1010-AE957+AE958)</f>
        <v>1.935050837</v>
      </c>
      <c r="AF1114" s="160">
        <f>IF(Model!AF900+Model!AF901-Model!AF899-AF1062+AF1010&gt;0,(1-'Assumptions (Solar)'!AE33)*(Model!AF900+Model!AF901-Model!AF899-AF1062+AF1010)+AF1062-AF957+AF958,Model!AF900+Model!AF901-Model!AF899+AF1010-AF957+AF958)</f>
        <v>2.150745429</v>
      </c>
      <c r="AG1114" s="160">
        <f>IF(Model!AG900+Model!AG901-Model!AG899-AG1062+AG1010&gt;0,(1-'Assumptions (Solar)'!AF33)*(Model!AG900+Model!AG901-Model!AG899-AG1062+AG1010)+AG1062-AG957+AG958,Model!AG900+Model!AG901-Model!AG899+AG1010-AG957+AG958)</f>
        <v>2.386920702</v>
      </c>
      <c r="AH1114" s="160">
        <f>IF(Model!AH900+Model!AH901-Model!AH899-AH1062+AH1010&gt;0,(1-'Assumptions (Solar)'!AG33)*(Model!AH900+Model!AH901-Model!AH899-AH1062+AH1010)+AH1062-AH957+AH958,Model!AH900+Model!AH901-Model!AH899+AH1010-AH957+AH958)</f>
        <v>2.968707329</v>
      </c>
      <c r="AI1114" s="160">
        <f>IF(Model!AI900+Model!AI901-Model!AI899-AI1062+AI1010&gt;0,(1-'Assumptions (Solar)'!AH33)*(Model!AI900+Model!AI901-Model!AI899-AI1062+AI1010)+AI1062-AI957+AI958,Model!AI900+Model!AI901-Model!AI899+AI1010-AI957+AI958)</f>
        <v>3.426219459</v>
      </c>
      <c r="AJ1114" s="160">
        <f>IF(Model!AJ900+Model!AJ901-Model!AJ899-AJ1062+AJ1010&gt;0,(1-'Assumptions (Solar)'!AI33)*(Model!AJ900+Model!AJ901-Model!AJ899-AJ1062+AJ1010)+AJ1062-AJ957+AJ958,Model!AJ900+Model!AJ901-Model!AJ899+AJ1010-AJ957+AJ958)</f>
        <v>3.89509053</v>
      </c>
      <c r="AK1114" s="160">
        <f>IF(Model!AK900+Model!AK901-Model!AK899-AK1062+AK1010&gt;0,(1-'Assumptions (Solar)'!AJ33)*(Model!AK900+Model!AK901-Model!AK899-AK1062+AK1010)+AK1062-AK957+AK958,Model!AK900+Model!AK901-Model!AK899+AK1010-AK957+AK958)</f>
        <v>4.362246642</v>
      </c>
      <c r="AL1114" s="160">
        <f>IF(Model!AL900+Model!AL901-Model!AL899-AL1062+AL1010&gt;0,(1-'Assumptions (Solar)'!AK33)*(Model!AL900+Model!AL901-Model!AL899-AL1062+AL1010)+AL1062-AL957+AL958,Model!AL900+Model!AL901-Model!AL899+AL1010-AL957+AL958)</f>
        <v>4.864579281</v>
      </c>
      <c r="AM1114" s="160">
        <f>IF(Model!AM900+Model!AM901-Model!AM899-AM1062+AM1010&gt;0,(1-'Assumptions (Solar)'!AL33)*(Model!AM900+Model!AM901-Model!AM899-AM1062+AM1010)+AM1062-AM957+AM958,Model!AM900+Model!AM901-Model!AM899+AM1010-AM957+AM958)</f>
        <v>5.347926983</v>
      </c>
      <c r="AN1114" s="160">
        <f>IF(Model!AN900+Model!AN901-Model!AN899-AN1062+AN1010&gt;0,(1-'Assumptions (Solar)'!AM33)*(Model!AN900+Model!AN901-Model!AN899-AN1062+AN1010)+AN1062-AN957+AN958,Model!AN900+Model!AN901-Model!AN899+AN1010-AN957+AN958)</f>
        <v>5.750531489</v>
      </c>
      <c r="AO1114" s="160">
        <f>IF(Model!AO900+Model!AO901-Model!AO899-AO1062+AO1010&gt;0,(1-'Assumptions (Solar)'!AN33)*(Model!AO900+Model!AO901-Model!AO899-AO1062+AO1010)+AO1062-AO957+AO958,Model!AO900+Model!AO901-Model!AO899+AO1010-AO957+AO958)</f>
        <v>5.690503951</v>
      </c>
      <c r="AP1114" s="160">
        <f>IF(Model!AP900+Model!AP901-Model!AP899-AP1062+AP1010&gt;0,(1-'Assumptions (Solar)'!AO33)*(Model!AP900+Model!AP901-Model!AP899-AP1062+AP1010)+AP1062-AP957+AP958,Model!AP900+Model!AP901-Model!AP899+AP1010-AP957+AP958)</f>
        <v>6.091268316</v>
      </c>
      <c r="AQ1114" s="160">
        <f>IF(Model!AQ900+Model!AQ901-Model!AQ899-AQ1062+AQ1010&gt;0,(1-'Assumptions (Solar)'!AP33)*(Model!AQ900+Model!AQ901-Model!AQ899-AQ1062+AQ1010)+AQ1062-AQ957+AQ958,Model!AQ900+Model!AQ901-Model!AQ899+AQ1010-AQ957+AQ958)</f>
        <v>6.97406328</v>
      </c>
      <c r="AR1114" s="160">
        <f>IF(Model!AR900+Model!AR901-Model!AR899-AR1062+AR1010&gt;0,(1-'Assumptions (Solar)'!AQ33)*(Model!AR900+Model!AR901-Model!AR899-AR1062+AR1010)+AR1062-AR957+AR958,Model!AR900+Model!AR901-Model!AR899+AR1010-AR957+AR958)</f>
        <v>6.759369548</v>
      </c>
      <c r="AS1114" s="160">
        <f>IF(Model!AS900+Model!AS901-Model!AS899-AS1062+AS1010&gt;0,(1-'Assumptions (Solar)'!AR33)*(Model!AS900+Model!AS901-Model!AS899-AS1062+AS1010)+AS1062-AS957+AS958,Model!AS900+Model!AS901-Model!AS899+AS1010-AS957+AS958)</f>
        <v>8.055032531</v>
      </c>
      <c r="AT1114" s="160">
        <f>IF(Model!AT900+Model!AT901-Model!AT899-AT1062+AT1010&gt;0,(1-'Assumptions (Solar)'!AS33)*(Model!AT900+Model!AT901-Model!AT899-AT1062+AT1010)+AT1062-AT957+AT958,Model!AT900+Model!AT901-Model!AT899+AT1010-AT957+AT958)</f>
        <v>8.560306639</v>
      </c>
      <c r="AU1114" s="160">
        <f>IF(Model!AU900+Model!AU901-Model!AU899-AU1062+AU1010&gt;0,(1-'Assumptions (Solar)'!AT33)*(Model!AU900+Model!AU901-Model!AU899-AU1062+AU1010)+AU1062-AU957+AU958,Model!AU900+Model!AU901-Model!AU899+AU1010-AU957+AU958)</f>
        <v>9.553947781</v>
      </c>
      <c r="AV1114" s="160">
        <f>IF(Model!AV900+Model!AV901-Model!AV899-AV1062+AV1010&gt;0,(1-'Assumptions (Solar)'!AU33)*(Model!AV900+Model!AV901-Model!AV899-AV1062+AV1010)+AV1062-AV957+AV958,Model!AV900+Model!AV901-Model!AV899+AV1010-AV957+AV958)</f>
        <v>10.1282297</v>
      </c>
      <c r="AW1114" s="160">
        <f>IF(Model!AW900+Model!AW901-Model!AW899-AW1062+AW1010&gt;0,(1-'Assumptions (Solar)'!AV33)*(Model!AW900+Model!AW901-Model!AW899-AW1062+AW1010)+AW1062-AW957+AW958,Model!AW900+Model!AW901-Model!AW899+AW1010-AW957+AW958)</f>
        <v>9.629387682</v>
      </c>
      <c r="AX1114" s="160">
        <f>IF(Model!AX900+Model!AX901-Model!AX899-AX1062+AX1010&gt;0,(1-'Assumptions (Solar)'!AW33)*(Model!AX900+Model!AX901-Model!AX899-AX1062+AX1010)+AX1062-AX957+AX958,Model!AX900+Model!AX901-Model!AX899+AX1010-AX957+AX958)</f>
        <v>10.19835283</v>
      </c>
      <c r="AY1114" s="160">
        <f>IF(Model!AY900+Model!AY901-Model!AY899-AY1062+AY1010&gt;0,(1-'Assumptions (Solar)'!AX33)*(Model!AY900+Model!AY901-Model!AY899-AY1062+AY1010)+AY1062-AY957+AY958,Model!AY900+Model!AY901-Model!AY899+AY1010-AY957+AY958)</f>
        <v>11.13977589</v>
      </c>
      <c r="AZ1114" s="160">
        <f>IF(Model!AZ900+Model!AZ901-Model!AZ899-AZ1062+AZ1010&gt;0,(1-'Assumptions (Solar)'!AY33)*(Model!AZ900+Model!AZ901-Model!AZ899-AZ1062+AZ1010)+AZ1062-AZ957+AZ958,Model!AZ900+Model!AZ901-Model!AZ899+AZ1010-AZ957+AZ958)</f>
        <v>12.06620002</v>
      </c>
      <c r="BA1114" s="160">
        <f>IF(Model!BA900+Model!BA901-Model!BA899-BA1062+BA1010&gt;0,(1-'Assumptions (Solar)'!AZ33)*(Model!BA900+Model!BA901-Model!BA899-BA1062+BA1010)+BA1062-BA957+BA958,Model!BA900+Model!BA901-Model!BA899+BA1010-BA957+BA958)</f>
        <v>15.12650346</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-1.019866821</v>
      </c>
      <c r="X1115" s="160">
        <f>IF(Model!X900+Model!X901-Model!X899-X1062+X1010&gt;0,'Assumptions (Solar)'!W33*(Model!X900+Model!X901-Model!X899-X1062+X1010)-'Assumptions (Solar)'!W34*Model!X898/10^3,-'Assumptions (Solar)'!W34*Model!X898/10^3)</f>
        <v>-1.214420983</v>
      </c>
      <c r="Y1115" s="160">
        <f>IF(Model!Y900+Model!Y901-Model!Y899-Y1062+Y1010&gt;0,'Assumptions (Solar)'!X33*(Model!Y900+Model!Y901-Model!Y899-Y1062+Y1010)-'Assumptions (Solar)'!X34*Model!Y898/10^3,-'Assumptions (Solar)'!X34*Model!Y898/10^3)</f>
        <v>-1.416312515</v>
      </c>
      <c r="Z1115" s="160">
        <f>IF(Model!Z900+Model!Z901-Model!Z899-Z1062+Z1010&gt;0,'Assumptions (Solar)'!Y33*(Model!Z900+Model!Z901-Model!Z899-Z1062+Z1010)-'Assumptions (Solar)'!Y34*Model!Z898/10^3,-'Assumptions (Solar)'!Y34*Model!Z898/10^3)</f>
        <v>-1.625756359</v>
      </c>
      <c r="AA1115" s="160">
        <f>IF(Model!AA900+Model!AA901-Model!AA899-AA1062+AA1010&gt;0,'Assumptions (Solar)'!Z33*(Model!AA900+Model!AA901-Model!AA899-AA1062+AA1010)-'Assumptions (Solar)'!Z34*Model!AA898/10^3,-'Assumptions (Solar)'!Z34*Model!AA898/10^3)</f>
        <v>-1.818392351</v>
      </c>
      <c r="AB1115" s="160">
        <f>IF(Model!AB900+Model!AB901-Model!AB899-AB1062+AB1010&gt;0,'Assumptions (Solar)'!AA33*(Model!AB900+Model!AB901-Model!AB899-AB1062+AB1010)-'Assumptions (Solar)'!AA34*Model!AB898/10^3,-'Assumptions (Solar)'!AA34*Model!AB898/10^3)</f>
        <v>-1.995037008</v>
      </c>
      <c r="AC1115" s="160">
        <f>IF(Model!AC900+Model!AC901-Model!AC899-AC1062+AC1010&gt;0,'Assumptions (Solar)'!AB33*(Model!AC900+Model!AC901-Model!AC899-AC1062+AC1010)-'Assumptions (Solar)'!AB34*Model!AC898/10^3,-'Assumptions (Solar)'!AB34*Model!AC898/10^3)</f>
        <v>-2.13411577</v>
      </c>
      <c r="AD1115" s="160">
        <f>IF(Model!AD900+Model!AD901-Model!AD899-AD1062+AD1010&gt;0,'Assumptions (Solar)'!AC33*(Model!AD900+Model!AD901-Model!AD899-AD1062+AD1010)-'Assumptions (Solar)'!AC34*Model!AD898/10^3,-'Assumptions (Solar)'!AC34*Model!AD898/10^3)</f>
        <v>-2.245563838</v>
      </c>
      <c r="AE1115" s="160">
        <f>IF(Model!AE900+Model!AE901-Model!AE899-AE1062+AE1010&gt;0,'Assumptions (Solar)'!AD33*(Model!AE900+Model!AE901-Model!AE899-AE1062+AE1010)-'Assumptions (Solar)'!AD34*Model!AE898/10^3,-'Assumptions (Solar)'!AD34*Model!AE898/10^3)</f>
        <v>-2.377761073</v>
      </c>
      <c r="AF1115" s="160">
        <f>IF(Model!AF900+Model!AF901-Model!AF899-AF1062+AF1010&gt;0,'Assumptions (Solar)'!AE33*(Model!AF900+Model!AF901-Model!AF899-AF1062+AF1010)-'Assumptions (Solar)'!AE34*Model!AF898/10^3,-'Assumptions (Solar)'!AE34*Model!AF898/10^3)</f>
        <v>-2.513108653</v>
      </c>
      <c r="AG1115" s="160">
        <f>IF(Model!AG900+Model!AG901-Model!AG899-AG1062+AG1010&gt;0,'Assumptions (Solar)'!AF33*(Model!AG900+Model!AG901-Model!AG899-AG1062+AG1010)-'Assumptions (Solar)'!AF34*Model!AG898/10^3,-'Assumptions (Solar)'!AF34*Model!AG898/10^3)</f>
        <v>-2.647831486</v>
      </c>
      <c r="AH1115" s="160">
        <f>IF(Model!AH900+Model!AH901-Model!AH899-AH1062+AH1010&gt;0,'Assumptions (Solar)'!AG33*(Model!AH900+Model!AH901-Model!AH899-AH1062+AH1010)-'Assumptions (Solar)'!AG34*Model!AH898/10^3,-'Assumptions (Solar)'!AG34*Model!AH898/10^3)</f>
        <v>-2.784587629</v>
      </c>
      <c r="AI1115" s="160">
        <f>IF(Model!AI900+Model!AI901-Model!AI899-AI1062+AI1010&gt;0,'Assumptions (Solar)'!AH33*(Model!AI900+Model!AI901-Model!AI899-AI1062+AI1010)-'Assumptions (Solar)'!AH34*Model!AI898/10^3,-'Assumptions (Solar)'!AH34*Model!AI898/10^3)</f>
        <v>-2.941074562</v>
      </c>
      <c r="AJ1115" s="160">
        <f>IF(Model!AJ900+Model!AJ901-Model!AJ899-AJ1062+AJ1010&gt;0,'Assumptions (Solar)'!AI33*(Model!AJ900+Model!AJ901-Model!AJ899-AJ1062+AJ1010)-'Assumptions (Solar)'!AI34*Model!AJ898/10^3,-'Assumptions (Solar)'!AI34*Model!AJ898/10^3)</f>
        <v>-3.114179406</v>
      </c>
      <c r="AK1115" s="160">
        <f>IF(Model!AK900+Model!AK901-Model!AK899-AK1062+AK1010&gt;0,'Assumptions (Solar)'!AJ33*(Model!AK900+Model!AK901-Model!AK899-AK1062+AK1010)-'Assumptions (Solar)'!AJ34*Model!AK898/10^3,-'Assumptions (Solar)'!AJ34*Model!AK898/10^3)</f>
        <v>-3.299867615</v>
      </c>
      <c r="AL1115" s="160">
        <f>IF(Model!AL900+Model!AL901-Model!AL899-AL1062+AL1010&gt;0,'Assumptions (Solar)'!AK33*(Model!AL900+Model!AL901-Model!AL899-AL1062+AL1010)-'Assumptions (Solar)'!AK34*Model!AL898/10^3,-'Assumptions (Solar)'!AK34*Model!AL898/10^3)</f>
        <v>-3.494755026</v>
      </c>
      <c r="AM1115" s="160">
        <f>IF(Model!AM900+Model!AM901-Model!AM899-AM1062+AM1010&gt;0,'Assumptions (Solar)'!AL33*(Model!AM900+Model!AM901-Model!AM899-AM1062+AM1010)-'Assumptions (Solar)'!AL34*Model!AM898/10^3,-'Assumptions (Solar)'!AL34*Model!AM898/10^3)</f>
        <v>-3.691685911</v>
      </c>
      <c r="AN1115" s="160">
        <f>IF(Model!AN900+Model!AN901-Model!AN899-AN1062+AN1010&gt;0,'Assumptions (Solar)'!AM33*(Model!AN900+Model!AN901-Model!AN899-AN1062+AN1010)-'Assumptions (Solar)'!AM34*Model!AN898/10^3,-'Assumptions (Solar)'!AM34*Model!AN898/10^3)</f>
        <v>-3.905558554</v>
      </c>
      <c r="AO1115" s="160">
        <f>IF(Model!AO900+Model!AO901-Model!AO899-AO1062+AO1010&gt;0,'Assumptions (Solar)'!AN33*(Model!AO900+Model!AO901-Model!AO899-AO1062+AO1010)-'Assumptions (Solar)'!AN34*Model!AO898/10^3,-'Assumptions (Solar)'!AN34*Model!AO898/10^3)</f>
        <v>-4.140377642</v>
      </c>
      <c r="AP1115" s="160">
        <f>IF(Model!AP900+Model!AP901-Model!AP899-AP1062+AP1010&gt;0,'Assumptions (Solar)'!AO33*(Model!AP900+Model!AP901-Model!AP899-AP1062+AP1010)-'Assumptions (Solar)'!AO34*Model!AP898/10^3,-'Assumptions (Solar)'!AO34*Model!AP898/10^3)</f>
        <v>-4.467268352</v>
      </c>
      <c r="AQ1115" s="160">
        <f>IF(Model!AQ900+Model!AQ901-Model!AQ899-AQ1062+AQ1010&gt;0,'Assumptions (Solar)'!AP33*(Model!AQ900+Model!AQ901-Model!AQ899-AQ1062+AQ1010)-'Assumptions (Solar)'!AP34*Model!AQ898/10^3,-'Assumptions (Solar)'!AP34*Model!AQ898/10^3)</f>
        <v>-4.847697506</v>
      </c>
      <c r="AR1115" s="160">
        <f>IF(Model!AR900+Model!AR901-Model!AR899-AR1062+AR1010&gt;0,'Assumptions (Solar)'!AQ33*(Model!AR900+Model!AR901-Model!AR899-AR1062+AR1010)-'Assumptions (Solar)'!AQ34*Model!AR898/10^3,-'Assumptions (Solar)'!AQ34*Model!AR898/10^3)</f>
        <v>-5.149767621</v>
      </c>
      <c r="AS1115" s="160">
        <f>IF(Model!AS900+Model!AS901-Model!AS899-AS1062+AS1010&gt;0,'Assumptions (Solar)'!AR33*(Model!AS900+Model!AS901-Model!AS899-AS1062+AS1010)-'Assumptions (Solar)'!AR34*Model!AS898/10^3,-'Assumptions (Solar)'!AR34*Model!AS898/10^3)</f>
        <v>-5.498067414</v>
      </c>
      <c r="AT1115" s="160">
        <f>IF(Model!AT900+Model!AT901-Model!AT899-AT1062+AT1010&gt;0,'Assumptions (Solar)'!AS33*(Model!AT900+Model!AT901-Model!AT899-AT1062+AT1010)-'Assumptions (Solar)'!AS34*Model!AT898/10^3,-'Assumptions (Solar)'!AS34*Model!AT898/10^3)</f>
        <v>-5.792842253</v>
      </c>
      <c r="AU1115" s="160">
        <f>IF(Model!AU900+Model!AU901-Model!AU899-AU1062+AU1010&gt;0,'Assumptions (Solar)'!AT33*(Model!AU900+Model!AU901-Model!AU899-AU1062+AU1010)-'Assumptions (Solar)'!AT34*Model!AU898/10^3,-'Assumptions (Solar)'!AT34*Model!AU898/10^3)</f>
        <v>-5.986362949</v>
      </c>
      <c r="AV1115" s="160">
        <f>IF(Model!AV900+Model!AV901-Model!AV899-AV1062+AV1010&gt;0,'Assumptions (Solar)'!AU33*(Model!AV900+Model!AV901-Model!AV899-AV1062+AV1010)-'Assumptions (Solar)'!AU34*Model!AV898/10^3,-'Assumptions (Solar)'!AU34*Model!AV898/10^3)</f>
        <v>-6.132150044</v>
      </c>
      <c r="AW1115" s="160">
        <f>IF(Model!AW900+Model!AW901-Model!AW899-AW1062+AW1010&gt;0,'Assumptions (Solar)'!AV33*(Model!AW900+Model!AW901-Model!AW899-AW1062+AW1010)-'Assumptions (Solar)'!AV34*Model!AW898/10^3,-'Assumptions (Solar)'!AV34*Model!AW898/10^3)</f>
        <v>-6.299834706</v>
      </c>
      <c r="AX1115" s="160">
        <f>IF(Model!AX900+Model!AX901-Model!AX899-AX1062+AX1010&gt;0,'Assumptions (Solar)'!AW33*(Model!AX900+Model!AX901-Model!AX899-AX1062+AX1010)-'Assumptions (Solar)'!AW34*Model!AX898/10^3,-'Assumptions (Solar)'!AW34*Model!AX898/10^3)</f>
        <v>-6.621077524</v>
      </c>
      <c r="AY1115" s="160">
        <f>IF(Model!AY900+Model!AY901-Model!AY899-AY1062+AY1010&gt;0,'Assumptions (Solar)'!AX33*(Model!AY900+Model!AY901-Model!AY899-AY1062+AY1010)-'Assumptions (Solar)'!AX34*Model!AY898/10^3,-'Assumptions (Solar)'!AX34*Model!AY898/10^3)</f>
        <v>-6.980205394</v>
      </c>
      <c r="AZ1115" s="160">
        <f>IF(Model!AZ900+Model!AZ901-Model!AZ899-AZ1062+AZ1010&gt;0,'Assumptions (Solar)'!AY33*(Model!AZ900+Model!AZ901-Model!AZ899-AZ1062+AZ1010)-'Assumptions (Solar)'!AY34*Model!AZ898/10^3,-'Assumptions (Solar)'!AY34*Model!AZ898/10^3)</f>
        <v>-7.335666623</v>
      </c>
      <c r="BA1115" s="160">
        <f>IF(Model!BA900+Model!BA901-Model!BA899-BA1062+BA1010&gt;0,'Assumptions (Solar)'!AZ33*(Model!BA900+Model!BA901-Model!BA899-BA1062+BA1010)-'Assumptions (Solar)'!AZ34*Model!BA898/10^3,-'Assumptions (Solar)'!AZ34*Model!BA898/10^3)</f>
        <v>-7.698040506</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0.000326</v>
      </c>
      <c r="G1116" s="256">
        <f>G902*'Assumptions (Solar)'!$V$32/1000000000</f>
        <v>0</v>
      </c>
      <c r="H1116" s="256">
        <f>H902*'Assumptions (Solar)'!$V$32/1000000000</f>
        <v>0.002608</v>
      </c>
      <c r="I1116" s="256">
        <f>I902*'Assumptions (Solar)'!$V$32/1000000000</f>
        <v>0.00163</v>
      </c>
      <c r="J1116" s="256">
        <f>J902*'Assumptions (Solar)'!$V$32/1000000000</f>
        <v>0.010921</v>
      </c>
      <c r="K1116" s="256">
        <f>K902*'Assumptions (Solar)'!$V$32/1000000000</f>
        <v>0.015485</v>
      </c>
      <c r="L1116" s="256">
        <f>L902*'Assumptions (Solar)'!$V$32/1000000000</f>
        <v>0.059169</v>
      </c>
      <c r="M1116" s="256">
        <f>M902*'Assumptions (Solar)'!$V$32/1000000000</f>
        <v>0.043521</v>
      </c>
      <c r="N1116" s="256">
        <f>N902*'Assumptions (Solar)'!$V$32/1000000000</f>
        <v>0.247108</v>
      </c>
      <c r="O1116" s="256">
        <f>O902*'Assumptions (Solar)'!$V$32/1000000000</f>
        <v>0.728121</v>
      </c>
      <c r="P1116" s="256">
        <f>P902*'Assumptions (Solar)'!$V$32/1000000000</f>
        <v>2.935793</v>
      </c>
      <c r="Q1116" s="256">
        <f>Q902*'Assumptions (Solar)'!$V$32/1000000000</f>
        <v>3.323896</v>
      </c>
      <c r="R1116" s="256">
        <f>R902*'Assumptions (Solar)'!$V$32/1000000000</f>
        <v>2.052822</v>
      </c>
      <c r="S1116" s="256">
        <f>S902*'Assumptions (Solar)'!$V$32/1000000000</f>
        <v>4.570357</v>
      </c>
      <c r="T1116" s="256">
        <f>T902*'Assumptions (Solar)'!$V$32/1000000000</f>
        <v>1.483626</v>
      </c>
      <c r="U1116" s="256">
        <f>U902*'Assumptions (Solar)'!$V$32/1000000000</f>
        <v>1.710848</v>
      </c>
      <c r="V1116" s="256">
        <f>V902*'Assumptions (Solar)'!$V$32/1000000000</f>
        <v>0</v>
      </c>
      <c r="W1116" s="256">
        <f>W902*'Assumptions (Solar)'!$V$32/1000000000</f>
        <v>0</v>
      </c>
      <c r="X1116" s="256">
        <f>X902*'Assumptions (Solar)'!$V$32/1000000000</f>
        <v>3.53743338</v>
      </c>
      <c r="Y1116" s="256">
        <f>Y902*'Assumptions (Solar)'!$V$32/1000000000</f>
        <v>3.53743338</v>
      </c>
      <c r="Z1116" s="256">
        <f>Z902*'Assumptions (Solar)'!$V$32/1000000000</f>
        <v>3.53743338</v>
      </c>
      <c r="AA1116" s="256">
        <f>AA902*'Assumptions (Solar)'!$V$32/1000000000</f>
        <v>3.53743338</v>
      </c>
      <c r="AB1116" s="256">
        <f>AB902*'Assumptions (Solar)'!$V$32/1000000000</f>
        <v>3.53743338</v>
      </c>
      <c r="AC1116" s="256">
        <f>AC902*'Assumptions (Solar)'!$V$32/1000000000</f>
        <v>3.53743338</v>
      </c>
      <c r="AD1116" s="256">
        <f>AD902*'Assumptions (Solar)'!$V$32/1000000000</f>
        <v>3.53743338</v>
      </c>
      <c r="AE1116" s="256">
        <f>AE902*'Assumptions (Solar)'!$V$32/1000000000</f>
        <v>3.53743338</v>
      </c>
      <c r="AF1116" s="256">
        <f>AF902*'Assumptions (Solar)'!$V$32/1000000000</f>
        <v>3.53775938</v>
      </c>
      <c r="AG1116" s="256">
        <f>AG902*'Assumptions (Solar)'!$V$32/1000000000</f>
        <v>3.53743338</v>
      </c>
      <c r="AH1116" s="256">
        <f>AH902*'Assumptions (Solar)'!$V$32/1000000000</f>
        <v>3.54004138</v>
      </c>
      <c r="AI1116" s="256">
        <f>AI902*'Assumptions (Solar)'!$V$32/1000000000</f>
        <v>3.53906338</v>
      </c>
      <c r="AJ1116" s="256">
        <f>AJ902*'Assumptions (Solar)'!$V$32/1000000000</f>
        <v>3.54835438</v>
      </c>
      <c r="AK1116" s="256">
        <f>AK902*'Assumptions (Solar)'!$V$32/1000000000</f>
        <v>3.55291838</v>
      </c>
      <c r="AL1116" s="256">
        <f>AL902*'Assumptions (Solar)'!$V$32/1000000000</f>
        <v>3.59660238</v>
      </c>
      <c r="AM1116" s="256">
        <f>AM902*'Assumptions (Solar)'!$V$32/1000000000</f>
        <v>3.58095438</v>
      </c>
      <c r="AN1116" s="256">
        <f>AN902*'Assumptions (Solar)'!$V$32/1000000000</f>
        <v>3.78454138</v>
      </c>
      <c r="AO1116" s="256">
        <f>AO902*'Assumptions (Solar)'!$V$32/1000000000</f>
        <v>4.26555438</v>
      </c>
      <c r="AP1116" s="256">
        <f>AP902*'Assumptions (Solar)'!$V$32/1000000000</f>
        <v>6.47322638</v>
      </c>
      <c r="AQ1116" s="256">
        <f>AQ902*'Assumptions (Solar)'!$V$32/1000000000</f>
        <v>6.86132938</v>
      </c>
      <c r="AR1116" s="256">
        <f>AR902*'Assumptions (Solar)'!$V$32/1000000000</f>
        <v>5.59025538</v>
      </c>
      <c r="AS1116" s="256">
        <f>AS902*'Assumptions (Solar)'!$V$32/1000000000</f>
        <v>8.10779038</v>
      </c>
      <c r="AT1116" s="256">
        <f>AT902*'Assumptions (Solar)'!$V$32/1000000000</f>
        <v>5.02105938</v>
      </c>
      <c r="AU1116" s="256">
        <f>AU902*'Assumptions (Solar)'!$V$32/1000000000</f>
        <v>5.24828138</v>
      </c>
      <c r="AV1116" s="256">
        <f>AV902*'Assumptions (Solar)'!$V$32/1000000000</f>
        <v>3.53743338</v>
      </c>
      <c r="AW1116" s="256">
        <f>AW902*'Assumptions (Solar)'!$V$32/1000000000</f>
        <v>3.53743338</v>
      </c>
      <c r="AX1116" s="256">
        <f>AX902*'Assumptions (Solar)'!$V$32/1000000000</f>
        <v>7.07486676</v>
      </c>
      <c r="AY1116" s="256">
        <f>AY902*'Assumptions (Solar)'!$V$32/1000000000</f>
        <v>7.07486676</v>
      </c>
      <c r="AZ1116" s="256">
        <f>AZ902*'Assumptions (Solar)'!$V$32/1000000000</f>
        <v>7.07486676</v>
      </c>
      <c r="BA1116" s="256">
        <f>BA902*'Assumptions (Solar)'!$V$32/1000000000</f>
        <v>7.07486676</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0</v>
      </c>
      <c r="AL1120" s="252">
        <f>'Assumptions (Nuclear)'!AK46</f>
        <v>0</v>
      </c>
      <c r="AM1120" s="252">
        <f>'Assumptions (Nuclear)'!AL46</f>
        <v>0</v>
      </c>
      <c r="AN1120" s="252">
        <f>'Assumptions (Nuclear)'!AM46</f>
        <v>0</v>
      </c>
      <c r="AO1120" s="252">
        <f>'Assumptions (Nuclear)'!AN46</f>
        <v>0</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0</v>
      </c>
      <c r="AX1120" s="252">
        <f>'Assumptions (Nuclear)'!AW46</f>
        <v>1159</v>
      </c>
      <c r="AY1120" s="252">
        <f>'Assumptions (Nuclear)'!AX46</f>
        <v>1164</v>
      </c>
      <c r="AZ1120" s="252">
        <f>'Assumptions (Nuclear)'!AY46</f>
        <v>0</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2323</v>
      </c>
      <c r="Y1121" s="167">
        <f>X1121-'Assumptions (Nuclear)'!X46+X1129</f>
        <v>2351.947422</v>
      </c>
      <c r="Z1121" s="167">
        <f>Y1121-'Assumptions (Nuclear)'!Y46+Y1129</f>
        <v>2380.894843</v>
      </c>
      <c r="AA1121" s="167">
        <f>Z1121-'Assumptions (Nuclear)'!Z46+Z1129</f>
        <v>2409.842265</v>
      </c>
      <c r="AB1121" s="167">
        <f>AA1121-'Assumptions (Nuclear)'!AA46+AA1129</f>
        <v>2438.789686</v>
      </c>
      <c r="AC1121" s="167">
        <f>AB1121-'Assumptions (Nuclear)'!AB46+AB1129</f>
        <v>2467.737108</v>
      </c>
      <c r="AD1121" s="167">
        <f>AC1121-'Assumptions (Nuclear)'!AC46+AC1129</f>
        <v>2496.684529</v>
      </c>
      <c r="AE1121" s="167">
        <f>AD1121-'Assumptions (Nuclear)'!AD46+AD1129</f>
        <v>2525.631951</v>
      </c>
      <c r="AF1121" s="167">
        <f>AE1121-'Assumptions (Nuclear)'!AE46+AE1129</f>
        <v>2554.579372</v>
      </c>
      <c r="AG1121" s="167">
        <f>AF1121-'Assumptions (Nuclear)'!AF46+AF1129</f>
        <v>2583.526794</v>
      </c>
      <c r="AH1121" s="167">
        <f>AG1121-'Assumptions (Nuclear)'!AG46+AG1129</f>
        <v>2612.474215</v>
      </c>
      <c r="AI1121" s="167">
        <f>AH1121-'Assumptions (Nuclear)'!AH46+AH1129</f>
        <v>2641.421637</v>
      </c>
      <c r="AJ1121" s="167">
        <f>AI1121-'Assumptions (Nuclear)'!AI46+AI1129</f>
        <v>2670.369058</v>
      </c>
      <c r="AK1121" s="167">
        <f>AJ1121-'Assumptions (Nuclear)'!AJ46+AJ1129</f>
        <v>2699.31648</v>
      </c>
      <c r="AL1121" s="167">
        <f>AK1121-'Assumptions (Nuclear)'!AK46+AK1129</f>
        <v>2728.263902</v>
      </c>
      <c r="AM1121" s="167">
        <f>AL1121-'Assumptions (Nuclear)'!AL46+AL1129</f>
        <v>2757.211323</v>
      </c>
      <c r="AN1121" s="167">
        <f>AM1121-'Assumptions (Nuclear)'!AM46+AM1129</f>
        <v>2786.158745</v>
      </c>
      <c r="AO1121" s="167">
        <f>AN1121-'Assumptions (Nuclear)'!AN46+AN1129</f>
        <v>2815.106166</v>
      </c>
      <c r="AP1121" s="167">
        <f>AO1121-'Assumptions (Nuclear)'!AO46+AO1129</f>
        <v>2844.053588</v>
      </c>
      <c r="AQ1121" s="167">
        <f>AP1121-'Assumptions (Nuclear)'!AP46+AP1129</f>
        <v>2873.001009</v>
      </c>
      <c r="AR1121" s="167">
        <f>AQ1121-'Assumptions (Nuclear)'!AQ46+AQ1129</f>
        <v>2901.948431</v>
      </c>
      <c r="AS1121" s="167">
        <f>AR1121-'Assumptions (Nuclear)'!AR46+AR1129</f>
        <v>2930.895852</v>
      </c>
      <c r="AT1121" s="167">
        <f>AS1121-'Assumptions (Nuclear)'!AS46+AS1129</f>
        <v>2959.843274</v>
      </c>
      <c r="AU1121" s="167">
        <f>AT1121-'Assumptions (Nuclear)'!AT46+AT1129</f>
        <v>2988.790695</v>
      </c>
      <c r="AV1121" s="167">
        <f>AU1121-'Assumptions (Nuclear)'!AU46+AU1129</f>
        <v>3017.738117</v>
      </c>
      <c r="AW1121" s="167">
        <f>AV1121-'Assumptions (Nuclear)'!AV46+AV1129</f>
        <v>3046.685538</v>
      </c>
      <c r="AX1121" s="167">
        <f>AW1121-'Assumptions (Nuclear)'!AW46+AW1129</f>
        <v>1916.63296</v>
      </c>
      <c r="AY1121" s="167">
        <f>AX1121-'Assumptions (Nuclear)'!AX46+AX1129</f>
        <v>1940.580381</v>
      </c>
      <c r="AZ1121" s="167">
        <f>AY1121-'Assumptions (Nuclear)'!AY46+AY1129</f>
        <v>3133.527803</v>
      </c>
      <c r="BA1121" s="167">
        <f>AZ1121-'Assumptions (Nuclear)'!AZ46+AZ1129</f>
        <v>3162.475225</v>
      </c>
    </row>
    <row r="1122" ht="15.75" customHeight="1">
      <c r="A1122" s="261" t="s">
        <v>350</v>
      </c>
      <c r="B1122" s="150" t="s">
        <v>149</v>
      </c>
      <c r="C1122" s="151">
        <v>4577.0</v>
      </c>
      <c r="D1122" s="151">
        <v>4577.0</v>
      </c>
      <c r="E1122" s="151">
        <v>4577.0</v>
      </c>
      <c r="F1122" s="151">
        <v>4577.0</v>
      </c>
      <c r="G1122" s="151">
        <v>4577.0</v>
      </c>
      <c r="H1122" s="151">
        <v>4577.0</v>
      </c>
      <c r="I1122" s="151">
        <v>4577.0</v>
      </c>
      <c r="J1122" s="151">
        <v>4577.0</v>
      </c>
      <c r="K1122" s="151">
        <v>4577.0</v>
      </c>
      <c r="L1122" s="151">
        <v>4577.0</v>
      </c>
      <c r="M1122" s="151">
        <v>4577.0</v>
      </c>
      <c r="N1122" s="151">
        <v>4577.0</v>
      </c>
      <c r="O1122" s="151">
        <v>4577.0</v>
      </c>
      <c r="P1122" s="151">
        <v>2323.0</v>
      </c>
      <c r="Q1122" s="151">
        <v>2323.0</v>
      </c>
      <c r="R1122" s="151">
        <v>2323.0</v>
      </c>
      <c r="S1122" s="151">
        <v>2323.0</v>
      </c>
      <c r="T1122" s="151">
        <v>2323.0</v>
      </c>
      <c r="U1122" s="151">
        <v>2323.0</v>
      </c>
      <c r="V1122" s="172">
        <f t="shared" ref="V1122:W1122" si="44">U1122+V1129</f>
        <v>2323</v>
      </c>
      <c r="W1122" s="153">
        <f t="shared" si="44"/>
        <v>2323</v>
      </c>
      <c r="X1122" s="154">
        <f t="shared" ref="X1122:AZ1122" si="45">W1122+($BA$1122-$W$1122)/($BA$2-$W$2)</f>
        <v>2351.947422</v>
      </c>
      <c r="Y1122" s="154">
        <f t="shared" si="45"/>
        <v>2380.894843</v>
      </c>
      <c r="Z1122" s="154">
        <f t="shared" si="45"/>
        <v>2409.842265</v>
      </c>
      <c r="AA1122" s="154">
        <f t="shared" si="45"/>
        <v>2438.789686</v>
      </c>
      <c r="AB1122" s="154">
        <f t="shared" si="45"/>
        <v>2467.737108</v>
      </c>
      <c r="AC1122" s="154">
        <f t="shared" si="45"/>
        <v>2496.684529</v>
      </c>
      <c r="AD1122" s="154">
        <f t="shared" si="45"/>
        <v>2525.631951</v>
      </c>
      <c r="AE1122" s="154">
        <f t="shared" si="45"/>
        <v>2554.579372</v>
      </c>
      <c r="AF1122" s="154">
        <f t="shared" si="45"/>
        <v>2583.526794</v>
      </c>
      <c r="AG1122" s="154">
        <f t="shared" si="45"/>
        <v>2612.474215</v>
      </c>
      <c r="AH1122" s="154">
        <f t="shared" si="45"/>
        <v>2641.421637</v>
      </c>
      <c r="AI1122" s="154">
        <f t="shared" si="45"/>
        <v>2670.369058</v>
      </c>
      <c r="AJ1122" s="154">
        <f t="shared" si="45"/>
        <v>2699.31648</v>
      </c>
      <c r="AK1122" s="154">
        <f t="shared" si="45"/>
        <v>2728.263902</v>
      </c>
      <c r="AL1122" s="154">
        <f t="shared" si="45"/>
        <v>2757.211323</v>
      </c>
      <c r="AM1122" s="154">
        <f t="shared" si="45"/>
        <v>2786.158745</v>
      </c>
      <c r="AN1122" s="154">
        <f t="shared" si="45"/>
        <v>2815.106166</v>
      </c>
      <c r="AO1122" s="154">
        <f t="shared" si="45"/>
        <v>2844.053588</v>
      </c>
      <c r="AP1122" s="154">
        <f t="shared" si="45"/>
        <v>2873.001009</v>
      </c>
      <c r="AQ1122" s="154">
        <f t="shared" si="45"/>
        <v>2901.948431</v>
      </c>
      <c r="AR1122" s="154">
        <f t="shared" si="45"/>
        <v>2930.895852</v>
      </c>
      <c r="AS1122" s="154">
        <f t="shared" si="45"/>
        <v>2959.843274</v>
      </c>
      <c r="AT1122" s="154">
        <f t="shared" si="45"/>
        <v>2988.790695</v>
      </c>
      <c r="AU1122" s="154">
        <f t="shared" si="45"/>
        <v>3017.738117</v>
      </c>
      <c r="AV1122" s="154">
        <f t="shared" si="45"/>
        <v>3046.685538</v>
      </c>
      <c r="AW1122" s="154">
        <f t="shared" si="45"/>
        <v>3075.63296</v>
      </c>
      <c r="AX1122" s="154">
        <f t="shared" si="45"/>
        <v>3104.580381</v>
      </c>
      <c r="AY1122" s="154">
        <f t="shared" si="45"/>
        <v>3133.527803</v>
      </c>
      <c r="AZ1122" s="154">
        <f t="shared" si="45"/>
        <v>3162.475225</v>
      </c>
      <c r="BA1122" s="155">
        <f>Inputs!$H$4</f>
        <v>3191.422646</v>
      </c>
    </row>
    <row r="1123" ht="15.75" customHeight="1">
      <c r="A1123" s="262" t="s">
        <v>28</v>
      </c>
      <c r="B1123" s="159" t="s">
        <v>150</v>
      </c>
      <c r="C1123" s="156">
        <v>35.175505</v>
      </c>
      <c r="D1123" s="156">
        <v>33.21952</v>
      </c>
      <c r="E1123" s="156">
        <v>34.35234</v>
      </c>
      <c r="F1123" s="156">
        <v>35.593789</v>
      </c>
      <c r="G1123" s="156">
        <v>30.267887</v>
      </c>
      <c r="H1123" s="156">
        <v>36.154898</v>
      </c>
      <c r="I1123" s="156">
        <v>31.958621</v>
      </c>
      <c r="J1123" s="156">
        <v>35.79249</v>
      </c>
      <c r="K1123" s="156">
        <v>32.482351</v>
      </c>
      <c r="L1123" s="156">
        <v>31.763804</v>
      </c>
      <c r="M1123" s="156">
        <v>32.200757</v>
      </c>
      <c r="N1123" s="156">
        <v>36.663247</v>
      </c>
      <c r="O1123" s="156">
        <v>18.507408</v>
      </c>
      <c r="P1123" s="156">
        <v>17.911943</v>
      </c>
      <c r="Q1123" s="156">
        <v>16.985978</v>
      </c>
      <c r="R1123" s="156">
        <v>18.505385</v>
      </c>
      <c r="S1123" s="156">
        <v>18.907578</v>
      </c>
      <c r="T1123" s="156">
        <v>17.901079</v>
      </c>
      <c r="U1123" s="156">
        <v>18.213519</v>
      </c>
      <c r="V1123" s="157">
        <f t="shared" ref="V1123:W1123" si="46">U1123</f>
        <v>18.213519</v>
      </c>
      <c r="W1123" s="157">
        <f t="shared" si="46"/>
        <v>18.213519</v>
      </c>
      <c r="X1123" s="154">
        <f t="shared" ref="X1123:AZ1123" si="47">W1123+($BA$1123-$W$1123)/($BA$2-$W$2)</f>
        <v>18.49170234</v>
      </c>
      <c r="Y1123" s="154">
        <f t="shared" si="47"/>
        <v>18.76988568</v>
      </c>
      <c r="Z1123" s="154">
        <f t="shared" si="47"/>
        <v>19.04806903</v>
      </c>
      <c r="AA1123" s="154">
        <f t="shared" si="47"/>
        <v>19.32625237</v>
      </c>
      <c r="AB1123" s="154">
        <f t="shared" si="47"/>
        <v>19.60443571</v>
      </c>
      <c r="AC1123" s="154">
        <f t="shared" si="47"/>
        <v>19.88261905</v>
      </c>
      <c r="AD1123" s="154">
        <f t="shared" si="47"/>
        <v>20.16080239</v>
      </c>
      <c r="AE1123" s="154">
        <f t="shared" si="47"/>
        <v>20.43898574</v>
      </c>
      <c r="AF1123" s="154">
        <f t="shared" si="47"/>
        <v>20.71716908</v>
      </c>
      <c r="AG1123" s="154">
        <f t="shared" si="47"/>
        <v>20.99535242</v>
      </c>
      <c r="AH1123" s="154">
        <f t="shared" si="47"/>
        <v>21.27353576</v>
      </c>
      <c r="AI1123" s="154">
        <f t="shared" si="47"/>
        <v>21.5517191</v>
      </c>
      <c r="AJ1123" s="154">
        <f t="shared" si="47"/>
        <v>21.82990245</v>
      </c>
      <c r="AK1123" s="154">
        <f t="shared" si="47"/>
        <v>22.10808579</v>
      </c>
      <c r="AL1123" s="154">
        <f t="shared" si="47"/>
        <v>22.38626913</v>
      </c>
      <c r="AM1123" s="154">
        <f t="shared" si="47"/>
        <v>22.66445247</v>
      </c>
      <c r="AN1123" s="154">
        <f t="shared" si="47"/>
        <v>22.94263581</v>
      </c>
      <c r="AO1123" s="154">
        <f t="shared" si="47"/>
        <v>23.22081916</v>
      </c>
      <c r="AP1123" s="154">
        <f t="shared" si="47"/>
        <v>23.4990025</v>
      </c>
      <c r="AQ1123" s="154">
        <f t="shared" si="47"/>
        <v>23.77718584</v>
      </c>
      <c r="AR1123" s="154">
        <f t="shared" si="47"/>
        <v>24.05536918</v>
      </c>
      <c r="AS1123" s="154">
        <f t="shared" si="47"/>
        <v>24.33355252</v>
      </c>
      <c r="AT1123" s="154">
        <f t="shared" si="47"/>
        <v>24.61173587</v>
      </c>
      <c r="AU1123" s="154">
        <f t="shared" si="47"/>
        <v>24.88991921</v>
      </c>
      <c r="AV1123" s="154">
        <f t="shared" si="47"/>
        <v>25.16810255</v>
      </c>
      <c r="AW1123" s="154">
        <f t="shared" si="47"/>
        <v>25.44628589</v>
      </c>
      <c r="AX1123" s="154">
        <f t="shared" si="47"/>
        <v>25.72446923</v>
      </c>
      <c r="AY1123" s="154">
        <f t="shared" si="47"/>
        <v>26.00265258</v>
      </c>
      <c r="AZ1123" s="154">
        <f t="shared" si="47"/>
        <v>26.28083592</v>
      </c>
      <c r="BA1123" s="243">
        <f>Inputs!$I$4</f>
        <v>26.55901926</v>
      </c>
    </row>
    <row r="1124" ht="15.75" customHeight="1">
      <c r="A1124" s="262" t="s">
        <v>421</v>
      </c>
      <c r="B1124" s="159" t="s">
        <v>351</v>
      </c>
      <c r="C1124" s="95">
        <f>C1123*'Assumptions (Nuclear)'!B20/10^3</f>
        <v>0.6003681546</v>
      </c>
      <c r="D1124" s="95">
        <f>D1123*'Assumptions (Nuclear)'!C20/10^3</f>
        <v>0.5634118142</v>
      </c>
      <c r="E1124" s="95">
        <f>E1123*'Assumptions (Nuclear)'!D20/10^3</f>
        <v>0.5789542041</v>
      </c>
      <c r="F1124" s="95">
        <f>F1123*'Assumptions (Nuclear)'!E20/10^3</f>
        <v>0.5960976337</v>
      </c>
      <c r="G1124" s="95">
        <f>G1123*'Assumptions (Nuclear)'!F20/10^3</f>
        <v>0.5037099966</v>
      </c>
      <c r="H1124" s="95">
        <f>H1123*'Assumptions (Nuclear)'!G20/10^3</f>
        <v>0.6081125043</v>
      </c>
      <c r="I1124" s="95">
        <f>I1123*'Assumptions (Nuclear)'!H20/10^3</f>
        <v>0.5506098286</v>
      </c>
      <c r="J1124" s="95">
        <f>J1123*'Assumptions (Nuclear)'!I20/10^3</f>
        <v>0.6458996296</v>
      </c>
      <c r="K1124" s="95">
        <f>K1123*'Assumptions (Nuclear)'!J20/10^3</f>
        <v>0.5972484581</v>
      </c>
      <c r="L1124" s="95">
        <f>L1123*'Assumptions (Nuclear)'!K20/10^3</f>
        <v>0.6036964725</v>
      </c>
      <c r="M1124" s="95">
        <f>M1123*'Assumptions (Nuclear)'!L20/10^3</f>
        <v>0.6200147432</v>
      </c>
      <c r="N1124" s="95">
        <f>N1123*'Assumptions (Nuclear)'!M20/10^3</f>
        <v>0.7151032351</v>
      </c>
      <c r="O1124" s="95">
        <f>O1123*'Assumptions (Nuclear)'!N20/10^3</f>
        <v>0.3667964341</v>
      </c>
      <c r="P1124" s="95">
        <f>P1123*'Assumptions (Nuclear)'!O20/10^3</f>
        <v>0.3561116327</v>
      </c>
      <c r="Q1124" s="95">
        <f>Q1123*'Assumptions (Nuclear)'!P20/10^3</f>
        <v>0.3398404099</v>
      </c>
      <c r="R1124" s="95">
        <f>R1123*'Assumptions (Nuclear)'!Q20/10^3</f>
        <v>0.3807985981</v>
      </c>
      <c r="S1124" s="95">
        <f>S1123*'Assumptions (Nuclear)'!R20/10^3</f>
        <v>0.3929299062</v>
      </c>
      <c r="T1124" s="95">
        <f>T1123*'Assumptions (Nuclear)'!S20/10^3</f>
        <v>0.365719044</v>
      </c>
      <c r="U1124" s="95">
        <f>U1123*'Assumptions (Nuclear)'!T20/10^3</f>
        <v>0.3843575324</v>
      </c>
      <c r="V1124" s="95">
        <f>V1123*'Assumptions (Nuclear)'!U20/10^3</f>
        <v>0.386791032</v>
      </c>
      <c r="W1124" s="95">
        <f>W1123*'Assumptions (Nuclear)'!V20/10^3</f>
        <v>0.3920491611</v>
      </c>
      <c r="X1124" s="95">
        <f>X1123*'Assumptions (Nuclear)'!W20/10^3</f>
        <v>0.4034481168</v>
      </c>
      <c r="Y1124" s="95">
        <f>Y1123*'Assumptions (Nuclear)'!X20/10^3</f>
        <v>0.4150845407</v>
      </c>
      <c r="Z1124" s="95">
        <f>Z1123*'Assumptions (Nuclear)'!Y20/10^3</f>
        <v>0.4269627827</v>
      </c>
      <c r="AA1124" s="95">
        <f>AA1123*'Assumptions (Nuclear)'!Z20/10^3</f>
        <v>0.439087267</v>
      </c>
      <c r="AB1124" s="95">
        <f>AB1123*'Assumptions (Nuclear)'!AA20/10^3</f>
        <v>0.4514624934</v>
      </c>
      <c r="AC1124" s="95">
        <f>AC1123*'Assumptions (Nuclear)'!AB20/10^3</f>
        <v>0.4640930385</v>
      </c>
      <c r="AD1124" s="95">
        <f>AD1123*'Assumptions (Nuclear)'!AC20/10^3</f>
        <v>0.4769835572</v>
      </c>
      <c r="AE1124" s="95">
        <f>AE1123*'Assumptions (Nuclear)'!AD20/10^3</f>
        <v>0.4901387835</v>
      </c>
      <c r="AF1124" s="95">
        <f>AF1123*'Assumptions (Nuclear)'!AE20/10^3</f>
        <v>0.5035635322</v>
      </c>
      <c r="AG1124" s="95">
        <f>AG1123*'Assumptions (Nuclear)'!AF20/10^3</f>
        <v>0.5172627001</v>
      </c>
      <c r="AH1124" s="95">
        <f>AH1123*'Assumptions (Nuclear)'!AG20/10^3</f>
        <v>0.5312412672</v>
      </c>
      <c r="AI1124" s="95">
        <f>AI1123*'Assumptions (Nuclear)'!AH20/10^3</f>
        <v>0.5455042984</v>
      </c>
      <c r="AJ1124" s="95">
        <f>AJ1123*'Assumptions (Nuclear)'!AI20/10^3</f>
        <v>0.5600569446</v>
      </c>
      <c r="AK1124" s="95">
        <f>AK1123*'Assumptions (Nuclear)'!AJ20/10^3</f>
        <v>0.574904444</v>
      </c>
      <c r="AL1124" s="95">
        <f>AL1123*'Assumptions (Nuclear)'!AK20/10^3</f>
        <v>0.5900521239</v>
      </c>
      <c r="AM1124" s="95">
        <f>AM1123*'Assumptions (Nuclear)'!AL20/10^3</f>
        <v>0.6055054019</v>
      </c>
      <c r="AN1124" s="95">
        <f>AN1123*'Assumptions (Nuclear)'!AM20/10^3</f>
        <v>0.6212697874</v>
      </c>
      <c r="AO1124" s="95">
        <f>AO1123*'Assumptions (Nuclear)'!AN20/10^3</f>
        <v>0.6373508831</v>
      </c>
      <c r="AP1124" s="95">
        <f>AP1123*'Assumptions (Nuclear)'!AO20/10^3</f>
        <v>0.6537543866</v>
      </c>
      <c r="AQ1124" s="95">
        <f>AQ1123*'Assumptions (Nuclear)'!AP20/10^3</f>
        <v>0.6704860917</v>
      </c>
      <c r="AR1124" s="95">
        <f>AR1123*'Assumptions (Nuclear)'!AQ20/10^3</f>
        <v>0.6875518905</v>
      </c>
      <c r="AS1124" s="95">
        <f>AS1123*'Assumptions (Nuclear)'!AR20/10^3</f>
        <v>0.7049577742</v>
      </c>
      <c r="AT1124" s="95">
        <f>AT1123*'Assumptions (Nuclear)'!AS20/10^3</f>
        <v>0.7227098355</v>
      </c>
      <c r="AU1124" s="95">
        <f>AU1123*'Assumptions (Nuclear)'!AT20/10^3</f>
        <v>0.7408142698</v>
      </c>
      <c r="AV1124" s="95">
        <f>AV1123*'Assumptions (Nuclear)'!AU20/10^3</f>
        <v>0.7592773769</v>
      </c>
      <c r="AW1124" s="95">
        <f>AW1123*'Assumptions (Nuclear)'!AV20/10^3</f>
        <v>0.7781055627</v>
      </c>
      <c r="AX1124" s="95">
        <f>AX1123*'Assumptions (Nuclear)'!AW20/10^3</f>
        <v>0.7973053413</v>
      </c>
      <c r="AY1124" s="95">
        <f>AY1123*'Assumptions (Nuclear)'!AX20/10^3</f>
        <v>0.8168833361</v>
      </c>
      <c r="AZ1124" s="95">
        <f>AZ1123*'Assumptions (Nuclear)'!AY20/10^3</f>
        <v>0.8368462821</v>
      </c>
      <c r="BA1124" s="95">
        <f>BA1123*'Assumptions (Nuclear)'!AZ20/10^3</f>
        <v>0.8572010274</v>
      </c>
    </row>
    <row r="1125" ht="15.75" customHeight="1">
      <c r="A1125" s="261" t="s">
        <v>422</v>
      </c>
      <c r="B1125" s="150" t="s">
        <v>351</v>
      </c>
      <c r="C1125" s="95">
        <f>C1123*'Assumptions (Nuclear)'!B22/10^3</f>
        <v>0.1755621287</v>
      </c>
      <c r="D1125" s="95">
        <f>D1123*'Assumptions (Nuclear)'!C22/10^3</f>
        <v>0.1657997417</v>
      </c>
      <c r="E1125" s="95">
        <f>E1123*'Assumptions (Nuclear)'!D22/10^3</f>
        <v>0.1714536844</v>
      </c>
      <c r="F1125" s="95">
        <f>F1123*'Assumptions (Nuclear)'!E22/10^3</f>
        <v>0.1776497982</v>
      </c>
      <c r="G1125" s="95">
        <f>G1123*'Assumptions (Nuclear)'!F22/10^3</f>
        <v>0.1510680421</v>
      </c>
      <c r="H1125" s="95">
        <f>H1123*'Assumptions (Nuclear)'!G22/10^3</f>
        <v>0.1835163133</v>
      </c>
      <c r="I1125" s="95">
        <f>I1123*'Assumptions (Nuclear)'!H22/10^3</f>
        <v>0.1671851095</v>
      </c>
      <c r="J1125" s="95">
        <f>J1123*'Assumptions (Nuclear)'!I22/10^3</f>
        <v>0.1972981682</v>
      </c>
      <c r="K1125" s="95">
        <f>K1123*'Assumptions (Nuclear)'!J22/10^3</f>
        <v>0.1835650818</v>
      </c>
      <c r="L1125" s="95">
        <f>L1123*'Assumptions (Nuclear)'!K22/10^3</f>
        <v>0.1866777651</v>
      </c>
      <c r="M1125" s="95">
        <f>M1123*'Assumptions (Nuclear)'!L22/10^3</f>
        <v>0.1929160232</v>
      </c>
      <c r="N1125" s="95">
        <f>N1123*'Assumptions (Nuclear)'!M22/10^3</f>
        <v>0.2238863687</v>
      </c>
      <c r="O1125" s="95">
        <f>O1123*'Assumptions (Nuclear)'!N22/10^3</f>
        <v>0.1155495802</v>
      </c>
      <c r="P1125" s="95">
        <f>P1123*'Assumptions (Nuclear)'!O22/10^3</f>
        <v>0.1128881548</v>
      </c>
      <c r="Q1125" s="95">
        <f>Q1123*'Assumptions (Nuclear)'!P22/10^3</f>
        <v>0.1084045719</v>
      </c>
      <c r="R1125" s="95">
        <f>R1123*'Assumptions (Nuclear)'!Q22/10^3</f>
        <v>0.1222137284</v>
      </c>
      <c r="S1125" s="95">
        <f>S1123*'Assumptions (Nuclear)'!R22/10^3</f>
        <v>0.126893838</v>
      </c>
      <c r="T1125" s="95">
        <f>T1123*'Assumptions (Nuclear)'!S22/10^3</f>
        <v>0.1188631646</v>
      </c>
      <c r="U1125" s="95">
        <f>U1123*'Assumptions (Nuclear)'!T22/10^3</f>
        <v>0.1256828093</v>
      </c>
      <c r="V1125" s="95">
        <f>V1123*'Assumptions (Nuclear)'!U22/10^3</f>
        <v>0.1218911278</v>
      </c>
      <c r="W1125" s="95">
        <f>W1123*'Assumptions (Nuclear)'!V22/10^3</f>
        <v>0.1190991186</v>
      </c>
      <c r="X1125" s="95">
        <f>X1123*'Assumptions (Nuclear)'!W22/10^3</f>
        <v>0.1181484505</v>
      </c>
      <c r="Y1125" s="95">
        <f>Y1123*'Assumptions (Nuclear)'!X22/10^3</f>
        <v>0.1171788458</v>
      </c>
      <c r="Z1125" s="95">
        <f>Z1123*'Assumptions (Nuclear)'!Y22/10^3</f>
        <v>0.1161916707</v>
      </c>
      <c r="AA1125" s="95">
        <f>AA1123*'Assumptions (Nuclear)'!Z22/10^3</f>
        <v>0.1151882389</v>
      </c>
      <c r="AB1125" s="95">
        <f>AB1123*'Assumptions (Nuclear)'!AA22/10^3</f>
        <v>0.1141698131</v>
      </c>
      <c r="AC1125" s="95">
        <f>AC1123*'Assumptions (Nuclear)'!AB22/10^3</f>
        <v>0.1131376067</v>
      </c>
      <c r="AD1125" s="95">
        <f>AD1123*'Assumptions (Nuclear)'!AC22/10^3</f>
        <v>0.1144789727</v>
      </c>
      <c r="AE1125" s="95">
        <f>AE1123*'Assumptions (Nuclear)'!AD22/10^3</f>
        <v>0.1158141878</v>
      </c>
      <c r="AF1125" s="95">
        <f>AF1123*'Assumptions (Nuclear)'!AE22/10^3</f>
        <v>0.117143272</v>
      </c>
      <c r="AG1125" s="95">
        <f>AG1123*'Assumptions (Nuclear)'!AF22/10^3</f>
        <v>0.1184662452</v>
      </c>
      <c r="AH1125" s="95">
        <f>AH1123*'Assumptions (Nuclear)'!AG22/10^3</f>
        <v>0.1197831272</v>
      </c>
      <c r="AI1125" s="95">
        <f>AI1123*'Assumptions (Nuclear)'!AH22/10^3</f>
        <v>0.1210939378</v>
      </c>
      <c r="AJ1125" s="95">
        <f>AJ1123*'Assumptions (Nuclear)'!AI22/10^3</f>
        <v>0.1223986967</v>
      </c>
      <c r="AK1125" s="95">
        <f>AK1123*'Assumptions (Nuclear)'!AJ22/10^3</f>
        <v>0.1236974237</v>
      </c>
      <c r="AL1125" s="95">
        <f>AL1123*'Assumptions (Nuclear)'!AK22/10^3</f>
        <v>0.1249901383</v>
      </c>
      <c r="AM1125" s="95">
        <f>AM1123*'Assumptions (Nuclear)'!AL22/10^3</f>
        <v>0.1262768601</v>
      </c>
      <c r="AN1125" s="95">
        <f>AN1123*'Assumptions (Nuclear)'!AM22/10^3</f>
        <v>0.1275576086</v>
      </c>
      <c r="AO1125" s="95">
        <f>AO1123*'Assumptions (Nuclear)'!AN22/10^3</f>
        <v>0.1288324033</v>
      </c>
      <c r="AP1125" s="95">
        <f>AP1123*'Assumptions (Nuclear)'!AO22/10^3</f>
        <v>0.1301012635</v>
      </c>
      <c r="AQ1125" s="95">
        <f>AQ1123*'Assumptions (Nuclear)'!AP22/10^3</f>
        <v>0.1313642086</v>
      </c>
      <c r="AR1125" s="95">
        <f>AR1123*'Assumptions (Nuclear)'!AQ22/10^3</f>
        <v>0.1326212578</v>
      </c>
      <c r="AS1125" s="95">
        <f>AS1123*'Assumptions (Nuclear)'!AR22/10^3</f>
        <v>0.1338724305</v>
      </c>
      <c r="AT1125" s="95">
        <f>AT1123*'Assumptions (Nuclear)'!AS22/10^3</f>
        <v>0.1351177458</v>
      </c>
      <c r="AU1125" s="95">
        <f>AU1123*'Assumptions (Nuclear)'!AT22/10^3</f>
        <v>0.1363572227</v>
      </c>
      <c r="AV1125" s="95">
        <f>AV1123*'Assumptions (Nuclear)'!AU22/10^3</f>
        <v>0.1375908804</v>
      </c>
      <c r="AW1125" s="95">
        <f>AW1123*'Assumptions (Nuclear)'!AV22/10^3</f>
        <v>0.1388187379</v>
      </c>
      <c r="AX1125" s="95">
        <f>AX1123*'Assumptions (Nuclear)'!AW22/10^3</f>
        <v>0.1400408142</v>
      </c>
      <c r="AY1125" s="95">
        <f>AY1123*'Assumptions (Nuclear)'!AX22/10^3</f>
        <v>0.1412571281</v>
      </c>
      <c r="AZ1125" s="95">
        <f>AZ1123*'Assumptions (Nuclear)'!AY22/10^3</f>
        <v>0.1424676984</v>
      </c>
      <c r="BA1125" s="95">
        <f>BA1123*'Assumptions (Nuclear)'!AZ22/10^3</f>
        <v>0.1436725441</v>
      </c>
    </row>
    <row r="1126" ht="15.75" customHeight="1">
      <c r="A1126" s="262" t="s">
        <v>34</v>
      </c>
      <c r="B1126" s="159" t="s">
        <v>351</v>
      </c>
      <c r="C1126" s="95">
        <f>C1123*'Assumptions (Nuclear)'!B25/10^3</f>
        <v>0.2062488127</v>
      </c>
      <c r="D1126" s="95">
        <f>D1123*'Assumptions (Nuclear)'!C25/10^3</f>
        <v>0.1925595556</v>
      </c>
      <c r="E1126" s="95">
        <f>E1123*'Assumptions (Nuclear)'!D25/10^3</f>
        <v>0.1968559988</v>
      </c>
      <c r="F1126" s="95">
        <f>F1123*'Assumptions (Nuclear)'!E25/10^3</f>
        <v>0.2016448599</v>
      </c>
      <c r="G1126" s="95">
        <f>G1123*'Assumptions (Nuclear)'!F25/10^3</f>
        <v>0.1695179315</v>
      </c>
      <c r="H1126" s="95">
        <f>H1123*'Assumptions (Nuclear)'!G25/10^3</f>
        <v>0.2036207286</v>
      </c>
      <c r="I1126" s="95">
        <f>I1123*'Assumptions (Nuclear)'!H25/10^3</f>
        <v>0.1834485633</v>
      </c>
      <c r="J1126" s="95">
        <f>J1123*'Assumptions (Nuclear)'!I25/10^3</f>
        <v>0.2141487688</v>
      </c>
      <c r="K1126" s="95">
        <f>K1123*'Assumptions (Nuclear)'!J25/10^3</f>
        <v>0.1970272623</v>
      </c>
      <c r="L1126" s="95">
        <f>L1123*'Assumptions (Nuclear)'!K25/10^3</f>
        <v>0.1981717974</v>
      </c>
      <c r="M1126" s="95">
        <f>M1123*'Assumptions (Nuclear)'!L25/10^3</f>
        <v>0.2025039183</v>
      </c>
      <c r="N1126" s="95">
        <f>N1123*'Assumptions (Nuclear)'!M25/10^3</f>
        <v>0.2323850143</v>
      </c>
      <c r="O1126" s="95">
        <f>O1123*'Assumptions (Nuclear)'!N25/10^3</f>
        <v>0.1185985041</v>
      </c>
      <c r="P1126" s="95">
        <f>P1123*'Assumptions (Nuclear)'!O25/10^3</f>
        <v>0.1145583312</v>
      </c>
      <c r="Q1126" s="95">
        <f>Q1123*'Assumptions (Nuclear)'!P25/10^3</f>
        <v>0.1087699613</v>
      </c>
      <c r="R1126" s="95">
        <f>R1123*'Assumptions (Nuclear)'!Q25/10^3</f>
        <v>0.1212747687</v>
      </c>
      <c r="S1126" s="95">
        <f>S1123*'Assumptions (Nuclear)'!R25/10^3</f>
        <v>0.1245063412</v>
      </c>
      <c r="T1126" s="95">
        <f>T1123*'Assumptions (Nuclear)'!S25/10^3</f>
        <v>0.1152829488</v>
      </c>
      <c r="U1126" s="95">
        <f>U1123*'Assumptions (Nuclear)'!T25/10^3</f>
        <v>0.1205600188</v>
      </c>
      <c r="V1126" s="95">
        <f>V1123*'Assumptions (Nuclear)'!U25/10^3</f>
        <v>0.1207084696</v>
      </c>
      <c r="W1126" s="95">
        <f>W1123*'Assumptions (Nuclear)'!V25/10^3</f>
        <v>0.121733796</v>
      </c>
      <c r="X1126" s="95">
        <f>X1123*'Assumptions (Nuclear)'!W25/10^3</f>
        <v>0.1246429206</v>
      </c>
      <c r="Y1126" s="95">
        <f>Y1123*'Assumptions (Nuclear)'!X25/10^3</f>
        <v>0.1275926834</v>
      </c>
      <c r="Z1126" s="95">
        <f>Z1123*'Assumptions (Nuclear)'!Y25/10^3</f>
        <v>0.1305835649</v>
      </c>
      <c r="AA1126" s="95">
        <f>AA1123*'Assumptions (Nuclear)'!Z25/10^3</f>
        <v>0.1336160509</v>
      </c>
      <c r="AB1126" s="95">
        <f>AB1123*'Assumptions (Nuclear)'!AA25/10^3</f>
        <v>0.1366906324</v>
      </c>
      <c r="AC1126" s="95">
        <f>AC1123*'Assumptions (Nuclear)'!AB25/10^3</f>
        <v>0.1398078055</v>
      </c>
      <c r="AD1126" s="95">
        <f>AD1123*'Assumptions (Nuclear)'!AC25/10^3</f>
        <v>0.1429680722</v>
      </c>
      <c r="AE1126" s="95">
        <f>AE1123*'Assumptions (Nuclear)'!AD25/10^3</f>
        <v>0.1461719396</v>
      </c>
      <c r="AF1126" s="95">
        <f>AF1123*'Assumptions (Nuclear)'!AE25/10^3</f>
        <v>0.1494199204</v>
      </c>
      <c r="AG1126" s="95">
        <f>AG1123*'Assumptions (Nuclear)'!AF25/10^3</f>
        <v>0.1527125328</v>
      </c>
      <c r="AH1126" s="95">
        <f>AH1123*'Assumptions (Nuclear)'!AG25/10^3</f>
        <v>0.1560503007</v>
      </c>
      <c r="AI1126" s="95">
        <f>AI1123*'Assumptions (Nuclear)'!AH25/10^3</f>
        <v>0.1594337537</v>
      </c>
      <c r="AJ1126" s="95">
        <f>AJ1123*'Assumptions (Nuclear)'!AI25/10^3</f>
        <v>0.162863427</v>
      </c>
      <c r="AK1126" s="95">
        <f>AK1123*'Assumptions (Nuclear)'!AJ25/10^3</f>
        <v>0.1663398618</v>
      </c>
      <c r="AL1126" s="95">
        <f>AL1123*'Assumptions (Nuclear)'!AK25/10^3</f>
        <v>0.1698636049</v>
      </c>
      <c r="AM1126" s="95">
        <f>AM1123*'Assumptions (Nuclear)'!AL25/10^3</f>
        <v>0.1734352093</v>
      </c>
      <c r="AN1126" s="95">
        <f>AN1123*'Assumptions (Nuclear)'!AM25/10^3</f>
        <v>0.1770552339</v>
      </c>
      <c r="AO1126" s="95">
        <f>AO1123*'Assumptions (Nuclear)'!AN25/10^3</f>
        <v>0.1807242434</v>
      </c>
      <c r="AP1126" s="95">
        <f>AP1123*'Assumptions (Nuclear)'!AO25/10^3</f>
        <v>0.1844428088</v>
      </c>
      <c r="AQ1126" s="95">
        <f>AQ1123*'Assumptions (Nuclear)'!AP25/10^3</f>
        <v>0.1882115074</v>
      </c>
      <c r="AR1126" s="95">
        <f>AR1123*'Assumptions (Nuclear)'!AQ25/10^3</f>
        <v>0.1920309225</v>
      </c>
      <c r="AS1126" s="95">
        <f>AS1123*'Assumptions (Nuclear)'!AR25/10^3</f>
        <v>0.1959016438</v>
      </c>
      <c r="AT1126" s="95">
        <f>AT1123*'Assumptions (Nuclear)'!AS25/10^3</f>
        <v>0.1998242674</v>
      </c>
      <c r="AU1126" s="95">
        <f>AU1123*'Assumptions (Nuclear)'!AT25/10^3</f>
        <v>0.2037993956</v>
      </c>
      <c r="AV1126" s="95">
        <f>AV1123*'Assumptions (Nuclear)'!AU25/10^3</f>
        <v>0.2078276374</v>
      </c>
      <c r="AW1126" s="95">
        <f>AW1123*'Assumptions (Nuclear)'!AV25/10^3</f>
        <v>0.2119096084</v>
      </c>
      <c r="AX1126" s="95">
        <f>AX1123*'Assumptions (Nuclear)'!AW25/10^3</f>
        <v>0.2160459306</v>
      </c>
      <c r="AY1126" s="95">
        <f>AY1123*'Assumptions (Nuclear)'!AX25/10^3</f>
        <v>0.2202372329</v>
      </c>
      <c r="AZ1126" s="95">
        <f>AZ1123*'Assumptions (Nuclear)'!AY25/10^3</f>
        <v>0.2244841509</v>
      </c>
      <c r="BA1126" s="95">
        <f>BA1123*'Assumptions (Nuclear)'!AZ25/10^3</f>
        <v>0.228787327</v>
      </c>
    </row>
    <row r="1127" ht="15.75" customHeight="1">
      <c r="A1127" s="262" t="s">
        <v>36</v>
      </c>
      <c r="B1127" s="159" t="s">
        <v>351</v>
      </c>
      <c r="C1127" s="95">
        <f>C1123*'Assumptions (Nuclear)'!B37/10^3</f>
        <v>2.354528708</v>
      </c>
      <c r="D1127" s="95">
        <f>D1123*'Assumptions (Nuclear)'!C37/10^3</f>
        <v>2.277619984</v>
      </c>
      <c r="E1127" s="95">
        <f>E1123*'Assumptions (Nuclear)'!D37/10^3</f>
        <v>2.129419111</v>
      </c>
      <c r="F1127" s="95">
        <f>F1123*'Assumptions (Nuclear)'!E37/10^3</f>
        <v>2.681988442</v>
      </c>
      <c r="G1127" s="95">
        <f>G1123*'Assumptions (Nuclear)'!F37/10^3</f>
        <v>2.396238998</v>
      </c>
      <c r="H1127" s="95">
        <f>H1123*'Assumptions (Nuclear)'!G37/10^3</f>
        <v>3.465551823</v>
      </c>
      <c r="I1127" s="95">
        <f>I1123*'Assumptions (Nuclear)'!H37/10^3</f>
        <v>2.75603797</v>
      </c>
      <c r="J1127" s="95">
        <f>J1123*'Assumptions (Nuclear)'!I37/10^3</f>
        <v>3.137272596</v>
      </c>
      <c r="K1127" s="95">
        <f>K1123*'Assumptions (Nuclear)'!J37/10^3</f>
        <v>3.294951217</v>
      </c>
      <c r="L1127" s="95">
        <f>L1123*'Assumptions (Nuclear)'!K37/10^3</f>
        <v>2.249674595</v>
      </c>
      <c r="M1127" s="95">
        <f>M1123*'Assumptions (Nuclear)'!L37/10^3</f>
        <v>2.358026014</v>
      </c>
      <c r="N1127" s="95">
        <f>N1123*'Assumptions (Nuclear)'!M37/10^3</f>
        <v>2.586309769</v>
      </c>
      <c r="O1127" s="95">
        <f>O1123*'Assumptions (Nuclear)'!N37/10^3</f>
        <v>1.128911172</v>
      </c>
      <c r="P1127" s="95">
        <f>P1123*'Assumptions (Nuclear)'!O37/10^3</f>
        <v>1.212894682</v>
      </c>
      <c r="Q1127" s="95">
        <f>Q1123*'Assumptions (Nuclear)'!P37/10^3</f>
        <v>1.234257215</v>
      </c>
      <c r="R1127" s="95">
        <f>R1123*'Assumptions (Nuclear)'!Q37/10^3</f>
        <v>1.107854482</v>
      </c>
      <c r="S1127" s="95">
        <f>S1123*'Assumptions (Nuclear)'!R37/10^3</f>
        <v>1.211408522</v>
      </c>
      <c r="T1127" s="95">
        <f>T1123*'Assumptions (Nuclear)'!S37/10^3</f>
        <v>1.119533481</v>
      </c>
      <c r="U1127" s="95">
        <f>U1123*'Assumptions (Nuclear)'!T37/10^3</f>
        <v>1.16930792</v>
      </c>
      <c r="V1127" s="95">
        <f>V1123*'Assumptions (Nuclear)'!U37/10^3</f>
        <v>1.185517952</v>
      </c>
      <c r="W1127" s="95">
        <f>W1123*'Assumptions (Nuclear)'!V37/10^3</f>
        <v>1.236575545</v>
      </c>
      <c r="X1127" s="95">
        <f>X1123*'Assumptions (Nuclear)'!W37/10^3</f>
        <v>1.264984627</v>
      </c>
      <c r="Y1127" s="95">
        <f>Y1123*'Assumptions (Nuclear)'!X37/10^3</f>
        <v>1.295869904</v>
      </c>
      <c r="Z1127" s="95">
        <f>Z1123*'Assumptions (Nuclear)'!Y37/10^3</f>
        <v>1.336525478</v>
      </c>
      <c r="AA1127" s="95">
        <f>AA1123*'Assumptions (Nuclear)'!Z37/10^3</f>
        <v>1.381818154</v>
      </c>
      <c r="AB1127" s="95">
        <f>AB1123*'Assumptions (Nuclear)'!AA37/10^3</f>
        <v>1.441251262</v>
      </c>
      <c r="AC1127" s="95">
        <f>AC1123*'Assumptions (Nuclear)'!AB37/10^3</f>
        <v>1.485303618</v>
      </c>
      <c r="AD1127" s="95">
        <f>AD1123*'Assumptions (Nuclear)'!AC37/10^3</f>
        <v>1.535680777</v>
      </c>
      <c r="AE1127" s="95">
        <f>AE1123*'Assumptions (Nuclear)'!AD37/10^3</f>
        <v>1.584215156</v>
      </c>
      <c r="AF1127" s="95">
        <f>AF1123*'Assumptions (Nuclear)'!AE37/10^3</f>
        <v>1.635351797</v>
      </c>
      <c r="AG1127" s="95">
        <f>AG1123*'Assumptions (Nuclear)'!AF37/10^3</f>
        <v>1.687916319</v>
      </c>
      <c r="AH1127" s="95">
        <f>AH1123*'Assumptions (Nuclear)'!AG37/10^3</f>
        <v>1.744413339</v>
      </c>
      <c r="AI1127" s="95">
        <f>AI1123*'Assumptions (Nuclear)'!AH37/10^3</f>
        <v>1.795002814</v>
      </c>
      <c r="AJ1127" s="95">
        <f>AJ1123*'Assumptions (Nuclear)'!AI37/10^3</f>
        <v>1.845765841</v>
      </c>
      <c r="AK1127" s="95">
        <f>AK1123*'Assumptions (Nuclear)'!AJ37/10^3</f>
        <v>1.897814681</v>
      </c>
      <c r="AL1127" s="95">
        <f>AL1123*'Assumptions (Nuclear)'!AK37/10^3</f>
        <v>1.953929535</v>
      </c>
      <c r="AM1127" s="95">
        <f>AM1123*'Assumptions (Nuclear)'!AL37/10^3</f>
        <v>2.019211427</v>
      </c>
      <c r="AN1127" s="95">
        <f>AN1123*'Assumptions (Nuclear)'!AM37/10^3</f>
        <v>2.084226274</v>
      </c>
      <c r="AO1127" s="95">
        <f>AO1123*'Assumptions (Nuclear)'!AN37/10^3</f>
        <v>2.156862769</v>
      </c>
      <c r="AP1127" s="95">
        <f>AP1123*'Assumptions (Nuclear)'!AO37/10^3</f>
        <v>2.231474207</v>
      </c>
      <c r="AQ1127" s="95">
        <f>AQ1123*'Assumptions (Nuclear)'!AP37/10^3</f>
        <v>2.303962942</v>
      </c>
      <c r="AR1127" s="95">
        <f>AR1123*'Assumptions (Nuclear)'!AQ37/10^3</f>
        <v>2.376500163</v>
      </c>
      <c r="AS1127" s="95">
        <f>AS1123*'Assumptions (Nuclear)'!AR37/10^3</f>
        <v>2.449778454</v>
      </c>
      <c r="AT1127" s="95">
        <f>AT1123*'Assumptions (Nuclear)'!AS37/10^3</f>
        <v>2.526882245</v>
      </c>
      <c r="AU1127" s="95">
        <f>AU1123*'Assumptions (Nuclear)'!AT37/10^3</f>
        <v>2.608417238</v>
      </c>
      <c r="AV1127" s="95">
        <f>AV1123*'Assumptions (Nuclear)'!AU37/10^3</f>
        <v>2.692512051</v>
      </c>
      <c r="AW1127" s="95">
        <f>AW1123*'Assumptions (Nuclear)'!AV37/10^3</f>
        <v>2.77312046</v>
      </c>
      <c r="AX1127" s="95">
        <f>AX1123*'Assumptions (Nuclear)'!AW37/10^3</f>
        <v>2.865052986</v>
      </c>
      <c r="AY1127" s="95">
        <f>AY1123*'Assumptions (Nuclear)'!AX37/10^3</f>
        <v>3.000428139</v>
      </c>
      <c r="AZ1127" s="95">
        <f>AZ1123*'Assumptions (Nuclear)'!AY37/10^3</f>
        <v>3.113306665</v>
      </c>
      <c r="BA1127" s="95">
        <f>BA1123*'Assumptions (Nuclear)'!AZ37/10^3</f>
        <v>3.210438578</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0.1983191627</v>
      </c>
      <c r="K1128" s="95">
        <f>K1122*'Assumptions (Nuclear)'!J39*'Assumptions (Nuclear)'!J40*365/10^9</f>
        <v>0.201570911</v>
      </c>
      <c r="L1128" s="95">
        <f>L1122*'Assumptions (Nuclear)'!K39*'Assumptions (Nuclear)'!K40*365/10^9</f>
        <v>0.2332754571</v>
      </c>
      <c r="M1128" s="95">
        <f>M1122*'Assumptions (Nuclear)'!L39*'Assumptions (Nuclear)'!L40*365/10^9</f>
        <v>0.162875106</v>
      </c>
      <c r="N1128" s="95">
        <f>N1122*'Assumptions (Nuclear)'!M39*'Assumptions (Nuclear)'!M40*365/10^9</f>
        <v>0.1684030782</v>
      </c>
      <c r="O1128" s="95">
        <f>O1122*'Assumptions (Nuclear)'!N39*'Assumptions (Nuclear)'!N40*365/10^9</f>
        <v>0.1622247563</v>
      </c>
      <c r="P1128" s="95">
        <f>P1122*'Assumptions (Nuclear)'!O39*'Assumptions (Nuclear)'!O40*365/10^9</f>
        <v>0.07119508027</v>
      </c>
      <c r="Q1128" s="95">
        <f>Q1122*'Assumptions (Nuclear)'!P39*'Assumptions (Nuclear)'!P40*365/10^9</f>
        <v>0.07903440819</v>
      </c>
      <c r="R1128" s="95">
        <f>R1122*'Assumptions (Nuclear)'!Q39*'Assumptions (Nuclear)'!Q40*365/10^9</f>
        <v>0.08481075508</v>
      </c>
      <c r="S1128" s="95">
        <f>S1122*'Assumptions (Nuclear)'!R39*'Assumptions (Nuclear)'!R40*365/10^9</f>
        <v>0.06987477241</v>
      </c>
      <c r="T1128" s="95">
        <f>T1122*'Assumptions (Nuclear)'!S39*'Assumptions (Nuclear)'!S40*365/10^9</f>
        <v>0.07478087395</v>
      </c>
      <c r="U1128" s="95">
        <f>U1122*'Assumptions (Nuclear)'!T39*'Assumptions (Nuclear)'!T40*365/10^9</f>
        <v>0.07299509688</v>
      </c>
      <c r="V1128" s="95">
        <f>V1122*'Assumptions (Nuclear)'!U39*'Assumptions (Nuclear)'!U40*365/10^9</f>
        <v>0.07493260664</v>
      </c>
      <c r="W1128" s="95">
        <f>W1122*'Assumptions (Nuclear)'!V39*'Assumptions (Nuclear)'!V40*365/10^9</f>
        <v>0.075971392</v>
      </c>
      <c r="X1128" s="95">
        <f>X1122*'Assumptions (Nuclear)'!W39*'Assumptions (Nuclear)'!W40*365/10^9</f>
        <v>0.07750148892</v>
      </c>
      <c r="Y1128" s="95">
        <f>Y1122*'Assumptions (Nuclear)'!X39*'Assumptions (Nuclear)'!X40*365/10^9</f>
        <v>0.07917974053</v>
      </c>
      <c r="Z1128" s="95">
        <f>Z1122*'Assumptions (Nuclear)'!Y39*'Assumptions (Nuclear)'!Y40*365/10^9</f>
        <v>0.08144960574</v>
      </c>
      <c r="AA1128" s="95">
        <f>AA1122*'Assumptions (Nuclear)'!Z39*'Assumptions (Nuclear)'!Z40*365/10^9</f>
        <v>0.0839946609</v>
      </c>
      <c r="AB1128" s="95">
        <f>AB1122*'Assumptions (Nuclear)'!AA39*'Assumptions (Nuclear)'!AA40*365/10^9</f>
        <v>0.08738931394</v>
      </c>
      <c r="AC1128" s="95">
        <f>AC1122*'Assumptions (Nuclear)'!AB39*'Assumptions (Nuclear)'!AB40*365/10^9</f>
        <v>0.08984199792</v>
      </c>
      <c r="AD1128" s="95">
        <f>AD1122*'Assumptions (Nuclear)'!AC39*'Assumptions (Nuclear)'!AC40*365/10^9</f>
        <v>0.09266959859</v>
      </c>
      <c r="AE1128" s="95">
        <f>AE1122*'Assumptions (Nuclear)'!AD39*'Assumptions (Nuclear)'!AD40*365/10^9</f>
        <v>0.09537802121</v>
      </c>
      <c r="AF1128" s="95">
        <f>AF1122*'Assumptions (Nuclear)'!AE39*'Assumptions (Nuclear)'!AE40*365/10^9</f>
        <v>0.0982353588</v>
      </c>
      <c r="AG1128" s="95">
        <f>AG1122*'Assumptions (Nuclear)'!AF39*'Assumptions (Nuclear)'!AF40*365/10^9</f>
        <v>0.1011704868</v>
      </c>
      <c r="AH1128" s="95">
        <f>AH1122*'Assumptions (Nuclear)'!AG39*'Assumptions (Nuclear)'!AG40*365/10^9</f>
        <v>0.1043329617</v>
      </c>
      <c r="AI1128" s="95">
        <f>AI1122*'Assumptions (Nuclear)'!AH39*'Assumptions (Nuclear)'!AH40*365/10^9</f>
        <v>0.1071343124</v>
      </c>
      <c r="AJ1128" s="95">
        <f>AJ1122*'Assumptions (Nuclear)'!AI39*'Assumptions (Nuclear)'!AI40*365/10^9</f>
        <v>0.1099392321</v>
      </c>
      <c r="AK1128" s="95">
        <f>AK1122*'Assumptions (Nuclear)'!AJ39*'Assumptions (Nuclear)'!AJ40*365/10^9</f>
        <v>0.112814032</v>
      </c>
      <c r="AL1128" s="95">
        <f>AL1122*'Assumptions (Nuclear)'!AK39*'Assumptions (Nuclear)'!AK40*365/10^9</f>
        <v>0.1159234544</v>
      </c>
      <c r="AM1128" s="95">
        <f>AM1122*'Assumptions (Nuclear)'!AL39*'Assumptions (Nuclear)'!AL40*365/10^9</f>
        <v>0.1195684239</v>
      </c>
      <c r="AN1128" s="95">
        <f>AN1122*'Assumptions (Nuclear)'!AM39*'Assumptions (Nuclear)'!AM40*365/10^9</f>
        <v>0.1231885708</v>
      </c>
      <c r="AO1128" s="95">
        <f>AO1122*'Assumptions (Nuclear)'!AN39*'Assumptions (Nuclear)'!AN40*365/10^9</f>
        <v>0.1272497203</v>
      </c>
      <c r="AP1128" s="95">
        <f>AP1122*'Assumptions (Nuclear)'!AO39*'Assumptions (Nuclear)'!AO40*365/10^9</f>
        <v>0.1314172291</v>
      </c>
      <c r="AQ1128" s="95">
        <f>AQ1122*'Assumptions (Nuclear)'!AP39*'Assumptions (Nuclear)'!AP40*365/10^9</f>
        <v>0.1354499383</v>
      </c>
      <c r="AR1128" s="95">
        <f>AR1122*'Assumptions (Nuclear)'!AQ39*'Assumptions (Nuclear)'!AQ40*365/10^9</f>
        <v>0.1394762595</v>
      </c>
      <c r="AS1128" s="95">
        <f>AS1122*'Assumptions (Nuclear)'!AR39*'Assumptions (Nuclear)'!AR40*365/10^9</f>
        <v>0.1435370751</v>
      </c>
      <c r="AT1128" s="95">
        <f>AT1122*'Assumptions (Nuclear)'!AS39*'Assumptions (Nuclear)'!AS40*365/10^9</f>
        <v>0.1478129023</v>
      </c>
      <c r="AU1128" s="95">
        <f>AU1122*'Assumptions (Nuclear)'!AT39*'Assumptions (Nuclear)'!AT40*365/10^9</f>
        <v>0.1523383358</v>
      </c>
      <c r="AV1128" s="95">
        <f>AV1122*'Assumptions (Nuclear)'!AU39*'Assumptions (Nuclear)'!AU40*365/10^9</f>
        <v>0.1570033415</v>
      </c>
      <c r="AW1128" s="95">
        <f>AW1122*'Assumptions (Nuclear)'!AV39*'Assumptions (Nuclear)'!AV40*365/10^9</f>
        <v>0.1614555294</v>
      </c>
      <c r="AX1128" s="95">
        <f>AX1122*'Assumptions (Nuclear)'!AW39*'Assumptions (Nuclear)'!AW40*365/10^9</f>
        <v>0.1665571296</v>
      </c>
      <c r="AY1128" s="95">
        <f>AY1122*'Assumptions (Nuclear)'!AX39*'Assumptions (Nuclear)'!AX40*365/10^9</f>
        <v>0.1741699441</v>
      </c>
      <c r="AZ1128" s="95">
        <f>AZ1122*'Assumptions (Nuclear)'!AY39*'Assumptions (Nuclear)'!AY40*365/10^9</f>
        <v>0.1804612421</v>
      </c>
      <c r="BA1128" s="95">
        <f>BA1122*'Assumptions (Nuclear)'!AZ39*'Assumptions (Nuclear)'!AZ40*365/10^9</f>
        <v>0.1858278224</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28.94742154</v>
      </c>
      <c r="Y1129" s="148">
        <f t="shared" si="48"/>
        <v>28.94742154</v>
      </c>
      <c r="Z1129" s="148">
        <f t="shared" si="48"/>
        <v>28.94742154</v>
      </c>
      <c r="AA1129" s="148">
        <f t="shared" si="48"/>
        <v>28.94742154</v>
      </c>
      <c r="AB1129" s="148">
        <f t="shared" si="48"/>
        <v>28.94742154</v>
      </c>
      <c r="AC1129" s="148">
        <f t="shared" si="48"/>
        <v>28.94742154</v>
      </c>
      <c r="AD1129" s="148">
        <f t="shared" si="48"/>
        <v>28.94742154</v>
      </c>
      <c r="AE1129" s="148">
        <f t="shared" si="48"/>
        <v>28.94742154</v>
      </c>
      <c r="AF1129" s="148">
        <f t="shared" si="48"/>
        <v>28.94742154</v>
      </c>
      <c r="AG1129" s="148">
        <f t="shared" si="48"/>
        <v>28.94742154</v>
      </c>
      <c r="AH1129" s="148">
        <f t="shared" si="48"/>
        <v>28.94742154</v>
      </c>
      <c r="AI1129" s="148">
        <f t="shared" si="48"/>
        <v>28.94742154</v>
      </c>
      <c r="AJ1129" s="148">
        <f t="shared" si="48"/>
        <v>28.94742154</v>
      </c>
      <c r="AK1129" s="148">
        <f t="shared" si="48"/>
        <v>28.94742154</v>
      </c>
      <c r="AL1129" s="148">
        <f t="shared" si="48"/>
        <v>28.94742154</v>
      </c>
      <c r="AM1129" s="148">
        <f t="shared" si="48"/>
        <v>28.94742154</v>
      </c>
      <c r="AN1129" s="148">
        <f t="shared" si="48"/>
        <v>28.94742154</v>
      </c>
      <c r="AO1129" s="148">
        <f t="shared" si="48"/>
        <v>28.94742154</v>
      </c>
      <c r="AP1129" s="148">
        <f t="shared" si="48"/>
        <v>28.94742154</v>
      </c>
      <c r="AQ1129" s="148">
        <f t="shared" si="48"/>
        <v>28.94742154</v>
      </c>
      <c r="AR1129" s="148">
        <f t="shared" si="48"/>
        <v>28.94742154</v>
      </c>
      <c r="AS1129" s="148">
        <f t="shared" si="48"/>
        <v>28.94742154</v>
      </c>
      <c r="AT1129" s="148">
        <f t="shared" si="48"/>
        <v>28.94742154</v>
      </c>
      <c r="AU1129" s="148">
        <f t="shared" si="48"/>
        <v>28.94742154</v>
      </c>
      <c r="AV1129" s="148">
        <f t="shared" si="48"/>
        <v>28.94742154</v>
      </c>
      <c r="AW1129" s="148">
        <f t="shared" si="48"/>
        <v>28.94742154</v>
      </c>
      <c r="AX1129" s="148">
        <f t="shared" si="48"/>
        <v>1187.947422</v>
      </c>
      <c r="AY1129" s="148">
        <f t="shared" si="48"/>
        <v>1192.947422</v>
      </c>
      <c r="AZ1129" s="148">
        <f t="shared" si="48"/>
        <v>28.94742154</v>
      </c>
      <c r="BA1129" s="148">
        <f t="shared" si="48"/>
        <v>28.94742154</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0.03287880603</v>
      </c>
      <c r="S1131" s="176">
        <f t="shared" si="49"/>
        <v>0.06643838615</v>
      </c>
      <c r="T1131" s="176">
        <f t="shared" si="49"/>
        <v>0.1015347492</v>
      </c>
      <c r="U1131" s="176">
        <f t="shared" si="49"/>
        <v>0.1386774474</v>
      </c>
      <c r="V1131" s="176">
        <f t="shared" si="49"/>
        <v>0.1758186697</v>
      </c>
      <c r="W1131" s="176">
        <f t="shared" si="49"/>
        <v>0.2139852014</v>
      </c>
      <c r="X1131" s="176">
        <f t="shared" si="49"/>
        <v>0.2170555372</v>
      </c>
      <c r="Y1131" s="176">
        <f t="shared" si="49"/>
        <v>0.220132955</v>
      </c>
      <c r="Z1131" s="176">
        <f t="shared" si="49"/>
        <v>0.2232478361</v>
      </c>
      <c r="AA1131" s="176">
        <f t="shared" si="49"/>
        <v>0.2264329762</v>
      </c>
      <c r="AB1131" s="176">
        <f t="shared" si="49"/>
        <v>0.2296242862</v>
      </c>
      <c r="AC1131" s="176">
        <f t="shared" si="49"/>
        <v>0.2328539342</v>
      </c>
      <c r="AD1131" s="176">
        <f t="shared" si="49"/>
        <v>0.2359844204</v>
      </c>
      <c r="AE1131" s="176">
        <f t="shared" si="49"/>
        <v>0.2392888965</v>
      </c>
      <c r="AF1131" s="176">
        <f t="shared" si="49"/>
        <v>0.2425250837</v>
      </c>
      <c r="AG1131" s="176">
        <f t="shared" si="49"/>
        <v>0.2455774621</v>
      </c>
      <c r="AH1131" s="176">
        <f t="shared" si="49"/>
        <v>0.2486938459</v>
      </c>
      <c r="AI1131" s="176">
        <f t="shared" si="49"/>
        <v>0.2517624799</v>
      </c>
      <c r="AJ1131" s="176">
        <f t="shared" si="49"/>
        <v>0.2548561929</v>
      </c>
      <c r="AK1131" s="176">
        <f t="shared" si="49"/>
        <v>0.2582113972</v>
      </c>
      <c r="AL1131" s="176">
        <f t="shared" si="49"/>
        <v>0.2615201105</v>
      </c>
      <c r="AM1131" s="176">
        <f t="shared" si="49"/>
        <v>0.2644907624</v>
      </c>
      <c r="AN1131" s="176">
        <f t="shared" si="49"/>
        <v>0.2678956573</v>
      </c>
      <c r="AO1131" s="176">
        <f t="shared" si="49"/>
        <v>0.2712049326</v>
      </c>
      <c r="AP1131" s="176">
        <f t="shared" si="49"/>
        <v>0.2743676351</v>
      </c>
      <c r="AQ1131" s="176">
        <f t="shared" si="49"/>
        <v>0.2774619581</v>
      </c>
      <c r="AR1131" s="176">
        <f t="shared" si="49"/>
        <v>2.15664889</v>
      </c>
      <c r="AS1131" s="176">
        <f t="shared" si="49"/>
        <v>4.08738551</v>
      </c>
      <c r="AT1131" s="176">
        <f t="shared" si="49"/>
        <v>4.137447747</v>
      </c>
      <c r="AU1131" s="176">
        <f t="shared" si="49"/>
        <v>4.18721998</v>
      </c>
      <c r="AV1131" s="176">
        <f t="shared" si="49"/>
        <v>4.191001929</v>
      </c>
      <c r="AW1131" s="176">
        <f t="shared" si="49"/>
        <v>4.186337266</v>
      </c>
      <c r="AX1131" s="176">
        <f t="shared" si="49"/>
        <v>2.172975165</v>
      </c>
      <c r="AY1131" s="176">
        <f t="shared" si="49"/>
        <v>0.1017623665</v>
      </c>
      <c r="AZ1131" s="176">
        <f t="shared" si="49"/>
        <v>0.0514874258</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0.03287880603</v>
      </c>
      <c r="S1153" s="160">
        <f>IF($X$1129&gt;0,'Assumptions (Nuclear)'!$V$14*Model!$X$1129*'Assumptions (Nuclear)'!R$2/10^9,0)</f>
        <v>0.03321919308</v>
      </c>
      <c r="T1153" s="160">
        <f>IF($X$1129&gt;0,'Assumptions (Nuclear)'!$V$14*Model!$X$1129*'Assumptions (Nuclear)'!S$2/10^9,0)</f>
        <v>0.03384491641</v>
      </c>
      <c r="U1153" s="160">
        <f>IF($X$1129&gt;0,'Assumptions (Nuclear)'!$V$14*Model!$X$1129*'Assumptions (Nuclear)'!T$2/10^9,0)</f>
        <v>0.03466936186</v>
      </c>
      <c r="V1153" s="160">
        <f>IF($X$1129&gt;0,'Assumptions (Nuclear)'!$V$14*Model!$X$1129*'Assumptions (Nuclear)'!U$2/10^9,0)</f>
        <v>0.03516373393</v>
      </c>
      <c r="W1153" s="160">
        <f>IF($X$1129&gt;0,'Assumptions (Nuclear)'!$V$14*Model!$X$1129*'Assumptions (Nuclear)'!V$2/10^9,0)</f>
        <v>0.03566420023</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0.03321919308</v>
      </c>
      <c r="T1154" s="160">
        <f>IF($Y$1129&gt;0,'Assumptions (Nuclear)'!$V$14*Model!$Y$1129*'Assumptions (Nuclear)'!S$2/10^9,0)</f>
        <v>0.03384491641</v>
      </c>
      <c r="U1154" s="160">
        <f>IF($Y$1129&gt;0,'Assumptions (Nuclear)'!$V$14*Model!$Y$1129*'Assumptions (Nuclear)'!T$2/10^9,0)</f>
        <v>0.03466936186</v>
      </c>
      <c r="V1154" s="160">
        <f>IF($Y$1129&gt;0,'Assumptions (Nuclear)'!$V$14*Model!$Y$1129*'Assumptions (Nuclear)'!U$2/10^9,0)</f>
        <v>0.03516373393</v>
      </c>
      <c r="W1154" s="160">
        <f>IF($Y$1129&gt;0,'Assumptions (Nuclear)'!$V$14*Model!$Y$1129*'Assumptions (Nuclear)'!V$2/10^9,0)</f>
        <v>0.03566420023</v>
      </c>
      <c r="X1154" s="160">
        <f>IF($Y$1129&gt;0,'Assumptions (Nuclear)'!$V$14*Model!$Y$1129*'Assumptions (Nuclear)'!W$2/10^9,0)</f>
        <v>0.03617592286</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0.03384491641</v>
      </c>
      <c r="U1155" s="160">
        <f>IF($Z$1129&gt;0,'Assumptions (Nuclear)'!$V$14*Model!$Z$1129*'Assumptions (Nuclear)'!T$2/10^9,0)</f>
        <v>0.03466936186</v>
      </c>
      <c r="V1155" s="160">
        <f>IF($Z$1129&gt;0,'Assumptions (Nuclear)'!$V$14*Model!$Z$1129*'Assumptions (Nuclear)'!U$2/10^9,0)</f>
        <v>0.03516373393</v>
      </c>
      <c r="W1155" s="160">
        <f>IF($Z$1129&gt;0,'Assumptions (Nuclear)'!$V$14*Model!$Z$1129*'Assumptions (Nuclear)'!V$2/10^9,0)</f>
        <v>0.03566420023</v>
      </c>
      <c r="X1155" s="160">
        <f>IF($Z$1129&gt;0,'Assumptions (Nuclear)'!$V$14*Model!$Z$1129*'Assumptions (Nuclear)'!W$2/10^9,0)</f>
        <v>0.03617592286</v>
      </c>
      <c r="Y1155" s="160">
        <f>IF($Z$1129&gt;0,'Assumptions (Nuclear)'!$V$14*Model!$Z$1129*'Assumptions (Nuclear)'!X$2/10^9,0)</f>
        <v>0.03668882584</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0.03466936186</v>
      </c>
      <c r="V1156" s="160">
        <f>IF($AA$1129&gt;0,'Assumptions (Nuclear)'!$V$14*Model!$AA$1129*'Assumptions (Nuclear)'!U$2/10^9,0)</f>
        <v>0.03516373393</v>
      </c>
      <c r="W1156" s="160">
        <f>IF($AA$1129&gt;0,'Assumptions (Nuclear)'!$V$14*Model!$AA$1129*'Assumptions (Nuclear)'!V$2/10^9,0)</f>
        <v>0.03566420023</v>
      </c>
      <c r="X1156" s="160">
        <f>IF($AA$1129&gt;0,'Assumptions (Nuclear)'!$V$14*Model!$AA$1129*'Assumptions (Nuclear)'!W$2/10^9,0)</f>
        <v>0.03617592286</v>
      </c>
      <c r="Y1156" s="160">
        <f>IF($AA$1129&gt;0,'Assumptions (Nuclear)'!$V$14*Model!$AA$1129*'Assumptions (Nuclear)'!X$2/10^9,0)</f>
        <v>0.03668882584</v>
      </c>
      <c r="Z1156" s="160">
        <f>IF($AA$1129&gt;0,'Assumptions (Nuclear)'!$V$14*Model!$AA$1129*'Assumptions (Nuclear)'!Y$2/10^9,0)</f>
        <v>0.03720797268</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0.03516373393</v>
      </c>
      <c r="W1157" s="160">
        <f>IF($AB$1129&gt;0,'Assumptions (Nuclear)'!$V$14*Model!$AB$1129*'Assumptions (Nuclear)'!V$2/10^9,0)</f>
        <v>0.03566420023</v>
      </c>
      <c r="X1157" s="160">
        <f>IF($AB$1129&gt;0,'Assumptions (Nuclear)'!$V$14*Model!$AB$1129*'Assumptions (Nuclear)'!W$2/10^9,0)</f>
        <v>0.03617592286</v>
      </c>
      <c r="Y1157" s="160">
        <f>IF($AB$1129&gt;0,'Assumptions (Nuclear)'!$V$14*Model!$AB$1129*'Assumptions (Nuclear)'!X$2/10^9,0)</f>
        <v>0.03668882584</v>
      </c>
      <c r="Z1157" s="160">
        <f>IF($AB$1129&gt;0,'Assumptions (Nuclear)'!$V$14*Model!$AB$1129*'Assumptions (Nuclear)'!Y$2/10^9,0)</f>
        <v>0.03720797268</v>
      </c>
      <c r="AA1157" s="160">
        <f>IF($AB$1129&gt;0,'Assumptions (Nuclear)'!$V$14*Model!$AB$1129*'Assumptions (Nuclear)'!Z$2/10^9,0)</f>
        <v>0.03773882936</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0.03566420023</v>
      </c>
      <c r="X1158" s="160">
        <f>IF($AC$1129&gt;0,'Assumptions (Nuclear)'!$V$14*Model!$AC$1129*'Assumptions (Nuclear)'!W$2/10^9,0)</f>
        <v>0.03617592286</v>
      </c>
      <c r="Y1158" s="160">
        <f>IF($AC$1129&gt;0,'Assumptions (Nuclear)'!$V$14*Model!$AC$1129*'Assumptions (Nuclear)'!X$2/10^9,0)</f>
        <v>0.03668882584</v>
      </c>
      <c r="Z1158" s="160">
        <f>IF($AC$1129&gt;0,'Assumptions (Nuclear)'!$V$14*Model!$AC$1129*'Assumptions (Nuclear)'!Y$2/10^9,0)</f>
        <v>0.03720797268</v>
      </c>
      <c r="AA1158" s="160">
        <f>IF($AC$1129&gt;0,'Assumptions (Nuclear)'!$V$14*Model!$AC$1129*'Assumptions (Nuclear)'!Z$2/10^9,0)</f>
        <v>0.03773882936</v>
      </c>
      <c r="AB1158" s="160">
        <f>IF($AC$1129&gt;0,'Assumptions (Nuclear)'!$V$14*Model!$AC$1129*'Assumptions (Nuclear)'!AA$2/10^9,0)</f>
        <v>0.03827071437</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0.03617592286</v>
      </c>
      <c r="Y1159" s="160">
        <f>IF($AD$1129&gt;0,'Assumptions (Nuclear)'!$V$14*Model!$AD$1129*'Assumptions (Nuclear)'!X$2/10^9,0)</f>
        <v>0.03668882584</v>
      </c>
      <c r="Z1159" s="160">
        <f>IF($AD$1129&gt;0,'Assumptions (Nuclear)'!$V$14*Model!$AD$1129*'Assumptions (Nuclear)'!Y$2/10^9,0)</f>
        <v>0.03720797268</v>
      </c>
      <c r="AA1159" s="160">
        <f>IF($AD$1129&gt;0,'Assumptions (Nuclear)'!$V$14*Model!$AD$1129*'Assumptions (Nuclear)'!Z$2/10^9,0)</f>
        <v>0.03773882936</v>
      </c>
      <c r="AB1159" s="160">
        <f>IF($AD$1129&gt;0,'Assumptions (Nuclear)'!$V$14*Model!$AD$1129*'Assumptions (Nuclear)'!AA$2/10^9,0)</f>
        <v>0.03827071437</v>
      </c>
      <c r="AC1159" s="160">
        <f>IF($AD$1129&gt;0,'Assumptions (Nuclear)'!$V$14*Model!$AD$1129*'Assumptions (Nuclear)'!AB$2/10^9,0)</f>
        <v>0.03880898903</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0.03668882584</v>
      </c>
      <c r="Z1160" s="160">
        <f>IF($AE$1129&gt;0,'Assumptions (Nuclear)'!$V$14*Model!$AE$1129*'Assumptions (Nuclear)'!Y$2/10^9,0)</f>
        <v>0.03720797268</v>
      </c>
      <c r="AA1160" s="160">
        <f>IF($AE$1129&gt;0,'Assumptions (Nuclear)'!$V$14*Model!$AE$1129*'Assumptions (Nuclear)'!Z$2/10^9,0)</f>
        <v>0.03773882936</v>
      </c>
      <c r="AB1160" s="160">
        <f>IF($AE$1129&gt;0,'Assumptions (Nuclear)'!$V$14*Model!$AE$1129*'Assumptions (Nuclear)'!AA$2/10^9,0)</f>
        <v>0.03827071437</v>
      </c>
      <c r="AC1160" s="160">
        <f>IF($AE$1129&gt;0,'Assumptions (Nuclear)'!$V$14*Model!$AE$1129*'Assumptions (Nuclear)'!AB$2/10^9,0)</f>
        <v>0.03880898903</v>
      </c>
      <c r="AD1160" s="160">
        <f>IF($AE$1129&gt;0,'Assumptions (Nuclear)'!$V$14*Model!$AE$1129*'Assumptions (Nuclear)'!AC$2/10^9,0)</f>
        <v>0.03933073673</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0.03720797268</v>
      </c>
      <c r="AA1161" s="160">
        <f>IF($AF$1129&gt;0,'Assumptions (Nuclear)'!$V$14*Model!$AF$1129*'Assumptions (Nuclear)'!Z$2/10^9,0)</f>
        <v>0.03773882936</v>
      </c>
      <c r="AB1161" s="160">
        <f>IF($AF$1129&gt;0,'Assumptions (Nuclear)'!$V$14*Model!$AF$1129*'Assumptions (Nuclear)'!AA$2/10^9,0)</f>
        <v>0.03827071437</v>
      </c>
      <c r="AC1161" s="160">
        <f>IF($AF$1129&gt;0,'Assumptions (Nuclear)'!$V$14*Model!$AF$1129*'Assumptions (Nuclear)'!AB$2/10^9,0)</f>
        <v>0.03880898903</v>
      </c>
      <c r="AD1161" s="160">
        <f>IF($AF$1129&gt;0,'Assumptions (Nuclear)'!$V$14*Model!$AF$1129*'Assumptions (Nuclear)'!AC$2/10^9,0)</f>
        <v>0.03933073673</v>
      </c>
      <c r="AE1161" s="160">
        <f>IF($AF$1129&gt;0,'Assumptions (Nuclear)'!$V$14*Model!$AF$1129*'Assumptions (Nuclear)'!AD$2/10^9,0)</f>
        <v>0.03988148274</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0.03773882936</v>
      </c>
      <c r="AB1162" s="160">
        <f>IF($AG$1129&gt;0,'Assumptions (Nuclear)'!$V$14*Model!$AG$1129*'Assumptions (Nuclear)'!AA$2/10^9,0)</f>
        <v>0.03827071437</v>
      </c>
      <c r="AC1162" s="160">
        <f>IF($AG$1129&gt;0,'Assumptions (Nuclear)'!$V$14*Model!$AG$1129*'Assumptions (Nuclear)'!AB$2/10^9,0)</f>
        <v>0.03880898903</v>
      </c>
      <c r="AD1162" s="160">
        <f>IF($AG$1129&gt;0,'Assumptions (Nuclear)'!$V$14*Model!$AG$1129*'Assumptions (Nuclear)'!AC$2/10^9,0)</f>
        <v>0.03933073673</v>
      </c>
      <c r="AE1162" s="160">
        <f>IF($AG$1129&gt;0,'Assumptions (Nuclear)'!$V$14*Model!$AG$1129*'Assumptions (Nuclear)'!AD$2/10^9,0)</f>
        <v>0.03988148274</v>
      </c>
      <c r="AF1162" s="160">
        <f>IF($AG$1129&gt;0,'Assumptions (Nuclear)'!$V$14*Model!$AG$1129*'Assumptions (Nuclear)'!AE$2/10^9,0)</f>
        <v>0.04042084728</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0.03827071437</v>
      </c>
      <c r="AC1163" s="160">
        <f>IF($AH$1129&gt;0,'Assumptions (Nuclear)'!$V$14*Model!$AH$1129*'Assumptions (Nuclear)'!AB$2/10^9,0)</f>
        <v>0.03880898903</v>
      </c>
      <c r="AD1163" s="160">
        <f>IF($AH$1129&gt;0,'Assumptions (Nuclear)'!$V$14*Model!$AH$1129*'Assumptions (Nuclear)'!AC$2/10^9,0)</f>
        <v>0.03933073673</v>
      </c>
      <c r="AE1163" s="160">
        <f>IF($AH$1129&gt;0,'Assumptions (Nuclear)'!$V$14*Model!$AH$1129*'Assumptions (Nuclear)'!AD$2/10^9,0)</f>
        <v>0.03988148274</v>
      </c>
      <c r="AF1163" s="160">
        <f>IF($AH$1129&gt;0,'Assumptions (Nuclear)'!$V$14*Model!$AH$1129*'Assumptions (Nuclear)'!AE$2/10^9,0)</f>
        <v>0.04042084728</v>
      </c>
      <c r="AG1163" s="160">
        <f>IF($AH$1129&gt;0,'Assumptions (Nuclear)'!$V$14*Model!$AH$1129*'Assumptions (Nuclear)'!AF$2/10^9,0)</f>
        <v>0.04092957702</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0.03880898903</v>
      </c>
      <c r="AD1164" s="160">
        <f>IF($AI$1129&gt;0,'Assumptions (Nuclear)'!$V$14*Model!$AI$1129*'Assumptions (Nuclear)'!AC$2/10^9,0)</f>
        <v>0.03933073673</v>
      </c>
      <c r="AE1164" s="160">
        <f>IF($AI$1129&gt;0,'Assumptions (Nuclear)'!$V$14*Model!$AI$1129*'Assumptions (Nuclear)'!AD$2/10^9,0)</f>
        <v>0.03988148274</v>
      </c>
      <c r="AF1164" s="160">
        <f>IF($AI$1129&gt;0,'Assumptions (Nuclear)'!$V$14*Model!$AI$1129*'Assumptions (Nuclear)'!AE$2/10^9,0)</f>
        <v>0.04042084728</v>
      </c>
      <c r="AG1164" s="160">
        <f>IF($AI$1129&gt;0,'Assumptions (Nuclear)'!$V$14*Model!$AI$1129*'Assumptions (Nuclear)'!AF$2/10^9,0)</f>
        <v>0.04092957702</v>
      </c>
      <c r="AH1164" s="160">
        <f>IF($AI$1129&gt;0,'Assumptions (Nuclear)'!$V$14*Model!$AI$1129*'Assumptions (Nuclear)'!AG$2/10^9,0)</f>
        <v>0.04144897431</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0.03933073673</v>
      </c>
      <c r="AE1165" s="177">
        <f>IF($AJ$1129&gt;0,'Assumptions (Nuclear)'!$V$14*Model!$AJ$1129*'Assumptions (Nuclear)'!AD$2/10^9,0)</f>
        <v>0.03988148274</v>
      </c>
      <c r="AF1165" s="177">
        <f>IF($AJ$1129&gt;0,'Assumptions (Nuclear)'!$V$14*Model!$AJ$1129*'Assumptions (Nuclear)'!AE$2/10^9,0)</f>
        <v>0.04042084728</v>
      </c>
      <c r="AG1165" s="177">
        <f>IF($AJ$1129&gt;0,'Assumptions (Nuclear)'!$V$14*Model!$AJ$1129*'Assumptions (Nuclear)'!AF$2/10^9,0)</f>
        <v>0.04092957702</v>
      </c>
      <c r="AH1165" s="177">
        <f>IF($AJ$1129&gt;0,'Assumptions (Nuclear)'!$V$14*Model!$AJ$1129*'Assumptions (Nuclear)'!AG$2/10^9,0)</f>
        <v>0.04144897431</v>
      </c>
      <c r="AI1165" s="177">
        <f>IF($AJ$1129&gt;0,'Assumptions (Nuclear)'!$V$14*Model!$AJ$1129*'Assumptions (Nuclear)'!AH$2/10^9,0)</f>
        <v>0.04196041332</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0.03988148274</v>
      </c>
      <c r="AF1166" s="160">
        <f>IF($AK$1129&gt;0,'Assumptions (Nuclear)'!$V$14*Model!$AK$1129*'Assumptions (Nuclear)'!AE$2/10^9,0)</f>
        <v>0.04042084728</v>
      </c>
      <c r="AG1166" s="160">
        <f>IF($AK$1129&gt;0,'Assumptions (Nuclear)'!$V$14*Model!$AK$1129*'Assumptions (Nuclear)'!AF$2/10^9,0)</f>
        <v>0.04092957702</v>
      </c>
      <c r="AH1166" s="160">
        <f>IF($AK$1129&gt;0,'Assumptions (Nuclear)'!$V$14*Model!$AK$1129*'Assumptions (Nuclear)'!AG$2/10^9,0)</f>
        <v>0.04144897431</v>
      </c>
      <c r="AI1166" s="160">
        <f>IF($AK$1129&gt;0,'Assumptions (Nuclear)'!$V$14*Model!$AK$1129*'Assumptions (Nuclear)'!AH$2/10^9,0)</f>
        <v>0.04196041332</v>
      </c>
      <c r="AJ1166" s="160">
        <f>IF($AK$1129&gt;0,'Assumptions (Nuclear)'!$V$14*Model!$AK$1129*'Assumptions (Nuclear)'!AI$2/10^9,0)</f>
        <v>0.04247603215</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0.04042084728</v>
      </c>
      <c r="AG1167" s="160">
        <f>IF($AL$1129&gt;0,'Assumptions (Nuclear)'!$V$14*Model!$AL$1129*'Assumptions (Nuclear)'!AF$2/10^9,0)</f>
        <v>0.04092957702</v>
      </c>
      <c r="AH1167" s="160">
        <f>IF($AL$1129&gt;0,'Assumptions (Nuclear)'!$V$14*Model!$AL$1129*'Assumptions (Nuclear)'!AG$2/10^9,0)</f>
        <v>0.04144897431</v>
      </c>
      <c r="AI1167" s="160">
        <f>IF($AL$1129&gt;0,'Assumptions (Nuclear)'!$V$14*Model!$AL$1129*'Assumptions (Nuclear)'!AH$2/10^9,0)</f>
        <v>0.04196041332</v>
      </c>
      <c r="AJ1167" s="160">
        <f>IF($AL$1129&gt;0,'Assumptions (Nuclear)'!$V$14*Model!$AL$1129*'Assumptions (Nuclear)'!AI$2/10^9,0)</f>
        <v>0.04247603215</v>
      </c>
      <c r="AK1167" s="160">
        <f>IF($AL$1129&gt;0,'Assumptions (Nuclear)'!$V$14*Model!$AL$1129*'Assumptions (Nuclear)'!AJ$2/10^9,0)</f>
        <v>0.04303523287</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0.04092957702</v>
      </c>
      <c r="AH1168" s="160">
        <f>IF($AM$1129&gt;0,'Assumptions (Nuclear)'!$V$14*Model!$AM$1129*'Assumptions (Nuclear)'!AG$2/10^9,0)</f>
        <v>0.04144897431</v>
      </c>
      <c r="AI1168" s="160">
        <f>IF($AM$1129&gt;0,'Assumptions (Nuclear)'!$V$14*Model!$AM$1129*'Assumptions (Nuclear)'!AH$2/10^9,0)</f>
        <v>0.04196041332</v>
      </c>
      <c r="AJ1168" s="160">
        <f>IF($AM$1129&gt;0,'Assumptions (Nuclear)'!$V$14*Model!$AM$1129*'Assumptions (Nuclear)'!AI$2/10^9,0)</f>
        <v>0.04247603215</v>
      </c>
      <c r="AK1168" s="160">
        <f>IF($AM$1129&gt;0,'Assumptions (Nuclear)'!$V$14*Model!$AM$1129*'Assumptions (Nuclear)'!AJ$2/10^9,0)</f>
        <v>0.04303523287</v>
      </c>
      <c r="AL1168" s="160">
        <f>IF($AM$1129&gt;0,'Assumptions (Nuclear)'!$V$14*Model!$AM$1129*'Assumptions (Nuclear)'!AK$2/10^9,0)</f>
        <v>0.04358668508</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0.04144897431</v>
      </c>
      <c r="AI1169" s="160">
        <f>IF($AN$1129&gt;0,'Assumptions (Nuclear)'!$V$14*Model!$AN$1129*'Assumptions (Nuclear)'!AH$2/10^9,0)</f>
        <v>0.04196041332</v>
      </c>
      <c r="AJ1169" s="160">
        <f>IF($AN$1129&gt;0,'Assumptions (Nuclear)'!$V$14*Model!$AN$1129*'Assumptions (Nuclear)'!AI$2/10^9,0)</f>
        <v>0.04247603215</v>
      </c>
      <c r="AK1169" s="160">
        <f>IF($AN$1129&gt;0,'Assumptions (Nuclear)'!$V$14*Model!$AN$1129*'Assumptions (Nuclear)'!AJ$2/10^9,0)</f>
        <v>0.04303523287</v>
      </c>
      <c r="AL1169" s="160">
        <f>IF($AN$1129&gt;0,'Assumptions (Nuclear)'!$V$14*Model!$AN$1129*'Assumptions (Nuclear)'!AK$2/10^9,0)</f>
        <v>0.04358668508</v>
      </c>
      <c r="AM1169" s="160">
        <f>IF($AN$1129&gt;0,'Assumptions (Nuclear)'!$V$14*Model!$AN$1129*'Assumptions (Nuclear)'!AL$2/10^9,0)</f>
        <v>0.04408179374</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0.04196041332</v>
      </c>
      <c r="AJ1170" s="160">
        <f>IF($AO$1129&gt;0,'Assumptions (Nuclear)'!$V$14*Model!$AO$1129*'Assumptions (Nuclear)'!AI$2/10^9,0)</f>
        <v>0.04247603215</v>
      </c>
      <c r="AK1170" s="160">
        <f>IF($AO$1129&gt;0,'Assumptions (Nuclear)'!$V$14*Model!$AO$1129*'Assumptions (Nuclear)'!AJ$2/10^9,0)</f>
        <v>0.04303523287</v>
      </c>
      <c r="AL1170" s="160">
        <f>IF($AO$1129&gt;0,'Assumptions (Nuclear)'!$V$14*Model!$AO$1129*'Assumptions (Nuclear)'!AK$2/10^9,0)</f>
        <v>0.04358668508</v>
      </c>
      <c r="AM1170" s="160">
        <f>IF($AO$1129&gt;0,'Assumptions (Nuclear)'!$V$14*Model!$AO$1129*'Assumptions (Nuclear)'!AL$2/10^9,0)</f>
        <v>0.04408179374</v>
      </c>
      <c r="AN1170" s="160">
        <f>IF($AO$1129&gt;0,'Assumptions (Nuclear)'!$V$14*Model!$AO$1129*'Assumptions (Nuclear)'!AM$2/10^9,0)</f>
        <v>0.04464927621</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0.04247603215</v>
      </c>
      <c r="AK1171" s="160">
        <f>IF($AP$1129&gt;0,'Assumptions (Nuclear)'!$V$14*Model!$AP$1129*'Assumptions (Nuclear)'!AJ$2/10^9,0)</f>
        <v>0.04303523287</v>
      </c>
      <c r="AL1171" s="160">
        <f>IF($AP$1129&gt;0,'Assumptions (Nuclear)'!$V$14*Model!$AP$1129*'Assumptions (Nuclear)'!AK$2/10^9,0)</f>
        <v>0.04358668508</v>
      </c>
      <c r="AM1171" s="160">
        <f>IF($AP$1129&gt;0,'Assumptions (Nuclear)'!$V$14*Model!$AP$1129*'Assumptions (Nuclear)'!AL$2/10^9,0)</f>
        <v>0.04408179374</v>
      </c>
      <c r="AN1171" s="160">
        <f>IF($AP$1129&gt;0,'Assumptions (Nuclear)'!$V$14*Model!$AP$1129*'Assumptions (Nuclear)'!AM$2/10^9,0)</f>
        <v>0.04464927621</v>
      </c>
      <c r="AO1171" s="160">
        <f>IF($AP$1129&gt;0,'Assumptions (Nuclear)'!$V$14*Model!$AP$1129*'Assumptions (Nuclear)'!AN$2/10^9,0)</f>
        <v>0.0452008221</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0.04303523287</v>
      </c>
      <c r="AL1172" s="160">
        <f>IF($AQ$1129&gt;0,'Assumptions (Nuclear)'!$V$14*Model!$AQ$1129*'Assumptions (Nuclear)'!AK$2/10^9,0)</f>
        <v>0.04358668508</v>
      </c>
      <c r="AM1172" s="160">
        <f>IF($AQ$1129&gt;0,'Assumptions (Nuclear)'!$V$14*Model!$AQ$1129*'Assumptions (Nuclear)'!AL$2/10^9,0)</f>
        <v>0.04408179374</v>
      </c>
      <c r="AN1172" s="160">
        <f>IF($AQ$1129&gt;0,'Assumptions (Nuclear)'!$V$14*Model!$AQ$1129*'Assumptions (Nuclear)'!AM$2/10^9,0)</f>
        <v>0.04464927621</v>
      </c>
      <c r="AO1172" s="160">
        <f>IF($AQ$1129&gt;0,'Assumptions (Nuclear)'!$V$14*Model!$AQ$1129*'Assumptions (Nuclear)'!AN$2/10^9,0)</f>
        <v>0.0452008221</v>
      </c>
      <c r="AP1172" s="160">
        <f>IF($AQ$1129&gt;0,'Assumptions (Nuclear)'!$V$14*Model!$AQ$1129*'Assumptions (Nuclear)'!AO$2/10^9,0)</f>
        <v>0.04572793919</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0.04358668508</v>
      </c>
      <c r="AM1173" s="160">
        <f>IF($AR$1129&gt;0,'Assumptions (Nuclear)'!$V$14*Model!$AR$1129*'Assumptions (Nuclear)'!AL$2/10^9,0)</f>
        <v>0.04408179374</v>
      </c>
      <c r="AN1173" s="160">
        <f>IF($AR$1129&gt;0,'Assumptions (Nuclear)'!$V$14*Model!$AR$1129*'Assumptions (Nuclear)'!AM$2/10^9,0)</f>
        <v>0.04464927621</v>
      </c>
      <c r="AO1173" s="160">
        <f>IF($AR$1129&gt;0,'Assumptions (Nuclear)'!$V$14*Model!$AR$1129*'Assumptions (Nuclear)'!AN$2/10^9,0)</f>
        <v>0.0452008221</v>
      </c>
      <c r="AP1173" s="160">
        <f>IF($AR$1129&gt;0,'Assumptions (Nuclear)'!$V$14*Model!$AR$1129*'Assumptions (Nuclear)'!AO$2/10^9,0)</f>
        <v>0.04572793919</v>
      </c>
      <c r="AQ1173" s="160">
        <f>IF($AR$1129&gt;0,'Assumptions (Nuclear)'!$V$14*Model!$AR$1129*'Assumptions (Nuclear)'!AP$2/10^9,0)</f>
        <v>0.04624365968</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0.04408179374</v>
      </c>
      <c r="AN1174" s="160">
        <f>IF($AS$1129&gt;0,'Assumptions (Nuclear)'!$V$14*Model!$AS$1129*'Assumptions (Nuclear)'!AM$2/10^9,0)</f>
        <v>0.04464927621</v>
      </c>
      <c r="AO1174" s="160">
        <f>IF($AS$1129&gt;0,'Assumptions (Nuclear)'!$V$14*Model!$AS$1129*'Assumptions (Nuclear)'!AN$2/10^9,0)</f>
        <v>0.0452008221</v>
      </c>
      <c r="AP1174" s="160">
        <f>IF($AS$1129&gt;0,'Assumptions (Nuclear)'!$V$14*Model!$AS$1129*'Assumptions (Nuclear)'!AO$2/10^9,0)</f>
        <v>0.04572793919</v>
      </c>
      <c r="AQ1174" s="160">
        <f>IF($AS$1129&gt;0,'Assumptions (Nuclear)'!$V$14*Model!$AS$1129*'Assumptions (Nuclear)'!AP$2/10^9,0)</f>
        <v>0.04624365968</v>
      </c>
      <c r="AR1174" s="160">
        <f>IF($AS$1129&gt;0,'Assumptions (Nuclear)'!$V$14*Model!$AS$1129*'Assumptions (Nuclear)'!AQ$2/10^9,0)</f>
        <v>0.04684486325</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0.04464927621</v>
      </c>
      <c r="AO1175" s="160">
        <f>IF($AT$1129&gt;0,'Assumptions (Nuclear)'!$V$14*Model!$AT$1129*'Assumptions (Nuclear)'!AN$2/10^9,0)</f>
        <v>0.0452008221</v>
      </c>
      <c r="AP1175" s="160">
        <f>IF($AT$1129&gt;0,'Assumptions (Nuclear)'!$V$14*Model!$AT$1129*'Assumptions (Nuclear)'!AO$2/10^9,0)</f>
        <v>0.04572793919</v>
      </c>
      <c r="AQ1175" s="160">
        <f>IF($AT$1129&gt;0,'Assumptions (Nuclear)'!$V$14*Model!$AT$1129*'Assumptions (Nuclear)'!AP$2/10^9,0)</f>
        <v>0.04624365968</v>
      </c>
      <c r="AR1175" s="160">
        <f>IF($AT$1129&gt;0,'Assumptions (Nuclear)'!$V$14*Model!$AT$1129*'Assumptions (Nuclear)'!AQ$2/10^9,0)</f>
        <v>0.04684486325</v>
      </c>
      <c r="AS1175" s="160">
        <f>IF($AT$1129&gt;0,'Assumptions (Nuclear)'!$V$14*Model!$AT$1129*'Assumptions (Nuclear)'!AR$2/10^9,0)</f>
        <v>0.04739055734</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0.0452008221</v>
      </c>
      <c r="AP1176" s="160">
        <f>IF($AU$1129&gt;0,'Assumptions (Nuclear)'!$V$14*Model!$AU$1129*'Assumptions (Nuclear)'!AO$2/10^9,0)</f>
        <v>0.04572793919</v>
      </c>
      <c r="AQ1176" s="160">
        <f>IF($AU$1129&gt;0,'Assumptions (Nuclear)'!$V$14*Model!$AU$1129*'Assumptions (Nuclear)'!AP$2/10^9,0)</f>
        <v>0.04624365968</v>
      </c>
      <c r="AR1176" s="160">
        <f>IF($AU$1129&gt;0,'Assumptions (Nuclear)'!$V$14*Model!$AU$1129*'Assumptions (Nuclear)'!AQ$2/10^9,0)</f>
        <v>0.04684486325</v>
      </c>
      <c r="AS1176" s="160">
        <f>IF($AU$1129&gt;0,'Assumptions (Nuclear)'!$V$14*Model!$AU$1129*'Assumptions (Nuclear)'!AR$2/10^9,0)</f>
        <v>0.04739055734</v>
      </c>
      <c r="AT1176" s="160">
        <f>IF($AU$1129&gt;0,'Assumptions (Nuclear)'!$V$14*Model!$AU$1129*'Assumptions (Nuclear)'!AS$2/10^9,0)</f>
        <v>0.04797099617</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0.04572793919</v>
      </c>
      <c r="AQ1177" s="160">
        <f>IF($AV$1129&gt;0,'Assumptions (Nuclear)'!$V$14*Model!$AV$1129*'Assumptions (Nuclear)'!AP$2/10^9,0)</f>
        <v>0.04624365968</v>
      </c>
      <c r="AR1177" s="160">
        <f>IF($AV$1129&gt;0,'Assumptions (Nuclear)'!$V$14*Model!$AV$1129*'Assumptions (Nuclear)'!AQ$2/10^9,0)</f>
        <v>0.04684486325</v>
      </c>
      <c r="AS1177" s="160">
        <f>IF($AV$1129&gt;0,'Assumptions (Nuclear)'!$V$14*Model!$AV$1129*'Assumptions (Nuclear)'!AR$2/10^9,0)</f>
        <v>0.04739055734</v>
      </c>
      <c r="AT1177" s="160">
        <f>IF($AV$1129&gt;0,'Assumptions (Nuclear)'!$V$14*Model!$AV$1129*'Assumptions (Nuclear)'!AS$2/10^9,0)</f>
        <v>0.04797099617</v>
      </c>
      <c r="AU1177" s="160">
        <f>IF($AV$1129&gt;0,'Assumptions (Nuclear)'!$V$14*Model!$AV$1129*'Assumptions (Nuclear)'!AT$2/10^9,0)</f>
        <v>0.04854807261</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0.04624365968</v>
      </c>
      <c r="AR1178" s="160">
        <f>IF($AW$1129&gt;0,'Assumptions (Nuclear)'!$V$14*Model!$AW$1129*'Assumptions (Nuclear)'!AQ$2/10^9,0)</f>
        <v>0.04684486325</v>
      </c>
      <c r="AS1178" s="160">
        <f>IF($AW$1129&gt;0,'Assumptions (Nuclear)'!$V$14*Model!$AW$1129*'Assumptions (Nuclear)'!AR$2/10^9,0)</f>
        <v>0.04739055734</v>
      </c>
      <c r="AT1178" s="160">
        <f>IF($AW$1129&gt;0,'Assumptions (Nuclear)'!$V$14*Model!$AW$1129*'Assumptions (Nuclear)'!AS$2/10^9,0)</f>
        <v>0.04797099617</v>
      </c>
      <c r="AU1178" s="160">
        <f>IF($AW$1129&gt;0,'Assumptions (Nuclear)'!$V$14*Model!$AW$1129*'Assumptions (Nuclear)'!AT$2/10^9,0)</f>
        <v>0.04854807261</v>
      </c>
      <c r="AV1178" s="160">
        <f>IF($AW$1129&gt;0,'Assumptions (Nuclear)'!$V$14*Model!$AW$1129*'Assumptions (Nuclear)'!AU$2/10^9,0)</f>
        <v>0.04916192212</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1.922424574</v>
      </c>
      <c r="AS1179" s="160">
        <f>IF($AX$1129&gt;0,'Assumptions (Nuclear)'!$V$14*Model!$AX$1129*'Assumptions (Nuclear)'!AR$2/10^9,0)</f>
        <v>1.944818827</v>
      </c>
      <c r="AT1179" s="160">
        <f>IF($AX$1129&gt;0,'Assumptions (Nuclear)'!$V$14*Model!$AX$1129*'Assumptions (Nuclear)'!AS$2/10^9,0)</f>
        <v>1.968638939</v>
      </c>
      <c r="AU1179" s="160">
        <f>IF($AX$1129&gt;0,'Assumptions (Nuclear)'!$V$14*Model!$AX$1129*'Assumptions (Nuclear)'!AT$2/10^9,0)</f>
        <v>1.992321064</v>
      </c>
      <c r="AV1179" s="160">
        <f>IF($AX$1129&gt;0,'Assumptions (Nuclear)'!$V$14*Model!$AX$1129*'Assumptions (Nuclear)'!AU$2/10^9,0)</f>
        <v>2.017512287</v>
      </c>
      <c r="AW1179" s="160">
        <f>IF($AX$1129&gt;0,'Assumptions (Nuclear)'!$V$14*Model!$AX$1129*'Assumptions (Nuclear)'!AV$2/10^9,0)</f>
        <v>2.039187138</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1.953004454</v>
      </c>
      <c r="AT1180" s="160">
        <f>IF($AY$1129&gt;0,'Assumptions (Nuclear)'!$V$14*Model!$AY$1129*'Assumptions (Nuclear)'!AS$2/10^9,0)</f>
        <v>1.976924823</v>
      </c>
      <c r="AU1180" s="160">
        <f>IF($AY$1129&gt;0,'Assumptions (Nuclear)'!$V$14*Model!$AY$1129*'Assumptions (Nuclear)'!AT$2/10^9,0)</f>
        <v>2.000706625</v>
      </c>
      <c r="AV1180" s="160">
        <f>IF($AY$1129&gt;0,'Assumptions (Nuclear)'!$V$14*Model!$AY$1129*'Assumptions (Nuclear)'!AU$2/10^9,0)</f>
        <v>2.026003876</v>
      </c>
      <c r="AW1180" s="160">
        <f>IF($AY$1129&gt;0,'Assumptions (Nuclear)'!$V$14*Model!$AY$1129*'Assumptions (Nuclear)'!AV$2/10^9,0)</f>
        <v>2.047769955</v>
      </c>
      <c r="AX1180" s="160">
        <f>IF($AY$1129&gt;0,'Assumptions (Nuclear)'!$V$14*Model!$AY$1129*'Assumptions (Nuclear)'!AW$2/10^9,0)</f>
        <v>2.072399689</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0.04797099617</v>
      </c>
      <c r="AU1181" s="160">
        <f>IF($AZ$1129&gt;0,'Assumptions (Nuclear)'!$V$14*Model!$AZ$1129*'Assumptions (Nuclear)'!AT$2/10^9,0)</f>
        <v>0.04854807261</v>
      </c>
      <c r="AV1181" s="160">
        <f>IF($AZ$1129&gt;0,'Assumptions (Nuclear)'!$V$14*Model!$AZ$1129*'Assumptions (Nuclear)'!AU$2/10^9,0)</f>
        <v>0.04916192212</v>
      </c>
      <c r="AW1181" s="160">
        <f>IF($AZ$1129&gt;0,'Assumptions (Nuclear)'!$V$14*Model!$AZ$1129*'Assumptions (Nuclear)'!AV$2/10^9,0)</f>
        <v>0.04969008611</v>
      </c>
      <c r="AX1181" s="160">
        <f>IF($AZ$1129&gt;0,'Assumptions (Nuclear)'!$V$14*Model!$AZ$1129*'Assumptions (Nuclear)'!AW$2/10^9,0)</f>
        <v>0.050287738</v>
      </c>
      <c r="AY1181" s="160">
        <f>IF($AZ$1129&gt;0,'Assumptions (Nuclear)'!$V$14*Model!$AZ$1129*'Assumptions (Nuclear)'!AX$2/10^9,0)</f>
        <v>0.05088118327</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0.04854807261</v>
      </c>
      <c r="AV1182" s="160">
        <f>IF($BA$1129&gt;0,'Assumptions (Nuclear)'!$V$14*Model!$BA$1129*'Assumptions (Nuclear)'!AU$2/10^9,0)</f>
        <v>0.04916192212</v>
      </c>
      <c r="AW1182" s="160">
        <f>IF($BA$1129&gt;0,'Assumptions (Nuclear)'!$V$14*Model!$BA$1129*'Assumptions (Nuclear)'!AV$2/10^9,0)</f>
        <v>0.04969008611</v>
      </c>
      <c r="AX1182" s="160">
        <f>IF($BA$1129&gt;0,'Assumptions (Nuclear)'!$V$14*Model!$BA$1129*'Assumptions (Nuclear)'!AW$2/10^9,0)</f>
        <v>0.050287738</v>
      </c>
      <c r="AY1182" s="160">
        <f>IF($BA$1129&gt;0,'Assumptions (Nuclear)'!$V$14*Model!$BA$1129*'Assumptions (Nuclear)'!AX$2/10^9,0)</f>
        <v>0.05088118327</v>
      </c>
      <c r="AZ1182" s="160">
        <f>IF($BA$1129&gt;0,'Assumptions (Nuclear)'!$V$14*Model!$BA$1129*'Assumptions (Nuclear)'!AY$2/10^9,0)</f>
        <v>0.0514874258</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0.01315152241</v>
      </c>
      <c r="S1183" s="176">
        <f>'Assumptions (Nuclear)'!$V$5*Model!S1131</f>
        <v>0.02657535446</v>
      </c>
      <c r="T1183" s="176">
        <f>'Assumptions (Nuclear)'!$V$5*Model!T1131</f>
        <v>0.04061389969</v>
      </c>
      <c r="U1183" s="176">
        <f>'Assumptions (Nuclear)'!$V$5*Model!U1131</f>
        <v>0.05547097897</v>
      </c>
      <c r="V1183" s="176">
        <f>'Assumptions (Nuclear)'!$V$5*Model!V1131</f>
        <v>0.07032746787</v>
      </c>
      <c r="W1183" s="176">
        <f>'Assumptions (Nuclear)'!$V$5*Model!W1131</f>
        <v>0.08559408056</v>
      </c>
      <c r="X1183" s="176">
        <f>'Assumptions (Nuclear)'!$V$5*Model!X1131</f>
        <v>0.08682221486</v>
      </c>
      <c r="Y1183" s="176">
        <f>'Assumptions (Nuclear)'!$V$5*Model!Y1131</f>
        <v>0.08805318201</v>
      </c>
      <c r="Z1183" s="176">
        <f>'Assumptions (Nuclear)'!$V$5*Model!Z1131</f>
        <v>0.08929913442</v>
      </c>
      <c r="AA1183" s="176">
        <f>'Assumptions (Nuclear)'!$V$5*Model!AA1131</f>
        <v>0.09057319047</v>
      </c>
      <c r="AB1183" s="176">
        <f>'Assumptions (Nuclear)'!$V$5*Model!AB1131</f>
        <v>0.09184971448</v>
      </c>
      <c r="AC1183" s="176">
        <f>'Assumptions (Nuclear)'!$V$5*Model!AC1131</f>
        <v>0.09314157367</v>
      </c>
      <c r="AD1183" s="176">
        <f>'Assumptions (Nuclear)'!$V$5*Model!AD1131</f>
        <v>0.09439376815</v>
      </c>
      <c r="AE1183" s="176">
        <f>'Assumptions (Nuclear)'!$V$5*Model!AE1131</f>
        <v>0.09571555859</v>
      </c>
      <c r="AF1183" s="176">
        <f>'Assumptions (Nuclear)'!$V$5*Model!AF1131</f>
        <v>0.09701003348</v>
      </c>
      <c r="AG1183" s="176">
        <f>'Assumptions (Nuclear)'!$V$5*Model!AG1131</f>
        <v>0.09823098484</v>
      </c>
      <c r="AH1183" s="176">
        <f>'Assumptions (Nuclear)'!$V$5*Model!AH1131</f>
        <v>0.09947753834</v>
      </c>
      <c r="AI1183" s="176">
        <f>'Assumptions (Nuclear)'!$V$5*Model!AI1131</f>
        <v>0.100704992</v>
      </c>
      <c r="AJ1183" s="176">
        <f>'Assumptions (Nuclear)'!$V$5*Model!AJ1131</f>
        <v>0.1019424772</v>
      </c>
      <c r="AK1183" s="176">
        <f>'Assumptions (Nuclear)'!$V$5*Model!AK1131</f>
        <v>0.1032845589</v>
      </c>
      <c r="AL1183" s="176">
        <f>'Assumptions (Nuclear)'!$V$5*Model!AL1131</f>
        <v>0.1046080442</v>
      </c>
      <c r="AM1183" s="176">
        <f>'Assumptions (Nuclear)'!$V$5*Model!AM1131</f>
        <v>0.105796305</v>
      </c>
      <c r="AN1183" s="176">
        <f>'Assumptions (Nuclear)'!$V$5*Model!AN1131</f>
        <v>0.1071582629</v>
      </c>
      <c r="AO1183" s="176">
        <f>'Assumptions (Nuclear)'!$V$5*Model!AO1131</f>
        <v>0.108481973</v>
      </c>
      <c r="AP1183" s="176">
        <f>'Assumptions (Nuclear)'!$V$5*Model!AP1131</f>
        <v>0.1097470541</v>
      </c>
      <c r="AQ1183" s="176">
        <f>'Assumptions (Nuclear)'!$V$5*Model!AQ1131</f>
        <v>0.1109847832</v>
      </c>
      <c r="AR1183" s="176">
        <f>'Assumptions (Nuclear)'!$V$5*Model!AR1131</f>
        <v>0.862659556</v>
      </c>
      <c r="AS1183" s="176">
        <f>'Assumptions (Nuclear)'!$V$5*Model!AS1131</f>
        <v>1.634954204</v>
      </c>
      <c r="AT1183" s="176">
        <f>'Assumptions (Nuclear)'!$V$5*Model!AT1131</f>
        <v>1.654979099</v>
      </c>
      <c r="AU1183" s="176">
        <f>'Assumptions (Nuclear)'!$V$5*Model!AU1131</f>
        <v>1.674887992</v>
      </c>
      <c r="AV1183" s="176">
        <f>'Assumptions (Nuclear)'!$V$5*Model!AV1131</f>
        <v>1.676400772</v>
      </c>
      <c r="AW1183" s="176">
        <f>'Assumptions (Nuclear)'!$V$5*Model!AW1131</f>
        <v>1.674534906</v>
      </c>
      <c r="AX1183" s="176">
        <f>'Assumptions (Nuclear)'!$V$5*Model!AX1131</f>
        <v>0.8691900659</v>
      </c>
      <c r="AY1183" s="176">
        <f>'Assumptions (Nuclear)'!$V$5*Model!AY1131</f>
        <v>0.04070494662</v>
      </c>
      <c r="AZ1183" s="176">
        <f>'Assumptions (Nuclear)'!$V$5*Model!AZ1131</f>
        <v>0.02059497032</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0.01972728362</v>
      </c>
      <c r="S1184" s="176">
        <f>'Assumptions (Nuclear)'!$V$6*Model!S1131</f>
        <v>0.03986303169</v>
      </c>
      <c r="T1184" s="176">
        <f>'Assumptions (Nuclear)'!$V$6*Model!T1131</f>
        <v>0.06092084954</v>
      </c>
      <c r="U1184" s="176">
        <f>'Assumptions (Nuclear)'!$V$6*Model!U1131</f>
        <v>0.08320646846</v>
      </c>
      <c r="V1184" s="176">
        <f>'Assumptions (Nuclear)'!$V$6*Model!V1131</f>
        <v>0.1054912018</v>
      </c>
      <c r="W1184" s="176">
        <f>'Assumptions (Nuclear)'!$V$6*Model!W1131</f>
        <v>0.1283911208</v>
      </c>
      <c r="X1184" s="176">
        <f>'Assumptions (Nuclear)'!$V$6*Model!X1131</f>
        <v>0.1302333223</v>
      </c>
      <c r="Y1184" s="176">
        <f>'Assumptions (Nuclear)'!$V$6*Model!Y1131</f>
        <v>0.132079773</v>
      </c>
      <c r="Z1184" s="176">
        <f>'Assumptions (Nuclear)'!$V$6*Model!Z1131</f>
        <v>0.1339487016</v>
      </c>
      <c r="AA1184" s="176">
        <f>'Assumptions (Nuclear)'!$V$6*Model!AA1131</f>
        <v>0.1358597857</v>
      </c>
      <c r="AB1184" s="176">
        <f>'Assumptions (Nuclear)'!$V$6*Model!AB1131</f>
        <v>0.1377745717</v>
      </c>
      <c r="AC1184" s="176">
        <f>'Assumptions (Nuclear)'!$V$6*Model!AC1131</f>
        <v>0.1397123605</v>
      </c>
      <c r="AD1184" s="176">
        <f>'Assumptions (Nuclear)'!$V$6*Model!AD1131</f>
        <v>0.1415906522</v>
      </c>
      <c r="AE1184" s="176">
        <f>'Assumptions (Nuclear)'!$V$6*Model!AE1131</f>
        <v>0.1435733379</v>
      </c>
      <c r="AF1184" s="176">
        <f>'Assumptions (Nuclear)'!$V$6*Model!AF1131</f>
        <v>0.1455150502</v>
      </c>
      <c r="AG1184" s="176">
        <f>'Assumptions (Nuclear)'!$V$6*Model!AG1131</f>
        <v>0.1473464773</v>
      </c>
      <c r="AH1184" s="176">
        <f>'Assumptions (Nuclear)'!$V$6*Model!AH1131</f>
        <v>0.1492163075</v>
      </c>
      <c r="AI1184" s="176">
        <f>'Assumptions (Nuclear)'!$V$6*Model!AI1131</f>
        <v>0.151057488</v>
      </c>
      <c r="AJ1184" s="176">
        <f>'Assumptions (Nuclear)'!$V$6*Model!AJ1131</f>
        <v>0.1529137158</v>
      </c>
      <c r="AK1184" s="176">
        <f>'Assumptions (Nuclear)'!$V$6*Model!AK1131</f>
        <v>0.1549268383</v>
      </c>
      <c r="AL1184" s="176">
        <f>'Assumptions (Nuclear)'!$V$6*Model!AL1131</f>
        <v>0.1569120663</v>
      </c>
      <c r="AM1184" s="176">
        <f>'Assumptions (Nuclear)'!$V$6*Model!AM1131</f>
        <v>0.1586944574</v>
      </c>
      <c r="AN1184" s="176">
        <f>'Assumptions (Nuclear)'!$V$6*Model!AN1131</f>
        <v>0.1607373944</v>
      </c>
      <c r="AO1184" s="176">
        <f>'Assumptions (Nuclear)'!$V$6*Model!AO1131</f>
        <v>0.1627229596</v>
      </c>
      <c r="AP1184" s="176">
        <f>'Assumptions (Nuclear)'!$V$6*Model!AP1131</f>
        <v>0.1646205811</v>
      </c>
      <c r="AQ1184" s="176">
        <f>'Assumptions (Nuclear)'!$V$6*Model!AQ1131</f>
        <v>0.1664771749</v>
      </c>
      <c r="AR1184" s="176">
        <f>'Assumptions (Nuclear)'!$V$6*Model!AR1131</f>
        <v>1.293989334</v>
      </c>
      <c r="AS1184" s="176">
        <f>'Assumptions (Nuclear)'!$V$6*Model!AS1131</f>
        <v>2.452431306</v>
      </c>
      <c r="AT1184" s="176">
        <f>'Assumptions (Nuclear)'!$V$6*Model!AT1131</f>
        <v>2.482468648</v>
      </c>
      <c r="AU1184" s="176">
        <f>'Assumptions (Nuclear)'!$V$6*Model!AU1131</f>
        <v>2.512331988</v>
      </c>
      <c r="AV1184" s="176">
        <f>'Assumptions (Nuclear)'!$V$6*Model!AV1131</f>
        <v>2.514601158</v>
      </c>
      <c r="AW1184" s="176">
        <f>'Assumptions (Nuclear)'!$V$6*Model!AW1131</f>
        <v>2.511802359</v>
      </c>
      <c r="AX1184" s="176">
        <f>'Assumptions (Nuclear)'!$V$6*Model!AX1131</f>
        <v>1.303785099</v>
      </c>
      <c r="AY1184" s="176">
        <f>'Assumptions (Nuclear)'!$V$6*Model!AY1131</f>
        <v>0.06105741992</v>
      </c>
      <c r="AZ1184" s="176">
        <f>'Assumptions (Nuclear)'!$V$6*Model!AZ1131</f>
        <v>0.03089245548</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-0.003880447937</v>
      </c>
      <c r="Y1185" s="177">
        <f t="array" ref="Y1185">SUM(IF(ISERROR(Y1186:Y1236),"",Y1186:Y1236))</f>
        <v>-0.00800749459</v>
      </c>
      <c r="Z1185" s="177">
        <f t="array" ref="Z1185">SUM(IF(ISERROR(Z1186:Z1236),"",Z1186:Z1236))</f>
        <v>-0.01239611196</v>
      </c>
      <c r="AA1185" s="177">
        <f t="array" ref="AA1185">SUM(IF(ISERROR(AA1186:AA1236),"",AA1186:AA1236))</f>
        <v>-0.01705671158</v>
      </c>
      <c r="AB1185" s="177">
        <f t="array" ref="AB1185">SUM(IF(ISERROR(AB1186:AB1236),"",AB1186:AB1236))</f>
        <v>-0.02199666718</v>
      </c>
      <c r="AC1185" s="177">
        <f t="array" ref="AC1185">SUM(IF(ISERROR(AC1186:AC1236),"",AC1186:AC1236))</f>
        <v>-0.02722995673</v>
      </c>
      <c r="AD1185" s="177">
        <f t="array" ref="AD1185">SUM(IF(ISERROR(AD1186:AD1236),"",AD1186:AD1236))</f>
        <v>-0.03277122773</v>
      </c>
      <c r="AE1185" s="177">
        <f t="array" ref="AE1185">SUM(IF(ISERROR(AE1186:AE1236),"",AE1186:AE1236))</f>
        <v>-0.03863529866</v>
      </c>
      <c r="AF1185" s="177">
        <f t="array" ref="AF1185">SUM(IF(ISERROR(AF1186:AF1236),"",AF1186:AF1236))</f>
        <v>-0.04483821731</v>
      </c>
      <c r="AG1185" s="177">
        <f t="array" ref="AG1185">SUM(IF(ISERROR(AG1186:AG1236),"",AG1186:AG1236))</f>
        <v>-0.05139646083</v>
      </c>
      <c r="AH1185" s="177">
        <f t="array" ref="AH1185">SUM(IF(ISERROR(AH1186:AH1236),"",AH1186:AH1236))</f>
        <v>-0.05832648921</v>
      </c>
      <c r="AI1185" s="177">
        <f t="array" ref="AI1185">SUM(IF(ISERROR(AI1186:AI1236),"",AI1186:AI1236))</f>
        <v>-0.06564572635</v>
      </c>
      <c r="AJ1185" s="177">
        <f t="array" ref="AJ1185">SUM(IF(ISERROR(AJ1186:AJ1236),"",AJ1186:AJ1236))</f>
        <v>-0.07337215279</v>
      </c>
      <c r="AK1185" s="177">
        <f t="array" ref="AK1185">SUM(IF(ISERROR(AK1186:AK1236),"",AK1186:AK1236))</f>
        <v>-0.08152499424</v>
      </c>
      <c r="AL1185" s="177">
        <f t="array" ref="AL1185">SUM(IF(ISERROR(AL1186:AL1236),"",AL1186:AL1236))</f>
        <v>-0.09012466514</v>
      </c>
      <c r="AM1185" s="177">
        <f t="array" ref="AM1185">SUM(IF(ISERROR(AM1186:AM1236),"",AM1186:AM1236))</f>
        <v>-0.09140880622</v>
      </c>
      <c r="AN1185" s="177">
        <f t="array" ref="AN1185">SUM(IF(ISERROR(AN1186:AN1236),"",AN1186:AN1236))</f>
        <v>-0.09268856185</v>
      </c>
      <c r="AO1185" s="177">
        <f t="array" ref="AO1185">SUM(IF(ISERROR(AO1186:AO1236),"",AO1186:AO1236))</f>
        <v>-0.0939580956</v>
      </c>
      <c r="AP1185" s="177">
        <f t="array" ref="AP1185">SUM(IF(ISERROR(AP1186:AP1236),"",AP1186:AP1236))</f>
        <v>-0.09522171752</v>
      </c>
      <c r="AQ1185" s="177">
        <f t="array" ref="AQ1185">SUM(IF(ISERROR(AQ1186:AQ1236),"",AQ1186:AQ1236))</f>
        <v>-0.09649048759</v>
      </c>
      <c r="AR1185" s="177">
        <f t="array" ref="AR1185">SUM(IF(ISERROR(AR1186:AR1236),"",AR1186:AR1236))</f>
        <v>-0.09776240778</v>
      </c>
      <c r="AS1185" s="177">
        <f t="array" ref="AS1185">SUM(IF(ISERROR(AS1186:AS1236),"",AS1186:AS1236))</f>
        <v>-0.09903713495</v>
      </c>
      <c r="AT1185" s="177">
        <f t="array" ref="AT1185">SUM(IF(ISERROR(AT1186:AT1236),"",AT1186:AT1236))</f>
        <v>-0.1003153781</v>
      </c>
      <c r="AU1185" s="177">
        <f t="array" ref="AU1185">SUM(IF(ISERROR(AU1186:AU1236),"",AU1186:AU1236))</f>
        <v>-0.101596115</v>
      </c>
      <c r="AV1185" s="177">
        <f t="array" ref="AV1185">SUM(IF(ISERROR(AV1186:AV1236),"",AV1186:AV1236))</f>
        <v>-0.1028791806</v>
      </c>
      <c r="AW1185" s="177">
        <f t="array" ref="AW1185">SUM(IF(ISERROR(AW1186:AW1236),"",AW1186:AW1236))</f>
        <v>-0.1041671618</v>
      </c>
      <c r="AX1185" s="177">
        <f t="array" ref="AX1185">SUM(IF(ISERROR(AX1186:AX1236),"",AX1186:AX1236))</f>
        <v>-0.3244782191</v>
      </c>
      <c r="AY1185" s="177">
        <f t="array" ref="AY1185">SUM(IF(ISERROR(AY1186:AY1236),"",AY1186:AY1236))</f>
        <v>-0.5587594679</v>
      </c>
      <c r="AZ1185" s="177">
        <f t="array" ref="AZ1185">SUM(IF(ISERROR(AZ1186:AZ1236),"",AZ1186:AZ1236))</f>
        <v>-0.5815388313</v>
      </c>
      <c r="BA1185" s="177">
        <f t="array" ref="BA1185">SUM(IF(ISERROR(BA1186:BA1236),"",BA1186:BA1236))</f>
        <v>-0.6053471436</v>
      </c>
      <c r="BB1185" s="177">
        <f t="array" ref="BB1185">SUM(IF(ISERROR(BB1186:BB1236),"",BB1186:BB1236))</f>
        <v>-0.6244988001</v>
      </c>
      <c r="BC1185" s="177">
        <f t="array" ref="BC1185">SUM(IF(ISERROR(BC1186:BC1236),"",BC1186:BC1236))</f>
        <v>-0.6444407277</v>
      </c>
      <c r="BD1185" s="177">
        <f t="array" ref="BD1185">SUM(IF(ISERROR(BD1186:BD1236),"",BD1186:BD1236))</f>
        <v>-0.6652086423</v>
      </c>
      <c r="BE1185" s="177">
        <f t="array" ref="BE1185">SUM(IF(ISERROR(BE1186:BE1236),"",BE1186:BE1236))</f>
        <v>-0.6868402588</v>
      </c>
      <c r="BF1185" s="177">
        <f t="array" ref="BF1185">SUM(IF(ISERROR(BF1186:BF1236),"",BF1186:BF1236))</f>
        <v>-0.7093761673</v>
      </c>
      <c r="BG1185" s="177">
        <f t="array" ref="BG1185">SUM(IF(ISERROR(BG1186:BG1236),"",BG1186:BG1236))</f>
        <v>-0.7328609692</v>
      </c>
      <c r="BH1185" s="177">
        <f t="array" ref="BH1185">SUM(IF(ISERROR(BH1186:BH1236),"",BH1186:BH1236))</f>
        <v>-0.7573378518</v>
      </c>
      <c r="BI1185" s="177">
        <f t="array" ref="BI1185">SUM(IF(ISERROR(BI1186:BI1236),"",BI1186:BI1236))</f>
        <v>-0.7828520225</v>
      </c>
      <c r="BJ1185" s="177">
        <f t="array" ref="BJ1185">SUM(IF(ISERROR(BJ1186:BJ1236),"",BJ1186:BJ1236))</f>
        <v>-0.8094522613</v>
      </c>
      <c r="BK1185" s="177">
        <f t="array" ref="BK1185">SUM(IF(ISERROR(BK1186:BK1236),"",BK1186:BK1236))</f>
        <v>-0.8371891894</v>
      </c>
      <c r="BL1185" s="177">
        <f t="array" ref="BL1185">SUM(IF(ISERROR(BL1186:BL1236),"",BL1186:BL1236))</f>
        <v>-0.8661135133</v>
      </c>
      <c r="BM1185" s="177">
        <f t="array" ref="BM1185">SUM(IF(ISERROR(BM1186:BM1236),"",BM1186:BM1236))</f>
        <v>-0.4569533139</v>
      </c>
      <c r="BN1185" s="177">
        <f t="array" ref="BN1185">SUM(IF(ISERROR(BN1186:BN1236),"",BN1186:BN1236))</f>
        <v>-0.02108696087</v>
      </c>
      <c r="BO1185" s="177">
        <f t="array" ref="BO1185">SUM(IF(ISERROR(BO1186:BO1236),"",BO1186:BO1236))</f>
        <v>-0.01085314949</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-0.003880447937</v>
      </c>
      <c r="Y1207" s="160">
        <f>IF($X$1129&gt;0,PPMT('Assumptions (Nuclear)'!$V$7,Model!X1,'Assumptions (Nuclear)'!$V$10,'Assumptions (Nuclear)'!$V$5*Model!$X$1129*average('Assumptions (Nuclear)'!$Q$2:$V$2)/10^9),0)</f>
        <v>-0.004064769214</v>
      </c>
      <c r="Z1207" s="160">
        <f>IF($X$1129&gt;0,PPMT('Assumptions (Nuclear)'!$V$7,Model!Y1,'Assumptions (Nuclear)'!$V$10,'Assumptions (Nuclear)'!$V$5*Model!$X$1129*average('Assumptions (Nuclear)'!$Q$2:$V$2)/10^9),0)</f>
        <v>-0.004257845752</v>
      </c>
      <c r="AA1207" s="160">
        <f>IF($X$1129&gt;0,PPMT('Assumptions (Nuclear)'!$V$7,Model!Z1,'Assumptions (Nuclear)'!$V$10,'Assumptions (Nuclear)'!$V$5*Model!$X$1129*average('Assumptions (Nuclear)'!$Q$2:$V$2)/10^9),0)</f>
        <v>-0.004460093425</v>
      </c>
      <c r="AB1207" s="160">
        <f>IF($X$1129&gt;0,PPMT('Assumptions (Nuclear)'!$V$7,Model!AA1,'Assumptions (Nuclear)'!$V$10,'Assumptions (Nuclear)'!$V$5*Model!$X$1129*average('Assumptions (Nuclear)'!$Q$2:$V$2)/10^9),0)</f>
        <v>-0.004671947863</v>
      </c>
      <c r="AC1207" s="160">
        <f>IF($X$1129&gt;0,PPMT('Assumptions (Nuclear)'!$V$7,Model!AB1,'Assumptions (Nuclear)'!$V$10,'Assumptions (Nuclear)'!$V$5*Model!$X$1129*average('Assumptions (Nuclear)'!$Q$2:$V$2)/10^9),0)</f>
        <v>-0.004893865386</v>
      </c>
      <c r="AD1207" s="160">
        <f>IF($X$1129&gt;0,PPMT('Assumptions (Nuclear)'!$V$7,Model!AC1,'Assumptions (Nuclear)'!$V$10,'Assumptions (Nuclear)'!$V$5*Model!$X$1129*average('Assumptions (Nuclear)'!$Q$2:$V$2)/10^9),0)</f>
        <v>-0.005126323992</v>
      </c>
      <c r="AE1207" s="160">
        <f>IF($X$1129&gt;0,PPMT('Assumptions (Nuclear)'!$V$7,Model!AD1,'Assumptions (Nuclear)'!$V$10,'Assumptions (Nuclear)'!$V$5*Model!$X$1129*average('Assumptions (Nuclear)'!$Q$2:$V$2)/10^9),0)</f>
        <v>-0.005369824382</v>
      </c>
      <c r="AF1207" s="160">
        <f>IF($X$1129&gt;0,PPMT('Assumptions (Nuclear)'!$V$7,Model!AE1,'Assumptions (Nuclear)'!$V$10,'Assumptions (Nuclear)'!$V$5*Model!$X$1129*average('Assumptions (Nuclear)'!$Q$2:$V$2)/10^9),0)</f>
        <v>-0.00562489104</v>
      </c>
      <c r="AG1207" s="160">
        <f>IF($X$1129&gt;0,PPMT('Assumptions (Nuclear)'!$V$7,Model!AF1,'Assumptions (Nuclear)'!$V$10,'Assumptions (Nuclear)'!$V$5*Model!$X$1129*average('Assumptions (Nuclear)'!$Q$2:$V$2)/10^9),0)</f>
        <v>-0.005892073364</v>
      </c>
      <c r="AH1207" s="160">
        <f>IF($X$1129&gt;0,PPMT('Assumptions (Nuclear)'!$V$7,Model!AG1,'Assumptions (Nuclear)'!$V$10,'Assumptions (Nuclear)'!$V$5*Model!$X$1129*average('Assumptions (Nuclear)'!$Q$2:$V$2)/10^9),0)</f>
        <v>-0.006171946849</v>
      </c>
      <c r="AI1207" s="160">
        <f>IF($X$1129&gt;0,PPMT('Assumptions (Nuclear)'!$V$7,Model!AH1,'Assumptions (Nuclear)'!$V$10,'Assumptions (Nuclear)'!$V$5*Model!$X$1129*average('Assumptions (Nuclear)'!$Q$2:$V$2)/10^9),0)</f>
        <v>-0.006465114324</v>
      </c>
      <c r="AJ1207" s="160">
        <f>IF($X$1129&gt;0,PPMT('Assumptions (Nuclear)'!$V$7,Model!AI1,'Assumptions (Nuclear)'!$V$10,'Assumptions (Nuclear)'!$V$5*Model!$X$1129*average('Assumptions (Nuclear)'!$Q$2:$V$2)/10^9),0)</f>
        <v>-0.006772207255</v>
      </c>
      <c r="AK1207" s="160">
        <f>IF($X$1129&gt;0,PPMT('Assumptions (Nuclear)'!$V$7,Model!AJ1,'Assumptions (Nuclear)'!$V$10,'Assumptions (Nuclear)'!$V$5*Model!$X$1129*average('Assumptions (Nuclear)'!$Q$2:$V$2)/10^9),0)</f>
        <v>-0.007093887099</v>
      </c>
      <c r="AL1207" s="160">
        <f>IF($X$1129&gt;0,PPMT('Assumptions (Nuclear)'!$V$7,Model!AK1,'Assumptions (Nuclear)'!$V$10,'Assumptions (Nuclear)'!$V$5*Model!$X$1129*average('Assumptions (Nuclear)'!$Q$2:$V$2)/10^9),0)</f>
        <v>-0.007430846736</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-0.003942725376</v>
      </c>
      <c r="Z1208" s="160">
        <f>IF($Y$1129&gt;0,PPMT('Assumptions (Nuclear)'!$V$7,Model!X1,'Assumptions (Nuclear)'!$V$10,'Assumptions (Nuclear)'!$V$5*Model!$Y$1129*AVERAGE('Assumptions (Nuclear)'!$R$2:$W$2)/10^9),0)</f>
        <v>-0.004130004831</v>
      </c>
      <c r="AA1208" s="160">
        <f>IF($Y$1129&gt;0,PPMT('Assumptions (Nuclear)'!$V$7,Model!Y1,'Assumptions (Nuclear)'!$V$10,'Assumptions (Nuclear)'!$V$5*Model!$Y$1129*AVERAGE('Assumptions (Nuclear)'!$R$2:$W$2)/10^9),0)</f>
        <v>-0.004326180061</v>
      </c>
      <c r="AB1208" s="160">
        <f>IF($Y$1129&gt;0,PPMT('Assumptions (Nuclear)'!$V$7,Model!Z1,'Assumptions (Nuclear)'!$V$10,'Assumptions (Nuclear)'!$V$5*Model!$Y$1129*AVERAGE('Assumptions (Nuclear)'!$R$2:$W$2)/10^9),0)</f>
        <v>-0.004531673614</v>
      </c>
      <c r="AC1208" s="160">
        <f>IF($Y$1129&gt;0,PPMT('Assumptions (Nuclear)'!$V$7,Model!AA1,'Assumptions (Nuclear)'!$V$10,'Assumptions (Nuclear)'!$V$5*Model!$Y$1129*AVERAGE('Assumptions (Nuclear)'!$R$2:$W$2)/10^9),0)</f>
        <v>-0.00474692811</v>
      </c>
      <c r="AD1208" s="160">
        <f>IF($Y$1129&gt;0,PPMT('Assumptions (Nuclear)'!$V$7,Model!AB1,'Assumptions (Nuclear)'!$V$10,'Assumptions (Nuclear)'!$V$5*Model!$Y$1129*AVERAGE('Assumptions (Nuclear)'!$R$2:$W$2)/10^9),0)</f>
        <v>-0.004972407196</v>
      </c>
      <c r="AE1208" s="160">
        <f>IF($Y$1129&gt;0,PPMT('Assumptions (Nuclear)'!$V$7,Model!AC1,'Assumptions (Nuclear)'!$V$10,'Assumptions (Nuclear)'!$V$5*Model!$Y$1129*AVERAGE('Assumptions (Nuclear)'!$R$2:$W$2)/10^9),0)</f>
        <v>-0.005208596537</v>
      </c>
      <c r="AF1208" s="160">
        <f>IF($Y$1129&gt;0,PPMT('Assumptions (Nuclear)'!$V$7,Model!AD1,'Assumptions (Nuclear)'!$V$10,'Assumptions (Nuclear)'!$V$5*Model!$Y$1129*AVERAGE('Assumptions (Nuclear)'!$R$2:$W$2)/10^9),0)</f>
        <v>-0.005456004873</v>
      </c>
      <c r="AG1208" s="160">
        <f>IF($Y$1129&gt;0,PPMT('Assumptions (Nuclear)'!$V$7,Model!AE1,'Assumptions (Nuclear)'!$V$10,'Assumptions (Nuclear)'!$V$5*Model!$Y$1129*AVERAGE('Assumptions (Nuclear)'!$R$2:$W$2)/10^9),0)</f>
        <v>-0.005715165104</v>
      </c>
      <c r="AH1208" s="160">
        <f>IF($Y$1129&gt;0,PPMT('Assumptions (Nuclear)'!$V$7,Model!AF1,'Assumptions (Nuclear)'!$V$10,'Assumptions (Nuclear)'!$V$5*Model!$Y$1129*AVERAGE('Assumptions (Nuclear)'!$R$2:$W$2)/10^9),0)</f>
        <v>-0.005986635447</v>
      </c>
      <c r="AI1208" s="160">
        <f>IF($Y$1129&gt;0,PPMT('Assumptions (Nuclear)'!$V$7,Model!AG1,'Assumptions (Nuclear)'!$V$10,'Assumptions (Nuclear)'!$V$5*Model!$Y$1129*AVERAGE('Assumptions (Nuclear)'!$R$2:$W$2)/10^9),0)</f>
        <v>-0.00627100063</v>
      </c>
      <c r="AJ1208" s="160">
        <f>IF($Y$1129&gt;0,PPMT('Assumptions (Nuclear)'!$V$7,Model!AH1,'Assumptions (Nuclear)'!$V$10,'Assumptions (Nuclear)'!$V$5*Model!$Y$1129*AVERAGE('Assumptions (Nuclear)'!$R$2:$W$2)/10^9),0)</f>
        <v>-0.00656887316</v>
      </c>
      <c r="AK1208" s="160">
        <f>IF($Y$1129&gt;0,PPMT('Assumptions (Nuclear)'!$V$7,Model!AI1,'Assumptions (Nuclear)'!$V$10,'Assumptions (Nuclear)'!$V$5*Model!$Y$1129*AVERAGE('Assumptions (Nuclear)'!$R$2:$W$2)/10^9),0)</f>
        <v>-0.006880894636</v>
      </c>
      <c r="AL1208" s="160">
        <f>IF($Y$1129&gt;0,PPMT('Assumptions (Nuclear)'!$V$7,Model!AJ1,'Assumptions (Nuclear)'!$V$10,'Assumptions (Nuclear)'!$V$5*Model!$Y$1129*AVERAGE('Assumptions (Nuclear)'!$R$2:$W$2)/10^9),0)</f>
        <v>-0.007207737131</v>
      </c>
      <c r="AM1208" s="160">
        <f>IF($Y$1129&gt;0,PPMT('Assumptions (Nuclear)'!$V$7,Model!AK1,'Assumptions (Nuclear)'!$V$10,'Assumptions (Nuclear)'!$V$5*Model!$Y$1129*AVERAGE('Assumptions (Nuclear)'!$R$2:$W$2)/10^9),0)</f>
        <v>-0.007550104644</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-0.004008261374</v>
      </c>
      <c r="AA1209" s="160">
        <f>IF($Z$1129&gt;0,PPMT('Assumptions (Nuclear)'!$V$7,Model!X1,'Assumptions (Nuclear)'!$V$10,'Assumptions (Nuclear)'!$V$5*Model!$Z$1129*AVERAGE('Assumptions (Nuclear)'!$S$2:$X$2)/10^9),0)</f>
        <v>-0.004198653789</v>
      </c>
      <c r="AB1209" s="160">
        <f>IF($Z$1129&gt;0,PPMT('Assumptions (Nuclear)'!$V$7,Model!Y1,'Assumptions (Nuclear)'!$V$10,'Assumptions (Nuclear)'!$V$5*Model!$Z$1129*AVERAGE('Assumptions (Nuclear)'!$S$2:$X$2)/10^9),0)</f>
        <v>-0.004398089844</v>
      </c>
      <c r="AC1209" s="160">
        <f>IF($Z$1129&gt;0,PPMT('Assumptions (Nuclear)'!$V$7,Model!Z1,'Assumptions (Nuclear)'!$V$10,'Assumptions (Nuclear)'!$V$5*Model!$Z$1129*AVERAGE('Assumptions (Nuclear)'!$S$2:$X$2)/10^9),0)</f>
        <v>-0.004606999112</v>
      </c>
      <c r="AD1209" s="160">
        <f>IF($Z$1129&gt;0,PPMT('Assumptions (Nuclear)'!$V$7,Model!AA1,'Assumptions (Nuclear)'!$V$10,'Assumptions (Nuclear)'!$V$5*Model!$Z$1129*AVERAGE('Assumptions (Nuclear)'!$S$2:$X$2)/10^9),0)</f>
        <v>-0.00482583157</v>
      </c>
      <c r="AE1209" s="160">
        <f>IF($Z$1129&gt;0,PPMT('Assumptions (Nuclear)'!$V$7,Model!AB1,'Assumptions (Nuclear)'!$V$10,'Assumptions (Nuclear)'!$V$5*Model!$Z$1129*AVERAGE('Assumptions (Nuclear)'!$S$2:$X$2)/10^9),0)</f>
        <v>-0.005055058569</v>
      </c>
      <c r="AF1209" s="160">
        <f>IF($Z$1129&gt;0,PPMT('Assumptions (Nuclear)'!$V$7,Model!AC1,'Assumptions (Nuclear)'!$V$10,'Assumptions (Nuclear)'!$V$5*Model!$Z$1129*AVERAGE('Assumptions (Nuclear)'!$S$2:$X$2)/10^9),0)</f>
        <v>-0.005295173851</v>
      </c>
      <c r="AG1209" s="160">
        <f>IF($Z$1129&gt;0,PPMT('Assumptions (Nuclear)'!$V$7,Model!AD1,'Assumptions (Nuclear)'!$V$10,'Assumptions (Nuclear)'!$V$5*Model!$Z$1129*AVERAGE('Assumptions (Nuclear)'!$S$2:$X$2)/10^9),0)</f>
        <v>-0.005546694609</v>
      </c>
      <c r="AH1209" s="160">
        <f>IF($Z$1129&gt;0,PPMT('Assumptions (Nuclear)'!$V$7,Model!AE1,'Assumptions (Nuclear)'!$V$10,'Assumptions (Nuclear)'!$V$5*Model!$Z$1129*AVERAGE('Assumptions (Nuclear)'!$S$2:$X$2)/10^9),0)</f>
        <v>-0.005810162603</v>
      </c>
      <c r="AI1209" s="160">
        <f>IF($Z$1129&gt;0,PPMT('Assumptions (Nuclear)'!$V$7,Model!AF1,'Assumptions (Nuclear)'!$V$10,'Assumptions (Nuclear)'!$V$5*Model!$Z$1129*AVERAGE('Assumptions (Nuclear)'!$S$2:$X$2)/10^9),0)</f>
        <v>-0.006086145327</v>
      </c>
      <c r="AJ1209" s="160">
        <f>IF($Z$1129&gt;0,PPMT('Assumptions (Nuclear)'!$V$7,Model!AG1,'Assumptions (Nuclear)'!$V$10,'Assumptions (Nuclear)'!$V$5*Model!$Z$1129*AVERAGE('Assumptions (Nuclear)'!$S$2:$X$2)/10^9),0)</f>
        <v>-0.00637523723</v>
      </c>
      <c r="AK1209" s="160">
        <f>IF($Z$1129&gt;0,PPMT('Assumptions (Nuclear)'!$V$7,Model!AH1,'Assumptions (Nuclear)'!$V$10,'Assumptions (Nuclear)'!$V$5*Model!$Z$1129*AVERAGE('Assumptions (Nuclear)'!$S$2:$X$2)/10^9),0)</f>
        <v>-0.006678060998</v>
      </c>
      <c r="AL1209" s="160">
        <f>IF($Z$1129&gt;0,PPMT('Assumptions (Nuclear)'!$V$7,Model!AI1,'Assumptions (Nuclear)'!$V$10,'Assumptions (Nuclear)'!$V$5*Model!$Z$1129*AVERAGE('Assumptions (Nuclear)'!$S$2:$X$2)/10^9),0)</f>
        <v>-0.006995268895</v>
      </c>
      <c r="AM1209" s="160">
        <f>IF($Z$1129&gt;0,PPMT('Assumptions (Nuclear)'!$V$7,Model!AJ1,'Assumptions (Nuclear)'!$V$10,'Assumptions (Nuclear)'!$V$5*Model!$Z$1129*AVERAGE('Assumptions (Nuclear)'!$S$2:$X$2)/10^9),0)</f>
        <v>-0.007327544168</v>
      </c>
      <c r="AN1209" s="160">
        <f>IF($Z$1129&gt;0,PPMT('Assumptions (Nuclear)'!$V$7,Model!AK1,'Assumptions (Nuclear)'!$V$10,'Assumptions (Nuclear)'!$V$5*Model!$Z$1129*AVERAGE('Assumptions (Nuclear)'!$S$2:$X$2)/10^9),0)</f>
        <v>-0.007675602516</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-0.004071784307</v>
      </c>
      <c r="AB1210" s="160">
        <f>IF($AA$1129&gt;0,PPMT('Assumptions (Nuclear)'!$V$7,Model!X1,'Assumptions (Nuclear)'!$V$10,'Assumptions (Nuclear)'!$V$5*Model!$AA$1129*AVERAGE('Assumptions (Nuclear)'!$T$2:$Y$2)/10^9),0)</f>
        <v>-0.004265194061</v>
      </c>
      <c r="AC1210" s="160">
        <f>IF($AA$1129&gt;0,PPMT('Assumptions (Nuclear)'!$V$7,Model!Y1,'Assumptions (Nuclear)'!$V$10,'Assumptions (Nuclear)'!$V$5*Model!$AA$1129*AVERAGE('Assumptions (Nuclear)'!$T$2:$Y$2)/10^9),0)</f>
        <v>-0.004467790779</v>
      </c>
      <c r="AD1210" s="160">
        <f>IF($AA$1129&gt;0,PPMT('Assumptions (Nuclear)'!$V$7,Model!Z1,'Assumptions (Nuclear)'!$V$10,'Assumptions (Nuclear)'!$V$5*Model!$AA$1129*AVERAGE('Assumptions (Nuclear)'!$T$2:$Y$2)/10^9),0)</f>
        <v>-0.004680010841</v>
      </c>
      <c r="AE1210" s="160">
        <f>IF($AA$1129&gt;0,PPMT('Assumptions (Nuclear)'!$V$7,Model!AA1,'Assumptions (Nuclear)'!$V$10,'Assumptions (Nuclear)'!$V$5*Model!$AA$1129*AVERAGE('Assumptions (Nuclear)'!$T$2:$Y$2)/10^9),0)</f>
        <v>-0.004902311356</v>
      </c>
      <c r="AF1210" s="160">
        <f>IF($AA$1129&gt;0,PPMT('Assumptions (Nuclear)'!$V$7,Model!AB1,'Assumptions (Nuclear)'!$V$10,'Assumptions (Nuclear)'!$V$5*Model!$AA$1129*AVERAGE('Assumptions (Nuclear)'!$T$2:$Y$2)/10^9),0)</f>
        <v>-0.005135171145</v>
      </c>
      <c r="AG1210" s="160">
        <f>IF($AA$1129&gt;0,PPMT('Assumptions (Nuclear)'!$V$7,Model!AC1,'Assumptions (Nuclear)'!$V$10,'Assumptions (Nuclear)'!$V$5*Model!$AA$1129*AVERAGE('Assumptions (Nuclear)'!$T$2:$Y$2)/10^9),0)</f>
        <v>-0.005379091775</v>
      </c>
      <c r="AH1210" s="160">
        <f>IF($AA$1129&gt;0,PPMT('Assumptions (Nuclear)'!$V$7,Model!AD1,'Assumptions (Nuclear)'!$V$10,'Assumptions (Nuclear)'!$V$5*Model!$AA$1129*AVERAGE('Assumptions (Nuclear)'!$T$2:$Y$2)/10^9),0)</f>
        <v>-0.005634598634</v>
      </c>
      <c r="AI1210" s="160">
        <f>IF($AA$1129&gt;0,PPMT('Assumptions (Nuclear)'!$V$7,Model!AE1,'Assumptions (Nuclear)'!$V$10,'Assumptions (Nuclear)'!$V$5*Model!$AA$1129*AVERAGE('Assumptions (Nuclear)'!$T$2:$Y$2)/10^9),0)</f>
        <v>-0.005902242069</v>
      </c>
      <c r="AJ1210" s="160">
        <f>IF($AA$1129&gt;0,PPMT('Assumptions (Nuclear)'!$V$7,Model!AF1,'Assumptions (Nuclear)'!$V$10,'Assumptions (Nuclear)'!$V$5*Model!$AA$1129*AVERAGE('Assumptions (Nuclear)'!$T$2:$Y$2)/10^9),0)</f>
        <v>-0.006182598568</v>
      </c>
      <c r="AK1210" s="160">
        <f>IF($AA$1129&gt;0,PPMT('Assumptions (Nuclear)'!$V$7,Model!AG1,'Assumptions (Nuclear)'!$V$10,'Assumptions (Nuclear)'!$V$5*Model!$AA$1129*AVERAGE('Assumptions (Nuclear)'!$T$2:$Y$2)/10^9),0)</f>
        <v>-0.006476272</v>
      </c>
      <c r="AL1210" s="160">
        <f>IF($AA$1129&gt;0,PPMT('Assumptions (Nuclear)'!$V$7,Model!AH1,'Assumptions (Nuclear)'!$V$10,'Assumptions (Nuclear)'!$V$5*Model!$AA$1129*AVERAGE('Assumptions (Nuclear)'!$T$2:$Y$2)/10^9),0)</f>
        <v>-0.006783894919</v>
      </c>
      <c r="AM1210" s="160">
        <f>IF($AA$1129&gt;0,PPMT('Assumptions (Nuclear)'!$V$7,Model!AI1,'Assumptions (Nuclear)'!$V$10,'Assumptions (Nuclear)'!$V$5*Model!$AA$1129*AVERAGE('Assumptions (Nuclear)'!$T$2:$Y$2)/10^9),0)</f>
        <v>-0.007106129928</v>
      </c>
      <c r="AN1210" s="160">
        <f>IF($AA$1129&gt;0,PPMT('Assumptions (Nuclear)'!$V$7,Model!AJ1,'Assumptions (Nuclear)'!$V$10,'Assumptions (Nuclear)'!$V$5*Model!$AA$1129*AVERAGE('Assumptions (Nuclear)'!$T$2:$Y$2)/10^9),0)</f>
        <v>-0.0074436711</v>
      </c>
      <c r="AO1210" s="160">
        <f>IF($AA$1129&gt;0,PPMT('Assumptions (Nuclear)'!$V$7,Model!AK1,'Assumptions (Nuclear)'!$V$10,'Assumptions (Nuclear)'!$V$5*Model!$AA$1129*AVERAGE('Assumptions (Nuclear)'!$T$2:$Y$2)/10^9),0)</f>
        <v>-0.007797245477</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-0.004129761802</v>
      </c>
      <c r="AC1211" s="160">
        <f>IF($AB$1129&gt;0,PPMT('Assumptions (Nuclear)'!$V$7,Model!X1,'Assumptions (Nuclear)'!$V$10,'Assumptions (Nuclear)'!$V$5*Model!$AB$1129*AVERAGE('Assumptions (Nuclear)'!$U$2:$Z$2)/10^9),0)</f>
        <v>-0.004325925487</v>
      </c>
      <c r="AD1211" s="160">
        <f>IF($AB$1129&gt;0,PPMT('Assumptions (Nuclear)'!$V$7,Model!Y1,'Assumptions (Nuclear)'!$V$10,'Assumptions (Nuclear)'!$V$5*Model!$AB$1129*AVERAGE('Assumptions (Nuclear)'!$U$2:$Z$2)/10^9),0)</f>
        <v>-0.004531406948</v>
      </c>
      <c r="AE1211" s="160">
        <f>IF($AB$1129&gt;0,PPMT('Assumptions (Nuclear)'!$V$7,Model!Z1,'Assumptions (Nuclear)'!$V$10,'Assumptions (Nuclear)'!$V$5*Model!$AB$1129*AVERAGE('Assumptions (Nuclear)'!$U$2:$Z$2)/10^9),0)</f>
        <v>-0.004746648778</v>
      </c>
      <c r="AF1211" s="160">
        <f>IF($AB$1129&gt;0,PPMT('Assumptions (Nuclear)'!$V$7,Model!AA1,'Assumptions (Nuclear)'!$V$10,'Assumptions (Nuclear)'!$V$5*Model!$AB$1129*AVERAGE('Assumptions (Nuclear)'!$U$2:$Z$2)/10^9),0)</f>
        <v>-0.004972114595</v>
      </c>
      <c r="AG1211" s="160">
        <f>IF($AB$1129&gt;0,PPMT('Assumptions (Nuclear)'!$V$7,Model!AB1,'Assumptions (Nuclear)'!$V$10,'Assumptions (Nuclear)'!$V$5*Model!$AB$1129*AVERAGE('Assumptions (Nuclear)'!$U$2:$Z$2)/10^9),0)</f>
        <v>-0.005208290038</v>
      </c>
      <c r="AH1211" s="160">
        <f>IF($AB$1129&gt;0,PPMT('Assumptions (Nuclear)'!$V$7,Model!AC1,'Assumptions (Nuclear)'!$V$10,'Assumptions (Nuclear)'!$V$5*Model!$AB$1129*AVERAGE('Assumptions (Nuclear)'!$U$2:$Z$2)/10^9),0)</f>
        <v>-0.005455683815</v>
      </c>
      <c r="AI1211" s="160">
        <f>IF($AB$1129&gt;0,PPMT('Assumptions (Nuclear)'!$V$7,Model!AD1,'Assumptions (Nuclear)'!$V$10,'Assumptions (Nuclear)'!$V$5*Model!$AB$1129*AVERAGE('Assumptions (Nuclear)'!$U$2:$Z$2)/10^9),0)</f>
        <v>-0.005714828796</v>
      </c>
      <c r="AJ1211" s="160">
        <f>IF($AB$1129&gt;0,PPMT('Assumptions (Nuclear)'!$V$7,Model!AE1,'Assumptions (Nuclear)'!$V$10,'Assumptions (Nuclear)'!$V$5*Model!$AB$1129*AVERAGE('Assumptions (Nuclear)'!$U$2:$Z$2)/10^9),0)</f>
        <v>-0.005986283164</v>
      </c>
      <c r="AK1211" s="160">
        <f>IF($AB$1129&gt;0,PPMT('Assumptions (Nuclear)'!$V$7,Model!AF1,'Assumptions (Nuclear)'!$V$10,'Assumptions (Nuclear)'!$V$5*Model!$AB$1129*AVERAGE('Assumptions (Nuclear)'!$U$2:$Z$2)/10^9),0)</f>
        <v>-0.006270631614</v>
      </c>
      <c r="AL1211" s="160">
        <f>IF($AB$1129&gt;0,PPMT('Assumptions (Nuclear)'!$V$7,Model!AG1,'Assumptions (Nuclear)'!$V$10,'Assumptions (Nuclear)'!$V$5*Model!$AB$1129*AVERAGE('Assumptions (Nuclear)'!$U$2:$Z$2)/10^9),0)</f>
        <v>-0.006568486616</v>
      </c>
      <c r="AM1211" s="160">
        <f>IF($AB$1129&gt;0,PPMT('Assumptions (Nuclear)'!$V$7,Model!AH1,'Assumptions (Nuclear)'!$V$10,'Assumptions (Nuclear)'!$V$5*Model!$AB$1129*AVERAGE('Assumptions (Nuclear)'!$U$2:$Z$2)/10^9),0)</f>
        <v>-0.00688048973</v>
      </c>
      <c r="AN1211" s="160">
        <f>IF($AB$1129&gt;0,PPMT('Assumptions (Nuclear)'!$V$7,Model!AI1,'Assumptions (Nuclear)'!$V$10,'Assumptions (Nuclear)'!$V$5*Model!$AB$1129*AVERAGE('Assumptions (Nuclear)'!$U$2:$Z$2)/10^9),0)</f>
        <v>-0.007207312992</v>
      </c>
      <c r="AO1211" s="160">
        <f>IF($AB$1129&gt;0,PPMT('Assumptions (Nuclear)'!$V$7,Model!AJ1,'Assumptions (Nuclear)'!$V$10,'Assumptions (Nuclear)'!$V$5*Model!$AB$1129*AVERAGE('Assumptions (Nuclear)'!$U$2:$Z$2)/10^9),0)</f>
        <v>-0.007549660359</v>
      </c>
      <c r="AP1211" s="160">
        <f>IF($AB$1129&gt;0,PPMT('Assumptions (Nuclear)'!$V$7,Model!AK1,'Assumptions (Nuclear)'!$V$10,'Assumptions (Nuclear)'!$V$5*Model!$AB$1129*AVERAGE('Assumptions (Nuclear)'!$U$2:$Z$2)/10^9),0)</f>
        <v>-0.007908269227</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-0.004188447858</v>
      </c>
      <c r="AD1212" s="160">
        <f>IF($AC$1129&gt;0,PPMT('Assumptions (Nuclear)'!$V$7,Model!X1,'Assumptions (Nuclear)'!$V$10,'Assumptions (Nuclear)'!$V$5*Model!$AC$1129*AVERAGE('Assumptions (Nuclear)'!$V$2:$AA$2)/10^9),0)</f>
        <v>-0.004387399131</v>
      </c>
      <c r="AE1212" s="160">
        <f>IF($AC$1129&gt;0,PPMT('Assumptions (Nuclear)'!$V$7,Model!Y1,'Assumptions (Nuclear)'!$V$10,'Assumptions (Nuclear)'!$V$5*Model!$AC$1129*AVERAGE('Assumptions (Nuclear)'!$V$2:$AA$2)/10^9),0)</f>
        <v>-0.00459580059</v>
      </c>
      <c r="AF1212" s="160">
        <f>IF($AC$1129&gt;0,PPMT('Assumptions (Nuclear)'!$V$7,Model!Z1,'Assumptions (Nuclear)'!$V$10,'Assumptions (Nuclear)'!$V$5*Model!$AC$1129*AVERAGE('Assumptions (Nuclear)'!$V$2:$AA$2)/10^9),0)</f>
        <v>-0.004814101118</v>
      </c>
      <c r="AG1212" s="160">
        <f>IF($AC$1129&gt;0,PPMT('Assumptions (Nuclear)'!$V$7,Model!AA1,'Assumptions (Nuclear)'!$V$10,'Assumptions (Nuclear)'!$V$5*Model!$AC$1129*AVERAGE('Assumptions (Nuclear)'!$V$2:$AA$2)/10^9),0)</f>
        <v>-0.005042770921</v>
      </c>
      <c r="AH1212" s="160">
        <f>IF($AC$1129&gt;0,PPMT('Assumptions (Nuclear)'!$V$7,Model!AB1,'Assumptions (Nuclear)'!$V$10,'Assumptions (Nuclear)'!$V$5*Model!$AC$1129*AVERAGE('Assumptions (Nuclear)'!$V$2:$AA$2)/10^9),0)</f>
        <v>-0.00528230254</v>
      </c>
      <c r="AI1212" s="160">
        <f>IF($AC$1129&gt;0,PPMT('Assumptions (Nuclear)'!$V$7,Model!AC1,'Assumptions (Nuclear)'!$V$10,'Assumptions (Nuclear)'!$V$5*Model!$AC$1129*AVERAGE('Assumptions (Nuclear)'!$V$2:$AA$2)/10^9),0)</f>
        <v>-0.00553321191</v>
      </c>
      <c r="AJ1212" s="160">
        <f>IF($AC$1129&gt;0,PPMT('Assumptions (Nuclear)'!$V$7,Model!AD1,'Assumptions (Nuclear)'!$V$10,'Assumptions (Nuclear)'!$V$5*Model!$AC$1129*AVERAGE('Assumptions (Nuclear)'!$V$2:$AA$2)/10^9),0)</f>
        <v>-0.005796039476</v>
      </c>
      <c r="AK1212" s="160">
        <f>IF($AC$1129&gt;0,PPMT('Assumptions (Nuclear)'!$V$7,Model!AE1,'Assumptions (Nuclear)'!$V$10,'Assumptions (Nuclear)'!$V$5*Model!$AC$1129*AVERAGE('Assumptions (Nuclear)'!$V$2:$AA$2)/10^9),0)</f>
        <v>-0.006071351351</v>
      </c>
      <c r="AL1212" s="160">
        <f>IF($AC$1129&gt;0,PPMT('Assumptions (Nuclear)'!$V$7,Model!AF1,'Assumptions (Nuclear)'!$V$10,'Assumptions (Nuclear)'!$V$5*Model!$AC$1129*AVERAGE('Assumptions (Nuclear)'!$V$2:$AA$2)/10^9),0)</f>
        <v>-0.00635974054</v>
      </c>
      <c r="AM1212" s="160">
        <f>IF($AC$1129&gt;0,PPMT('Assumptions (Nuclear)'!$V$7,Model!AG1,'Assumptions (Nuclear)'!$V$10,'Assumptions (Nuclear)'!$V$5*Model!$AC$1129*AVERAGE('Assumptions (Nuclear)'!$V$2:$AA$2)/10^9),0)</f>
        <v>-0.006661828216</v>
      </c>
      <c r="AN1212" s="160">
        <f>IF($AC$1129&gt;0,PPMT('Assumptions (Nuclear)'!$V$7,Model!AH1,'Assumptions (Nuclear)'!$V$10,'Assumptions (Nuclear)'!$V$5*Model!$AC$1129*AVERAGE('Assumptions (Nuclear)'!$V$2:$AA$2)/10^9),0)</f>
        <v>-0.006978265056</v>
      </c>
      <c r="AO1212" s="160">
        <f>IF($AC$1129&gt;0,PPMT('Assumptions (Nuclear)'!$V$7,Model!AI1,'Assumptions (Nuclear)'!$V$10,'Assumptions (Nuclear)'!$V$5*Model!$AC$1129*AVERAGE('Assumptions (Nuclear)'!$V$2:$AA$2)/10^9),0)</f>
        <v>-0.007309732647</v>
      </c>
      <c r="AP1212" s="160">
        <f>IF($AC$1129&gt;0,PPMT('Assumptions (Nuclear)'!$V$7,Model!AJ1,'Assumptions (Nuclear)'!$V$10,'Assumptions (Nuclear)'!$V$5*Model!$AC$1129*AVERAGE('Assumptions (Nuclear)'!$V$2:$AA$2)/10^9),0)</f>
        <v>-0.007656944947</v>
      </c>
      <c r="AQ1212" s="160">
        <f>IF($AC$1129&gt;0,PPMT('Assumptions (Nuclear)'!$V$7,Model!AK1,'Assumptions (Nuclear)'!$V$10,'Assumptions (Nuclear)'!$V$5*Model!$AC$1129*AVERAGE('Assumptions (Nuclear)'!$V$2:$AA$2)/10^9),0)</f>
        <v>-0.008020649832</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-0.004247848056</v>
      </c>
      <c r="AE1213" s="160">
        <f>IF($AD$1129&gt;0,PPMT('Assumptions (Nuclear)'!$V$7,Model!X1,'Assumptions (Nuclear)'!$V$10,'Assumptions (Nuclear)'!$V$5*Model!$AD$1129*AVERAGE('Assumptions (Nuclear)'!$W$2:$AB$2)/10^9),0)</f>
        <v>-0.004449620838</v>
      </c>
      <c r="AF1213" s="160">
        <f>IF($AD$1129&gt;0,PPMT('Assumptions (Nuclear)'!$V$7,Model!Y1,'Assumptions (Nuclear)'!$V$10,'Assumptions (Nuclear)'!$V$5*Model!$AD$1129*AVERAGE('Assumptions (Nuclear)'!$W$2:$AB$2)/10^9),0)</f>
        <v>-0.004660977828</v>
      </c>
      <c r="AG1213" s="160">
        <f>IF($AD$1129&gt;0,PPMT('Assumptions (Nuclear)'!$V$7,Model!Z1,'Assumptions (Nuclear)'!$V$10,'Assumptions (Nuclear)'!$V$5*Model!$AD$1129*AVERAGE('Assumptions (Nuclear)'!$W$2:$AB$2)/10^9),0)</f>
        <v>-0.004882374275</v>
      </c>
      <c r="AH1213" s="160">
        <f>IF($AD$1129&gt;0,PPMT('Assumptions (Nuclear)'!$V$7,Model!AA1,'Assumptions (Nuclear)'!$V$10,'Assumptions (Nuclear)'!$V$5*Model!$AD$1129*AVERAGE('Assumptions (Nuclear)'!$W$2:$AB$2)/10^9),0)</f>
        <v>-0.005114287053</v>
      </c>
      <c r="AI1213" s="160">
        <f>IF($AD$1129&gt;0,PPMT('Assumptions (Nuclear)'!$V$7,Model!AB1,'Assumptions (Nuclear)'!$V$10,'Assumptions (Nuclear)'!$V$5*Model!$AD$1129*AVERAGE('Assumptions (Nuclear)'!$W$2:$AB$2)/10^9),0)</f>
        <v>-0.005357215688</v>
      </c>
      <c r="AJ1213" s="160">
        <f>IF($AD$1129&gt;0,PPMT('Assumptions (Nuclear)'!$V$7,Model!AC1,'Assumptions (Nuclear)'!$V$10,'Assumptions (Nuclear)'!$V$5*Model!$AD$1129*AVERAGE('Assumptions (Nuclear)'!$W$2:$AB$2)/10^9),0)</f>
        <v>-0.005611683433</v>
      </c>
      <c r="AK1213" s="160">
        <f>IF($AD$1129&gt;0,PPMT('Assumptions (Nuclear)'!$V$7,Model!AD1,'Assumptions (Nuclear)'!$V$10,'Assumptions (Nuclear)'!$V$5*Model!$AD$1129*AVERAGE('Assumptions (Nuclear)'!$W$2:$AB$2)/10^9),0)</f>
        <v>-0.005878238396</v>
      </c>
      <c r="AL1213" s="160">
        <f>IF($AD$1129&gt;0,PPMT('Assumptions (Nuclear)'!$V$7,Model!AE1,'Assumptions (Nuclear)'!$V$10,'Assumptions (Nuclear)'!$V$5*Model!$AD$1129*AVERAGE('Assumptions (Nuclear)'!$W$2:$AB$2)/10^9),0)</f>
        <v>-0.00615745472</v>
      </c>
      <c r="AM1213" s="160">
        <f>IF($AD$1129&gt;0,PPMT('Assumptions (Nuclear)'!$V$7,Model!AF1,'Assumptions (Nuclear)'!$V$10,'Assumptions (Nuclear)'!$V$5*Model!$AD$1129*AVERAGE('Assumptions (Nuclear)'!$W$2:$AB$2)/10^9),0)</f>
        <v>-0.006449933819</v>
      </c>
      <c r="AN1213" s="160">
        <f>IF($AD$1129&gt;0,PPMT('Assumptions (Nuclear)'!$V$7,Model!AG1,'Assumptions (Nuclear)'!$V$10,'Assumptions (Nuclear)'!$V$5*Model!$AD$1129*AVERAGE('Assumptions (Nuclear)'!$W$2:$AB$2)/10^9),0)</f>
        <v>-0.006756305676</v>
      </c>
      <c r="AO1213" s="160">
        <f>IF($AD$1129&gt;0,PPMT('Assumptions (Nuclear)'!$V$7,Model!AH1,'Assumptions (Nuclear)'!$V$10,'Assumptions (Nuclear)'!$V$5*Model!$AD$1129*AVERAGE('Assumptions (Nuclear)'!$W$2:$AB$2)/10^9),0)</f>
        <v>-0.007077230195</v>
      </c>
      <c r="AP1213" s="160">
        <f>IF($AD$1129&gt;0,PPMT('Assumptions (Nuclear)'!$V$7,Model!AI1,'Assumptions (Nuclear)'!$V$10,'Assumptions (Nuclear)'!$V$5*Model!$AD$1129*AVERAGE('Assumptions (Nuclear)'!$W$2:$AB$2)/10^9),0)</f>
        <v>-0.00741339863</v>
      </c>
      <c r="AQ1213" s="160">
        <f>IF($AD$1129&gt;0,PPMT('Assumptions (Nuclear)'!$V$7,Model!AJ1,'Assumptions (Nuclear)'!$V$10,'Assumptions (Nuclear)'!$V$5*Model!$AD$1129*AVERAGE('Assumptions (Nuclear)'!$W$2:$AB$2)/10^9),0)</f>
        <v>-0.007765535065</v>
      </c>
      <c r="AR1213" s="160">
        <f>IF($AD$1129&gt;0,PPMT('Assumptions (Nuclear)'!$V$7,Model!AK1,'Assumptions (Nuclear)'!$V$10,'Assumptions (Nuclear)'!$V$5*Model!$AD$1129*AVERAGE('Assumptions (Nuclear)'!$W$2:$AB$2)/10^9),0)</f>
        <v>-0.00813439798</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-0.004307437612</v>
      </c>
      <c r="AF1214" s="160">
        <f>IF($AE$1129&gt;0,PPMT('Assumptions (Nuclear)'!$V$7,Model!X1,'Assumptions (Nuclear)'!$V$10,'Assumptions (Nuclear)'!$V$5*Model!$AE$1129*AVERAGE('Assumptions (Nuclear)'!$X$2:$AC$2)/10^9),0)</f>
        <v>-0.004512040898</v>
      </c>
      <c r="AG1214" s="160">
        <f>IF($AE$1129&gt;0,PPMT('Assumptions (Nuclear)'!$V$7,Model!Y1,'Assumptions (Nuclear)'!$V$10,'Assumptions (Nuclear)'!$V$5*Model!$AE$1129*AVERAGE('Assumptions (Nuclear)'!$X$2:$AC$2)/10^9),0)</f>
        <v>-0.004726362841</v>
      </c>
      <c r="AH1214" s="160">
        <f>IF($AE$1129&gt;0,PPMT('Assumptions (Nuclear)'!$V$7,Model!Z1,'Assumptions (Nuclear)'!$V$10,'Assumptions (Nuclear)'!$V$5*Model!$AE$1129*AVERAGE('Assumptions (Nuclear)'!$X$2:$AC$2)/10^9),0)</f>
        <v>-0.004950865076</v>
      </c>
      <c r="AI1214" s="160">
        <f>IF($AE$1129&gt;0,PPMT('Assumptions (Nuclear)'!$V$7,Model!AA1,'Assumptions (Nuclear)'!$V$10,'Assumptions (Nuclear)'!$V$5*Model!$AE$1129*AVERAGE('Assumptions (Nuclear)'!$X$2:$AC$2)/10^9),0)</f>
        <v>-0.005186031167</v>
      </c>
      <c r="AJ1214" s="160">
        <f>IF($AE$1129&gt;0,PPMT('Assumptions (Nuclear)'!$V$7,Model!AB1,'Assumptions (Nuclear)'!$V$10,'Assumptions (Nuclear)'!$V$5*Model!$AE$1129*AVERAGE('Assumptions (Nuclear)'!$X$2:$AC$2)/10^9),0)</f>
        <v>-0.005432367647</v>
      </c>
      <c r="AK1214" s="160">
        <f>IF($AE$1129&gt;0,PPMT('Assumptions (Nuclear)'!$V$7,Model!AC1,'Assumptions (Nuclear)'!$V$10,'Assumptions (Nuclear)'!$V$5*Model!$AE$1129*AVERAGE('Assumptions (Nuclear)'!$X$2:$AC$2)/10^9),0)</f>
        <v>-0.005690405111</v>
      </c>
      <c r="AL1214" s="160">
        <f>IF($AE$1129&gt;0,PPMT('Assumptions (Nuclear)'!$V$7,Model!AD1,'Assumptions (Nuclear)'!$V$10,'Assumptions (Nuclear)'!$V$5*Model!$AE$1129*AVERAGE('Assumptions (Nuclear)'!$X$2:$AC$2)/10^9),0)</f>
        <v>-0.005960699353</v>
      </c>
      <c r="AM1214" s="160">
        <f>IF($AE$1129&gt;0,PPMT('Assumptions (Nuclear)'!$V$7,Model!AE1,'Assumptions (Nuclear)'!$V$10,'Assumptions (Nuclear)'!$V$5*Model!$AE$1129*AVERAGE('Assumptions (Nuclear)'!$X$2:$AC$2)/10^9),0)</f>
        <v>-0.006243832573</v>
      </c>
      <c r="AN1214" s="160">
        <f>IF($AE$1129&gt;0,PPMT('Assumptions (Nuclear)'!$V$7,Model!AF1,'Assumptions (Nuclear)'!$V$10,'Assumptions (Nuclear)'!$V$5*Model!$AE$1129*AVERAGE('Assumptions (Nuclear)'!$X$2:$AC$2)/10^9),0)</f>
        <v>-0.00654041462</v>
      </c>
      <c r="AO1214" s="160">
        <f>IF($AE$1129&gt;0,PPMT('Assumptions (Nuclear)'!$V$7,Model!AG1,'Assumptions (Nuclear)'!$V$10,'Assumptions (Nuclear)'!$V$5*Model!$AE$1129*AVERAGE('Assumptions (Nuclear)'!$X$2:$AC$2)/10^9),0)</f>
        <v>-0.006851084314</v>
      </c>
      <c r="AP1214" s="160">
        <f>IF($AE$1129&gt;0,PPMT('Assumptions (Nuclear)'!$V$7,Model!AH1,'Assumptions (Nuclear)'!$V$10,'Assumptions (Nuclear)'!$V$5*Model!$AE$1129*AVERAGE('Assumptions (Nuclear)'!$X$2:$AC$2)/10^9),0)</f>
        <v>-0.007176510819</v>
      </c>
      <c r="AQ1214" s="160">
        <f>IF($AE$1129&gt;0,PPMT('Assumptions (Nuclear)'!$V$7,Model!AI1,'Assumptions (Nuclear)'!$V$10,'Assumptions (Nuclear)'!$V$5*Model!$AE$1129*AVERAGE('Assumptions (Nuclear)'!$X$2:$AC$2)/10^9),0)</f>
        <v>-0.007517395083</v>
      </c>
      <c r="AR1214" s="160">
        <f>IF($AE$1129&gt;0,PPMT('Assumptions (Nuclear)'!$V$7,Model!AJ1,'Assumptions (Nuclear)'!$V$10,'Assumptions (Nuclear)'!$V$5*Model!$AE$1129*AVERAGE('Assumptions (Nuclear)'!$X$2:$AC$2)/10^9),0)</f>
        <v>-0.007874471349</v>
      </c>
      <c r="AS1214" s="160">
        <f>IF($AE$1129&gt;0,PPMT('Assumptions (Nuclear)'!$V$7,Model!AK1,'Assumptions (Nuclear)'!$V$10,'Assumptions (Nuclear)'!$V$5*Model!$AE$1129*AVERAGE('Assumptions (Nuclear)'!$X$2:$AC$2)/10^9),0)</f>
        <v>-0.008248508739</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-0.004367741964</v>
      </c>
      <c r="AG1215" s="160">
        <f>IF($AF$1129&gt;0,PPMT('Assumptions (Nuclear)'!$V$7,Model!X1,'Assumptions (Nuclear)'!$V$10,'Assumptions (Nuclear)'!$V$5*Model!$AF$1129*AVERAGE('Assumptions (Nuclear)'!$Y$2:$AD$2)/10^9),0)</f>
        <v>-0.004575209707</v>
      </c>
      <c r="AH1215" s="160">
        <f>IF($AF$1129&gt;0,PPMT('Assumptions (Nuclear)'!$V$7,Model!Y1,'Assumptions (Nuclear)'!$V$10,'Assumptions (Nuclear)'!$V$5*Model!$AF$1129*AVERAGE('Assumptions (Nuclear)'!$Y$2:$AD$2)/10^9),0)</f>
        <v>-0.004792532168</v>
      </c>
      <c r="AI1215" s="160">
        <f>IF($AF$1129&gt;0,PPMT('Assumptions (Nuclear)'!$V$7,Model!Z1,'Assumptions (Nuclear)'!$V$10,'Assumptions (Nuclear)'!$V$5*Model!$AF$1129*AVERAGE('Assumptions (Nuclear)'!$Y$2:$AD$2)/10^9),0)</f>
        <v>-0.005020177446</v>
      </c>
      <c r="AJ1215" s="160">
        <f>IF($AF$1129&gt;0,PPMT('Assumptions (Nuclear)'!$V$7,Model!AA1,'Assumptions (Nuclear)'!$V$10,'Assumptions (Nuclear)'!$V$5*Model!$AF$1129*AVERAGE('Assumptions (Nuclear)'!$Y$2:$AD$2)/10^9),0)</f>
        <v>-0.005258635875</v>
      </c>
      <c r="AK1215" s="160">
        <f>IF($AF$1129&gt;0,PPMT('Assumptions (Nuclear)'!$V$7,Model!AB1,'Assumptions (Nuclear)'!$V$10,'Assumptions (Nuclear)'!$V$5*Model!$AF$1129*AVERAGE('Assumptions (Nuclear)'!$Y$2:$AD$2)/10^9),0)</f>
        <v>-0.005508421079</v>
      </c>
      <c r="AL1215" s="160">
        <f>IF($AF$1129&gt;0,PPMT('Assumptions (Nuclear)'!$V$7,Model!AC1,'Assumptions (Nuclear)'!$V$10,'Assumptions (Nuclear)'!$V$5*Model!$AF$1129*AVERAGE('Assumptions (Nuclear)'!$Y$2:$AD$2)/10^9),0)</f>
        <v>-0.00577007108</v>
      </c>
      <c r="AM1215" s="160">
        <f>IF($AF$1129&gt;0,PPMT('Assumptions (Nuclear)'!$V$7,Model!AD1,'Assumptions (Nuclear)'!$V$10,'Assumptions (Nuclear)'!$V$5*Model!$AF$1129*AVERAGE('Assumptions (Nuclear)'!$Y$2:$AD$2)/10^9),0)</f>
        <v>-0.006044149457</v>
      </c>
      <c r="AN1215" s="160">
        <f>IF($AF$1129&gt;0,PPMT('Assumptions (Nuclear)'!$V$7,Model!AE1,'Assumptions (Nuclear)'!$V$10,'Assumptions (Nuclear)'!$V$5*Model!$AF$1129*AVERAGE('Assumptions (Nuclear)'!$Y$2:$AD$2)/10^9),0)</f>
        <v>-0.006331246556</v>
      </c>
      <c r="AO1215" s="160">
        <f>IF($AF$1129&gt;0,PPMT('Assumptions (Nuclear)'!$V$7,Model!AF1,'Assumptions (Nuclear)'!$V$10,'Assumptions (Nuclear)'!$V$5*Model!$AF$1129*AVERAGE('Assumptions (Nuclear)'!$Y$2:$AD$2)/10^9),0)</f>
        <v>-0.006631980767</v>
      </c>
      <c r="AP1215" s="160">
        <f>IF($AF$1129&gt;0,PPMT('Assumptions (Nuclear)'!$V$7,Model!AG1,'Assumptions (Nuclear)'!$V$10,'Assumptions (Nuclear)'!$V$5*Model!$AF$1129*AVERAGE('Assumptions (Nuclear)'!$Y$2:$AD$2)/10^9),0)</f>
        <v>-0.006946999854</v>
      </c>
      <c r="AQ1215" s="160">
        <f>IF($AF$1129&gt;0,PPMT('Assumptions (Nuclear)'!$V$7,Model!AH1,'Assumptions (Nuclear)'!$V$10,'Assumptions (Nuclear)'!$V$5*Model!$AF$1129*AVERAGE('Assumptions (Nuclear)'!$Y$2:$AD$2)/10^9),0)</f>
        <v>-0.007276982347</v>
      </c>
      <c r="AR1215" s="160">
        <f>IF($AF$1129&gt;0,PPMT('Assumptions (Nuclear)'!$V$7,Model!AI1,'Assumptions (Nuclear)'!$V$10,'Assumptions (Nuclear)'!$V$5*Model!$AF$1129*AVERAGE('Assumptions (Nuclear)'!$Y$2:$AD$2)/10^9),0)</f>
        <v>-0.007622639008</v>
      </c>
      <c r="AS1215" s="160">
        <f>IF($AF$1129&gt;0,PPMT('Assumptions (Nuclear)'!$V$7,Model!AJ1,'Assumptions (Nuclear)'!$V$10,'Assumptions (Nuclear)'!$V$5*Model!$AF$1129*AVERAGE('Assumptions (Nuclear)'!$Y$2:$AD$2)/10^9),0)</f>
        <v>-0.007984714361</v>
      </c>
      <c r="AT1215" s="160">
        <f>IF($AF$1129&gt;0,PPMT('Assumptions (Nuclear)'!$V$7,Model!AK1,'Assumptions (Nuclear)'!$V$10,'Assumptions (Nuclear)'!$V$5*Model!$AF$1129*AVERAGE('Assumptions (Nuclear)'!$Y$2:$AD$2)/10^9),0)</f>
        <v>-0.008363988293</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-0.004428428198</v>
      </c>
      <c r="AH1216" s="160">
        <f>IF($AG$1129&gt;0,PPMT('Assumptions (Nuclear)'!$V$7,Model!X1,'Assumptions (Nuclear)'!$V$10,'Assumptions (Nuclear)'!$V$5*Model!$AG$1129*AVERAGE('Assumptions (Nuclear)'!$Z$2:$AE$2)/10^9),0)</f>
        <v>-0.004638778537</v>
      </c>
      <c r="AI1216" s="160">
        <f>IF($AG$1129&gt;0,PPMT('Assumptions (Nuclear)'!$V$7,Model!Y1,'Assumptions (Nuclear)'!$V$10,'Assumptions (Nuclear)'!$V$5*Model!$AG$1129*AVERAGE('Assumptions (Nuclear)'!$Z$2:$AE$2)/10^9),0)</f>
        <v>-0.004859120517</v>
      </c>
      <c r="AJ1216" s="160">
        <f>IF($AG$1129&gt;0,PPMT('Assumptions (Nuclear)'!$V$7,Model!Z1,'Assumptions (Nuclear)'!$V$10,'Assumptions (Nuclear)'!$V$5*Model!$AG$1129*AVERAGE('Assumptions (Nuclear)'!$Z$2:$AE$2)/10^9),0)</f>
        <v>-0.005089928742</v>
      </c>
      <c r="AK1216" s="160">
        <f>IF($AG$1129&gt;0,PPMT('Assumptions (Nuclear)'!$V$7,Model!AA1,'Assumptions (Nuclear)'!$V$10,'Assumptions (Nuclear)'!$V$5*Model!$AG$1129*AVERAGE('Assumptions (Nuclear)'!$Z$2:$AE$2)/10^9),0)</f>
        <v>-0.005331700357</v>
      </c>
      <c r="AL1216" s="160">
        <f>IF($AG$1129&gt;0,PPMT('Assumptions (Nuclear)'!$V$7,Model!AB1,'Assumptions (Nuclear)'!$V$10,'Assumptions (Nuclear)'!$V$5*Model!$AG$1129*AVERAGE('Assumptions (Nuclear)'!$Z$2:$AE$2)/10^9),0)</f>
        <v>-0.005584956124</v>
      </c>
      <c r="AM1216" s="160">
        <f>IF($AG$1129&gt;0,PPMT('Assumptions (Nuclear)'!$V$7,Model!AC1,'Assumptions (Nuclear)'!$V$10,'Assumptions (Nuclear)'!$V$5*Model!$AG$1129*AVERAGE('Assumptions (Nuclear)'!$Z$2:$AE$2)/10^9),0)</f>
        <v>-0.00585024154</v>
      </c>
      <c r="AN1216" s="160">
        <f>IF($AG$1129&gt;0,PPMT('Assumptions (Nuclear)'!$V$7,Model!AD1,'Assumptions (Nuclear)'!$V$10,'Assumptions (Nuclear)'!$V$5*Model!$AG$1129*AVERAGE('Assumptions (Nuclear)'!$Z$2:$AE$2)/10^9),0)</f>
        <v>-0.006128128013</v>
      </c>
      <c r="AO1216" s="160">
        <f>IF($AG$1129&gt;0,PPMT('Assumptions (Nuclear)'!$V$7,Model!AE1,'Assumptions (Nuclear)'!$V$10,'Assumptions (Nuclear)'!$V$5*Model!$AG$1129*AVERAGE('Assumptions (Nuclear)'!$Z$2:$AE$2)/10^9),0)</f>
        <v>-0.006419214094</v>
      </c>
      <c r="AP1216" s="160">
        <f>IF($AG$1129&gt;0,PPMT('Assumptions (Nuclear)'!$V$7,Model!AF1,'Assumptions (Nuclear)'!$V$10,'Assumptions (Nuclear)'!$V$5*Model!$AG$1129*AVERAGE('Assumptions (Nuclear)'!$Z$2:$AE$2)/10^9),0)</f>
        <v>-0.006724126763</v>
      </c>
      <c r="AQ1216" s="160">
        <f>IF($AG$1129&gt;0,PPMT('Assumptions (Nuclear)'!$V$7,Model!AG1,'Assumptions (Nuclear)'!$V$10,'Assumptions (Nuclear)'!$V$5*Model!$AG$1129*AVERAGE('Assumptions (Nuclear)'!$Z$2:$AE$2)/10^9),0)</f>
        <v>-0.007043522785</v>
      </c>
      <c r="AR1216" s="160">
        <f>IF($AG$1129&gt;0,PPMT('Assumptions (Nuclear)'!$V$7,Model!AH1,'Assumptions (Nuclear)'!$V$10,'Assumptions (Nuclear)'!$V$5*Model!$AG$1129*AVERAGE('Assumptions (Nuclear)'!$Z$2:$AE$2)/10^9),0)</f>
        <v>-0.007378090117</v>
      </c>
      <c r="AS1216" s="160">
        <f>IF($AG$1129&gt;0,PPMT('Assumptions (Nuclear)'!$V$7,Model!AI1,'Assumptions (Nuclear)'!$V$10,'Assumptions (Nuclear)'!$V$5*Model!$AG$1129*AVERAGE('Assumptions (Nuclear)'!$Z$2:$AE$2)/10^9),0)</f>
        <v>-0.007728549397</v>
      </c>
      <c r="AT1216" s="160">
        <f>IF($AG$1129&gt;0,PPMT('Assumptions (Nuclear)'!$V$7,Model!AJ1,'Assumptions (Nuclear)'!$V$10,'Assumptions (Nuclear)'!$V$5*Model!$AG$1129*AVERAGE('Assumptions (Nuclear)'!$Z$2:$AE$2)/10^9),0)</f>
        <v>-0.008095655494</v>
      </c>
      <c r="AU1216" s="160">
        <f>IF($AG$1129&gt;0,PPMT('Assumptions (Nuclear)'!$V$7,Model!AK1,'Assumptions (Nuclear)'!$V$10,'Assumptions (Nuclear)'!$V$5*Model!$AG$1129*AVERAGE('Assumptions (Nuclear)'!$Z$2:$AE$2)/10^9),0)</f>
        <v>-0.00848019913</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-0.004488696487</v>
      </c>
      <c r="AI1217" s="160">
        <f>IF($AH$1129&gt;0,PPMT('Assumptions (Nuclear)'!$V$7,Model!X1,'Assumptions (Nuclear)'!$V$10,'Assumptions (Nuclear)'!$V$5*Model!$AH$1129*AVERAGE('Assumptions (Nuclear)'!$AA$2:$AF$2)/10^9),0)</f>
        <v>-0.00470190957</v>
      </c>
      <c r="AJ1217" s="160">
        <f>IF($AH$1129&gt;0,PPMT('Assumptions (Nuclear)'!$V$7,Model!Y1,'Assumptions (Nuclear)'!$V$10,'Assumptions (Nuclear)'!$V$5*Model!$AH$1129*AVERAGE('Assumptions (Nuclear)'!$AA$2:$AF$2)/10^9),0)</f>
        <v>-0.004925250275</v>
      </c>
      <c r="AK1217" s="160">
        <f>IF($AH$1129&gt;0,PPMT('Assumptions (Nuclear)'!$V$7,Model!Z1,'Assumptions (Nuclear)'!$V$10,'Assumptions (Nuclear)'!$V$5*Model!$AH$1129*AVERAGE('Assumptions (Nuclear)'!$AA$2:$AF$2)/10^9),0)</f>
        <v>-0.005159199663</v>
      </c>
      <c r="AL1217" s="160">
        <f>IF($AH$1129&gt;0,PPMT('Assumptions (Nuclear)'!$V$7,Model!AA1,'Assumptions (Nuclear)'!$V$10,'Assumptions (Nuclear)'!$V$5*Model!$AH$1129*AVERAGE('Assumptions (Nuclear)'!$AA$2:$AF$2)/10^9),0)</f>
        <v>-0.005404261647</v>
      </c>
      <c r="AM1217" s="160">
        <f>IF($AH$1129&gt;0,PPMT('Assumptions (Nuclear)'!$V$7,Model!AB1,'Assumptions (Nuclear)'!$V$10,'Assumptions (Nuclear)'!$V$5*Model!$AH$1129*AVERAGE('Assumptions (Nuclear)'!$AA$2:$AF$2)/10^9),0)</f>
        <v>-0.005660964075</v>
      </c>
      <c r="AN1217" s="160">
        <f>IF($AH$1129&gt;0,PPMT('Assumptions (Nuclear)'!$V$7,Model!AC1,'Assumptions (Nuclear)'!$V$10,'Assumptions (Nuclear)'!$V$5*Model!$AH$1129*AVERAGE('Assumptions (Nuclear)'!$AA$2:$AF$2)/10^9),0)</f>
        <v>-0.005929859869</v>
      </c>
      <c r="AO1217" s="160">
        <f>IF($AH$1129&gt;0,PPMT('Assumptions (Nuclear)'!$V$7,Model!AD1,'Assumptions (Nuclear)'!$V$10,'Assumptions (Nuclear)'!$V$5*Model!$AH$1129*AVERAGE('Assumptions (Nuclear)'!$AA$2:$AF$2)/10^9),0)</f>
        <v>-0.006211528212</v>
      </c>
      <c r="AP1217" s="160">
        <f>IF($AH$1129&gt;0,PPMT('Assumptions (Nuclear)'!$V$7,Model!AE1,'Assumptions (Nuclear)'!$V$10,'Assumptions (Nuclear)'!$V$5*Model!$AH$1129*AVERAGE('Assumptions (Nuclear)'!$AA$2:$AF$2)/10^9),0)</f>
        <v>-0.006506575802</v>
      </c>
      <c r="AQ1217" s="160">
        <f>IF($AH$1129&gt;0,PPMT('Assumptions (Nuclear)'!$V$7,Model!AF1,'Assumptions (Nuclear)'!$V$10,'Assumptions (Nuclear)'!$V$5*Model!$AH$1129*AVERAGE('Assumptions (Nuclear)'!$AA$2:$AF$2)/10^9),0)</f>
        <v>-0.006815638153</v>
      </c>
      <c r="AR1217" s="160">
        <f>IF($AH$1129&gt;0,PPMT('Assumptions (Nuclear)'!$V$7,Model!AG1,'Assumptions (Nuclear)'!$V$10,'Assumptions (Nuclear)'!$V$5*Model!$AH$1129*AVERAGE('Assumptions (Nuclear)'!$AA$2:$AF$2)/10^9),0)</f>
        <v>-0.007139380965</v>
      </c>
      <c r="AS1217" s="160">
        <f>IF($AH$1129&gt;0,PPMT('Assumptions (Nuclear)'!$V$7,Model!AH1,'Assumptions (Nuclear)'!$V$10,'Assumptions (Nuclear)'!$V$5*Model!$AH$1129*AVERAGE('Assumptions (Nuclear)'!$AA$2:$AF$2)/10^9),0)</f>
        <v>-0.007478501561</v>
      </c>
      <c r="AT1217" s="160">
        <f>IF($AH$1129&gt;0,PPMT('Assumptions (Nuclear)'!$V$7,Model!AI1,'Assumptions (Nuclear)'!$V$10,'Assumptions (Nuclear)'!$V$5*Model!$AH$1129*AVERAGE('Assumptions (Nuclear)'!$AA$2:$AF$2)/10^9),0)</f>
        <v>-0.007833730385</v>
      </c>
      <c r="AU1217" s="160">
        <f>IF($AH$1129&gt;0,PPMT('Assumptions (Nuclear)'!$V$7,Model!AJ1,'Assumptions (Nuclear)'!$V$10,'Assumptions (Nuclear)'!$V$5*Model!$AH$1129*AVERAGE('Assumptions (Nuclear)'!$AA$2:$AF$2)/10^9),0)</f>
        <v>-0.008205832579</v>
      </c>
      <c r="AV1217" s="160">
        <f>IF($AH$1129&gt;0,PPMT('Assumptions (Nuclear)'!$V$7,Model!AK1,'Assumptions (Nuclear)'!$V$10,'Assumptions (Nuclear)'!$V$5*Model!$AH$1129*AVERAGE('Assumptions (Nuclear)'!$AA$2:$AF$2)/10^9),0)</f>
        <v>-0.008595609626</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-0.004548728903</v>
      </c>
      <c r="AJ1218" s="160">
        <f>IF($AI$1129&gt;0,PPMT('Assumptions (Nuclear)'!$V$7,Model!X1,'Assumptions (Nuclear)'!$V$10,'Assumptions (Nuclear)'!$V$5*Model!$AI$1129*AVERAGE('Assumptions (Nuclear)'!$AB$2:$AG$2)/10^9),0)</f>
        <v>-0.004764793526</v>
      </c>
      <c r="AK1218" s="160">
        <f>IF($AI$1129&gt;0,PPMT('Assumptions (Nuclear)'!$V$7,Model!Y1,'Assumptions (Nuclear)'!$V$10,'Assumptions (Nuclear)'!$V$5*Model!$AI$1129*AVERAGE('Assumptions (Nuclear)'!$AB$2:$AG$2)/10^9),0)</f>
        <v>-0.004991121218</v>
      </c>
      <c r="AL1218" s="160">
        <f>IF($AI$1129&gt;0,PPMT('Assumptions (Nuclear)'!$V$7,Model!Z1,'Assumptions (Nuclear)'!$V$10,'Assumptions (Nuclear)'!$V$5*Model!$AI$1129*AVERAGE('Assumptions (Nuclear)'!$AB$2:$AG$2)/10^9),0)</f>
        <v>-0.005228199476</v>
      </c>
      <c r="AM1218" s="160">
        <f>IF($AI$1129&gt;0,PPMT('Assumptions (Nuclear)'!$V$7,Model!AA1,'Assumptions (Nuclear)'!$V$10,'Assumptions (Nuclear)'!$V$5*Model!$AI$1129*AVERAGE('Assumptions (Nuclear)'!$AB$2:$AG$2)/10^9),0)</f>
        <v>-0.005476538951</v>
      </c>
      <c r="AN1218" s="160">
        <f>IF($AI$1129&gt;0,PPMT('Assumptions (Nuclear)'!$V$7,Model!AB1,'Assumptions (Nuclear)'!$V$10,'Assumptions (Nuclear)'!$V$5*Model!$AI$1129*AVERAGE('Assumptions (Nuclear)'!$AB$2:$AG$2)/10^9),0)</f>
        <v>-0.005736674552</v>
      </c>
      <c r="AO1218" s="160">
        <f>IF($AI$1129&gt;0,PPMT('Assumptions (Nuclear)'!$V$7,Model!AC1,'Assumptions (Nuclear)'!$V$10,'Assumptions (Nuclear)'!$V$5*Model!$AI$1129*AVERAGE('Assumptions (Nuclear)'!$AB$2:$AG$2)/10^9),0)</f>
        <v>-0.006009166593</v>
      </c>
      <c r="AP1218" s="160">
        <f>IF($AI$1129&gt;0,PPMT('Assumptions (Nuclear)'!$V$7,Model!AD1,'Assumptions (Nuclear)'!$V$10,'Assumptions (Nuclear)'!$V$5*Model!$AI$1129*AVERAGE('Assumptions (Nuclear)'!$AB$2:$AG$2)/10^9),0)</f>
        <v>-0.006294602006</v>
      </c>
      <c r="AQ1218" s="160">
        <f>IF($AI$1129&gt;0,PPMT('Assumptions (Nuclear)'!$V$7,Model!AE1,'Assumptions (Nuclear)'!$V$10,'Assumptions (Nuclear)'!$V$5*Model!$AI$1129*AVERAGE('Assumptions (Nuclear)'!$AB$2:$AG$2)/10^9),0)</f>
        <v>-0.006593595601</v>
      </c>
      <c r="AR1218" s="160">
        <f>IF($AI$1129&gt;0,PPMT('Assumptions (Nuclear)'!$V$7,Model!AF1,'Assumptions (Nuclear)'!$V$10,'Assumptions (Nuclear)'!$V$5*Model!$AI$1129*AVERAGE('Assumptions (Nuclear)'!$AB$2:$AG$2)/10^9),0)</f>
        <v>-0.006906791392</v>
      </c>
      <c r="AS1218" s="160">
        <f>IF($AI$1129&gt;0,PPMT('Assumptions (Nuclear)'!$V$7,Model!AG1,'Assumptions (Nuclear)'!$V$10,'Assumptions (Nuclear)'!$V$5*Model!$AI$1129*AVERAGE('Assumptions (Nuclear)'!$AB$2:$AG$2)/10^9),0)</f>
        <v>-0.007234863983</v>
      </c>
      <c r="AT1218" s="160">
        <f>IF($AI$1129&gt;0,PPMT('Assumptions (Nuclear)'!$V$7,Model!AH1,'Assumptions (Nuclear)'!$V$10,'Assumptions (Nuclear)'!$V$5*Model!$AI$1129*AVERAGE('Assumptions (Nuclear)'!$AB$2:$AG$2)/10^9),0)</f>
        <v>-0.007578520023</v>
      </c>
      <c r="AU1218" s="160">
        <f>IF($AI$1129&gt;0,PPMT('Assumptions (Nuclear)'!$V$7,Model!AI1,'Assumptions (Nuclear)'!$V$10,'Assumptions (Nuclear)'!$V$5*Model!$AI$1129*AVERAGE('Assumptions (Nuclear)'!$AB$2:$AG$2)/10^9),0)</f>
        <v>-0.007938499724</v>
      </c>
      <c r="AV1218" s="160">
        <f>IF($AI$1129&gt;0,PPMT('Assumptions (Nuclear)'!$V$7,Model!AJ1,'Assumptions (Nuclear)'!$V$10,'Assumptions (Nuclear)'!$V$5*Model!$AI$1129*AVERAGE('Assumptions (Nuclear)'!$AB$2:$AG$2)/10^9),0)</f>
        <v>-0.00831557846</v>
      </c>
      <c r="AW1218" s="160">
        <f>IF($AI$1129&gt;0,PPMT('Assumptions (Nuclear)'!$V$7,Model!AK1,'Assumptions (Nuclear)'!$V$10,'Assumptions (Nuclear)'!$V$5*Model!$AI$1129*AVERAGE('Assumptions (Nuclear)'!$AB$2:$AG$2)/10^9),0)</f>
        <v>-0.008710568437</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-0.004608254435</v>
      </c>
      <c r="AK1219" s="177">
        <f>IF($AJ$1129&gt;0,PPMT('Assumptions (Nuclear)'!$V$7,Model!X1,'Assumptions (Nuclear)'!$V$10,'Assumptions (Nuclear)'!$V$5*Model!$AJ$1129*AVERAGE('Assumptions (Nuclear)'!$AC$2:$AH$2)/10^9),0)</f>
        <v>-0.004827146521</v>
      </c>
      <c r="AL1219" s="177">
        <f>IF($AJ$1129&gt;0,PPMT('Assumptions (Nuclear)'!$V$7,Model!Y1,'Assumptions (Nuclear)'!$V$10,'Assumptions (Nuclear)'!$V$5*Model!$AJ$1129*AVERAGE('Assumptions (Nuclear)'!$AC$2:$AH$2)/10^9),0)</f>
        <v>-0.00505643598</v>
      </c>
      <c r="AM1219" s="177">
        <f>IF($AJ$1129&gt;0,PPMT('Assumptions (Nuclear)'!$V$7,Model!Z1,'Assumptions (Nuclear)'!$V$10,'Assumptions (Nuclear)'!$V$5*Model!$AJ$1129*AVERAGE('Assumptions (Nuclear)'!$AC$2:$AH$2)/10^9),0)</f>
        <v>-0.005296616689</v>
      </c>
      <c r="AN1219" s="177">
        <f>IF($AJ$1129&gt;0,PPMT('Assumptions (Nuclear)'!$V$7,Model!AA1,'Assumptions (Nuclear)'!$V$10,'Assumptions (Nuclear)'!$V$5*Model!$AJ$1129*AVERAGE('Assumptions (Nuclear)'!$AC$2:$AH$2)/10^9),0)</f>
        <v>-0.005548205982</v>
      </c>
      <c r="AO1219" s="177">
        <f>IF($AJ$1129&gt;0,PPMT('Assumptions (Nuclear)'!$V$7,Model!AB1,'Assumptions (Nuclear)'!$V$10,'Assumptions (Nuclear)'!$V$5*Model!$AJ$1129*AVERAGE('Assumptions (Nuclear)'!$AC$2:$AH$2)/10^9),0)</f>
        <v>-0.005811745766</v>
      </c>
      <c r="AP1219" s="177">
        <f>IF($AJ$1129&gt;0,PPMT('Assumptions (Nuclear)'!$V$7,Model!AC1,'Assumptions (Nuclear)'!$V$10,'Assumptions (Nuclear)'!$V$5*Model!$AJ$1129*AVERAGE('Assumptions (Nuclear)'!$AC$2:$AH$2)/10^9),0)</f>
        <v>-0.00608780369</v>
      </c>
      <c r="AQ1219" s="177">
        <f>IF($AJ$1129&gt;0,PPMT('Assumptions (Nuclear)'!$V$7,Model!AD1,'Assumptions (Nuclear)'!$V$10,'Assumptions (Nuclear)'!$V$5*Model!$AJ$1129*AVERAGE('Assumptions (Nuclear)'!$AC$2:$AH$2)/10^9),0)</f>
        <v>-0.006376974366</v>
      </c>
      <c r="AR1219" s="177">
        <f>IF($AJ$1129&gt;0,PPMT('Assumptions (Nuclear)'!$V$7,Model!AE1,'Assumptions (Nuclear)'!$V$10,'Assumptions (Nuclear)'!$V$5*Model!$AJ$1129*AVERAGE('Assumptions (Nuclear)'!$AC$2:$AH$2)/10^9),0)</f>
        <v>-0.006679880648</v>
      </c>
      <c r="AS1219" s="177">
        <f>IF($AJ$1129&gt;0,PPMT('Assumptions (Nuclear)'!$V$7,Model!AF1,'Assumptions (Nuclear)'!$V$10,'Assumptions (Nuclear)'!$V$5*Model!$AJ$1129*AVERAGE('Assumptions (Nuclear)'!$AC$2:$AH$2)/10^9),0)</f>
        <v>-0.006997174979</v>
      </c>
      <c r="AT1219" s="177">
        <f>IF($AJ$1129&gt;0,PPMT('Assumptions (Nuclear)'!$V$7,Model!AG1,'Assumptions (Nuclear)'!$V$10,'Assumptions (Nuclear)'!$V$5*Model!$AJ$1129*AVERAGE('Assumptions (Nuclear)'!$AC$2:$AH$2)/10^9),0)</f>
        <v>-0.00732954079</v>
      </c>
      <c r="AU1219" s="177">
        <f>IF($AJ$1129&gt;0,PPMT('Assumptions (Nuclear)'!$V$7,Model!AH1,'Assumptions (Nuclear)'!$V$10,'Assumptions (Nuclear)'!$V$5*Model!$AJ$1129*AVERAGE('Assumptions (Nuclear)'!$AC$2:$AH$2)/10^9),0)</f>
        <v>-0.007677693978</v>
      </c>
      <c r="AV1219" s="177">
        <f>IF($AJ$1129&gt;0,PPMT('Assumptions (Nuclear)'!$V$7,Model!AI1,'Assumptions (Nuclear)'!$V$10,'Assumptions (Nuclear)'!$V$5*Model!$AJ$1129*AVERAGE('Assumptions (Nuclear)'!$AC$2:$AH$2)/10^9),0)</f>
        <v>-0.008042384442</v>
      </c>
      <c r="AW1219" s="177">
        <f>IF($AJ$1129&gt;0,PPMT('Assumptions (Nuclear)'!$V$7,Model!AJ1,'Assumptions (Nuclear)'!$V$10,'Assumptions (Nuclear)'!$V$5*Model!$AJ$1129*AVERAGE('Assumptions (Nuclear)'!$AC$2:$AH$2)/10^9),0)</f>
        <v>-0.008424397703</v>
      </c>
      <c r="AX1219" s="177">
        <f>IF($AJ$1129&gt;0,PPMT('Assumptions (Nuclear)'!$V$7,Model!AK1,'Assumptions (Nuclear)'!$V$10,'Assumptions (Nuclear)'!$V$5*Model!$AJ$1129*AVERAGE('Assumptions (Nuclear)'!$AC$2:$AH$2)/10^9),0)</f>
        <v>-0.008824556594</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-0.004667664202</v>
      </c>
      <c r="AL1220" s="160">
        <f>IF($AK$1129&gt;0,PPMT('Assumptions (Nuclear)'!$V$7,Model!X1,'Assumptions (Nuclear)'!$V$10,'Assumptions (Nuclear)'!$V$5*Model!$AK$1129*AVERAGE('Assumptions (Nuclear)'!$AD$2:$AI$2)/10^9),0)</f>
        <v>-0.004889378252</v>
      </c>
      <c r="AM1220" s="160">
        <f>IF($AK$1129&gt;0,PPMT('Assumptions (Nuclear)'!$V$7,Model!Y1,'Assumptions (Nuclear)'!$V$10,'Assumptions (Nuclear)'!$V$5*Model!$AK$1129*AVERAGE('Assumptions (Nuclear)'!$AD$2:$AI$2)/10^9),0)</f>
        <v>-0.005121623719</v>
      </c>
      <c r="AN1220" s="160">
        <f>IF($AK$1129&gt;0,PPMT('Assumptions (Nuclear)'!$V$7,Model!Z1,'Assumptions (Nuclear)'!$V$10,'Assumptions (Nuclear)'!$V$5*Model!$AK$1129*AVERAGE('Assumptions (Nuclear)'!$AD$2:$AI$2)/10^9),0)</f>
        <v>-0.005364900845</v>
      </c>
      <c r="AO1220" s="160">
        <f>IF($AK$1129&gt;0,PPMT('Assumptions (Nuclear)'!$V$7,Model!AA1,'Assumptions (Nuclear)'!$V$10,'Assumptions (Nuclear)'!$V$5*Model!$AK$1129*AVERAGE('Assumptions (Nuclear)'!$AD$2:$AI$2)/10^9),0)</f>
        <v>-0.005619733636</v>
      </c>
      <c r="AP1220" s="160">
        <f>IF($AK$1129&gt;0,PPMT('Assumptions (Nuclear)'!$V$7,Model!AB1,'Assumptions (Nuclear)'!$V$10,'Assumptions (Nuclear)'!$V$5*Model!$AK$1129*AVERAGE('Assumptions (Nuclear)'!$AD$2:$AI$2)/10^9),0)</f>
        <v>-0.005886670983</v>
      </c>
      <c r="AQ1220" s="160">
        <f>IF($AK$1129&gt;0,PPMT('Assumptions (Nuclear)'!$V$7,Model!AC1,'Assumptions (Nuclear)'!$V$10,'Assumptions (Nuclear)'!$V$5*Model!$AK$1129*AVERAGE('Assumptions (Nuclear)'!$AD$2:$AI$2)/10^9),0)</f>
        <v>-0.006166287855</v>
      </c>
      <c r="AR1220" s="160">
        <f>IF($AK$1129&gt;0,PPMT('Assumptions (Nuclear)'!$V$7,Model!AD1,'Assumptions (Nuclear)'!$V$10,'Assumptions (Nuclear)'!$V$5*Model!$AK$1129*AVERAGE('Assumptions (Nuclear)'!$AD$2:$AI$2)/10^9),0)</f>
        <v>-0.006459186528</v>
      </c>
      <c r="AS1220" s="160">
        <f>IF($AK$1129&gt;0,PPMT('Assumptions (Nuclear)'!$V$7,Model!AE1,'Assumptions (Nuclear)'!$V$10,'Assumptions (Nuclear)'!$V$5*Model!$AK$1129*AVERAGE('Assumptions (Nuclear)'!$AD$2:$AI$2)/10^9),0)</f>
        <v>-0.006765997888</v>
      </c>
      <c r="AT1220" s="160">
        <f>IF($AK$1129&gt;0,PPMT('Assumptions (Nuclear)'!$V$7,Model!AF1,'Assumptions (Nuclear)'!$V$10,'Assumptions (Nuclear)'!$V$5*Model!$AK$1129*AVERAGE('Assumptions (Nuclear)'!$AD$2:$AI$2)/10^9),0)</f>
        <v>-0.007087382788</v>
      </c>
      <c r="AU1220" s="160">
        <f>IF($AK$1129&gt;0,PPMT('Assumptions (Nuclear)'!$V$7,Model!AG1,'Assumptions (Nuclear)'!$V$10,'Assumptions (Nuclear)'!$V$5*Model!$AK$1129*AVERAGE('Assumptions (Nuclear)'!$AD$2:$AI$2)/10^9),0)</f>
        <v>-0.00742403347</v>
      </c>
      <c r="AV1220" s="160">
        <f>IF($AK$1129&gt;0,PPMT('Assumptions (Nuclear)'!$V$7,Model!AH1,'Assumptions (Nuclear)'!$V$10,'Assumptions (Nuclear)'!$V$5*Model!$AK$1129*AVERAGE('Assumptions (Nuclear)'!$AD$2:$AI$2)/10^9),0)</f>
        <v>-0.00777667506</v>
      </c>
      <c r="AW1220" s="160">
        <f>IF($AK$1129&gt;0,PPMT('Assumptions (Nuclear)'!$V$7,Model!AI1,'Assumptions (Nuclear)'!$V$10,'Assumptions (Nuclear)'!$V$5*Model!$AK$1129*AVERAGE('Assumptions (Nuclear)'!$AD$2:$AI$2)/10^9),0)</f>
        <v>-0.008146067125</v>
      </c>
      <c r="AX1220" s="160">
        <f>IF($AK$1129&gt;0,PPMT('Assumptions (Nuclear)'!$V$7,Model!AJ1,'Assumptions (Nuclear)'!$V$10,'Assumptions (Nuclear)'!$V$5*Model!$AK$1129*AVERAGE('Assumptions (Nuclear)'!$AD$2:$AI$2)/10^9),0)</f>
        <v>-0.008533005314</v>
      </c>
      <c r="AY1220" s="160">
        <f>IF($AK$1129&gt;0,PPMT('Assumptions (Nuclear)'!$V$7,Model!AK1,'Assumptions (Nuclear)'!$V$10,'Assumptions (Nuclear)'!$V$5*Model!$AK$1129*AVERAGE('Assumptions (Nuclear)'!$AD$2:$AI$2)/10^9),0)</f>
        <v>-0.008938323066</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-0.004727233666</v>
      </c>
      <c r="AM1221" s="177">
        <f>IF($AL$1129&gt;0,PPMT('Assumptions (Nuclear)'!$V$7,Model!X1,'Assumptions (Nuclear)'!$V$10,'Assumptions (Nuclear)'!$V$5*Model!$AL$1129*AVERAGE('Assumptions (Nuclear)'!$AE$2:$AJ$2)/10^9),0)</f>
        <v>-0.004951777265</v>
      </c>
      <c r="AN1221" s="177">
        <f>IF($AL$1129&gt;0,PPMT('Assumptions (Nuclear)'!$V$7,Model!Y1,'Assumptions (Nuclear)'!$V$10,'Assumptions (Nuclear)'!$V$5*Model!$AL$1129*AVERAGE('Assumptions (Nuclear)'!$AE$2:$AJ$2)/10^9),0)</f>
        <v>-0.005186986685</v>
      </c>
      <c r="AO1221" s="177">
        <f>IF($AL$1129&gt;0,PPMT('Assumptions (Nuclear)'!$V$7,Model!Z1,'Assumptions (Nuclear)'!$V$10,'Assumptions (Nuclear)'!$V$5*Model!$AL$1129*AVERAGE('Assumptions (Nuclear)'!$AE$2:$AJ$2)/10^9),0)</f>
        <v>-0.005433368552</v>
      </c>
      <c r="AP1221" s="177">
        <f>IF($AL$1129&gt;0,PPMT('Assumptions (Nuclear)'!$V$7,Model!AA1,'Assumptions (Nuclear)'!$V$10,'Assumptions (Nuclear)'!$V$5*Model!$AL$1129*AVERAGE('Assumptions (Nuclear)'!$AE$2:$AJ$2)/10^9),0)</f>
        <v>-0.005691453559</v>
      </c>
      <c r="AQ1221" s="177">
        <f>IF($AL$1129&gt;0,PPMT('Assumptions (Nuclear)'!$V$7,Model!AB1,'Assumptions (Nuclear)'!$V$10,'Assumptions (Nuclear)'!$V$5*Model!$AL$1129*AVERAGE('Assumptions (Nuclear)'!$AE$2:$AJ$2)/10^9),0)</f>
        <v>-0.005961797603</v>
      </c>
      <c r="AR1221" s="177">
        <f>IF($AL$1129&gt;0,PPMT('Assumptions (Nuclear)'!$V$7,Model!AC1,'Assumptions (Nuclear)'!$V$10,'Assumptions (Nuclear)'!$V$5*Model!$AL$1129*AVERAGE('Assumptions (Nuclear)'!$AE$2:$AJ$2)/10^9),0)</f>
        <v>-0.006244982989</v>
      </c>
      <c r="AS1221" s="177">
        <f>IF($AL$1129&gt;0,PPMT('Assumptions (Nuclear)'!$V$7,Model!AD1,'Assumptions (Nuclear)'!$V$10,'Assumptions (Nuclear)'!$V$5*Model!$AL$1129*AVERAGE('Assumptions (Nuclear)'!$AE$2:$AJ$2)/10^9),0)</f>
        <v>-0.006541619681</v>
      </c>
      <c r="AT1221" s="177">
        <f>IF($AL$1129&gt;0,PPMT('Assumptions (Nuclear)'!$V$7,Model!AE1,'Assumptions (Nuclear)'!$V$10,'Assumptions (Nuclear)'!$V$5*Model!$AL$1129*AVERAGE('Assumptions (Nuclear)'!$AE$2:$AJ$2)/10^9),0)</f>
        <v>-0.006852346615</v>
      </c>
      <c r="AU1221" s="177">
        <f>IF($AL$1129&gt;0,PPMT('Assumptions (Nuclear)'!$V$7,Model!AF1,'Assumptions (Nuclear)'!$V$10,'Assumptions (Nuclear)'!$V$5*Model!$AL$1129*AVERAGE('Assumptions (Nuclear)'!$AE$2:$AJ$2)/10^9),0)</f>
        <v>-0.00717783308</v>
      </c>
      <c r="AV1221" s="177">
        <f>IF($AL$1129&gt;0,PPMT('Assumptions (Nuclear)'!$V$7,Model!AG1,'Assumptions (Nuclear)'!$V$10,'Assumptions (Nuclear)'!$V$5*Model!$AL$1129*AVERAGE('Assumptions (Nuclear)'!$AE$2:$AJ$2)/10^9),0)</f>
        <v>-0.007518780151</v>
      </c>
      <c r="AW1221" s="177">
        <f>IF($AL$1129&gt;0,PPMT('Assumptions (Nuclear)'!$V$7,Model!AH1,'Assumptions (Nuclear)'!$V$10,'Assumptions (Nuclear)'!$V$5*Model!$AL$1129*AVERAGE('Assumptions (Nuclear)'!$AE$2:$AJ$2)/10^9),0)</f>
        <v>-0.007875922208</v>
      </c>
      <c r="AX1221" s="177">
        <f>IF($AL$1129&gt;0,PPMT('Assumptions (Nuclear)'!$V$7,Model!AI1,'Assumptions (Nuclear)'!$V$10,'Assumptions (Nuclear)'!$V$5*Model!$AL$1129*AVERAGE('Assumptions (Nuclear)'!$AE$2:$AJ$2)/10^9),0)</f>
        <v>-0.008250028513</v>
      </c>
      <c r="AY1221" s="177">
        <f>IF($AL$1129&gt;0,PPMT('Assumptions (Nuclear)'!$V$7,Model!AJ1,'Assumptions (Nuclear)'!$V$10,'Assumptions (Nuclear)'!$V$5*Model!$AL$1129*AVERAGE('Assumptions (Nuclear)'!$AE$2:$AJ$2)/10^9),0)</f>
        <v>-0.008641904867</v>
      </c>
      <c r="AZ1221" s="177">
        <f>IF($AL$1129&gt;0,PPMT('Assumptions (Nuclear)'!$V$7,Model!AK1,'Assumptions (Nuclear)'!$V$10,'Assumptions (Nuclear)'!$V$5*Model!$AL$1129*AVERAGE('Assumptions (Nuclear)'!$AE$2:$AJ$2)/10^9),0)</f>
        <v>-0.009052395349</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-0.004787031446</v>
      </c>
      <c r="AN1222" s="160">
        <f>IF($AM$1129&gt;0,PPMT('Assumptions (Nuclear)'!$V$7,Model!X1,'Assumptions (Nuclear)'!$V$10,'Assumptions (Nuclear)'!$V$5*Model!$AM$1129*AVERAGE('Assumptions (Nuclear)'!$AF$2:$AK$2)/10^9),0)</f>
        <v>-0.00501441544</v>
      </c>
      <c r="AO1222" s="160">
        <f>IF($AM$1129&gt;0,PPMT('Assumptions (Nuclear)'!$V$7,Model!Y1,'Assumptions (Nuclear)'!$V$10,'Assumptions (Nuclear)'!$V$5*Model!$AM$1129*AVERAGE('Assumptions (Nuclear)'!$AF$2:$AK$2)/10^9),0)</f>
        <v>-0.005252600174</v>
      </c>
      <c r="AP1222" s="160">
        <f>IF($AM$1129&gt;0,PPMT('Assumptions (Nuclear)'!$V$7,Model!Z1,'Assumptions (Nuclear)'!$V$10,'Assumptions (Nuclear)'!$V$5*Model!$AM$1129*AVERAGE('Assumptions (Nuclear)'!$AF$2:$AK$2)/10^9),0)</f>
        <v>-0.005502098682</v>
      </c>
      <c r="AQ1222" s="160">
        <f>IF($AM$1129&gt;0,PPMT('Assumptions (Nuclear)'!$V$7,Model!AA1,'Assumptions (Nuclear)'!$V$10,'Assumptions (Nuclear)'!$V$5*Model!$AM$1129*AVERAGE('Assumptions (Nuclear)'!$AF$2:$AK$2)/10^9),0)</f>
        <v>-0.005763448369</v>
      </c>
      <c r="AR1222" s="160">
        <f>IF($AM$1129&gt;0,PPMT('Assumptions (Nuclear)'!$V$7,Model!AB1,'Assumptions (Nuclear)'!$V$10,'Assumptions (Nuclear)'!$V$5*Model!$AM$1129*AVERAGE('Assumptions (Nuclear)'!$AF$2:$AK$2)/10^9),0)</f>
        <v>-0.006037212167</v>
      </c>
      <c r="AS1222" s="160">
        <f>IF($AM$1129&gt;0,PPMT('Assumptions (Nuclear)'!$V$7,Model!AC1,'Assumptions (Nuclear)'!$V$10,'Assumptions (Nuclear)'!$V$5*Model!$AM$1129*AVERAGE('Assumptions (Nuclear)'!$AF$2:$AK$2)/10^9),0)</f>
        <v>-0.006323979745</v>
      </c>
      <c r="AT1222" s="160">
        <f>IF($AM$1129&gt;0,PPMT('Assumptions (Nuclear)'!$V$7,Model!AD1,'Assumptions (Nuclear)'!$V$10,'Assumptions (Nuclear)'!$V$5*Model!$AM$1129*AVERAGE('Assumptions (Nuclear)'!$AF$2:$AK$2)/10^9),0)</f>
        <v>-0.006624368783</v>
      </c>
      <c r="AU1222" s="160">
        <f>IF($AM$1129&gt;0,PPMT('Assumptions (Nuclear)'!$V$7,Model!AE1,'Assumptions (Nuclear)'!$V$10,'Assumptions (Nuclear)'!$V$5*Model!$AM$1129*AVERAGE('Assumptions (Nuclear)'!$AF$2:$AK$2)/10^9),0)</f>
        <v>-0.0069390263</v>
      </c>
      <c r="AV1222" s="160">
        <f>IF($AM$1129&gt;0,PPMT('Assumptions (Nuclear)'!$V$7,Model!AF1,'Assumptions (Nuclear)'!$V$10,'Assumptions (Nuclear)'!$V$5*Model!$AM$1129*AVERAGE('Assumptions (Nuclear)'!$AF$2:$AK$2)/10^9),0)</f>
        <v>-0.007268630049</v>
      </c>
      <c r="AW1222" s="160">
        <f>IF($AM$1129&gt;0,PPMT('Assumptions (Nuclear)'!$V$7,Model!AG1,'Assumptions (Nuclear)'!$V$10,'Assumptions (Nuclear)'!$V$5*Model!$AM$1129*AVERAGE('Assumptions (Nuclear)'!$AF$2:$AK$2)/10^9),0)</f>
        <v>-0.007613889976</v>
      </c>
      <c r="AX1222" s="160">
        <f>IF($AM$1129&gt;0,PPMT('Assumptions (Nuclear)'!$V$7,Model!AH1,'Assumptions (Nuclear)'!$V$10,'Assumptions (Nuclear)'!$V$5*Model!$AM$1129*AVERAGE('Assumptions (Nuclear)'!$AF$2:$AK$2)/10^9),0)</f>
        <v>-0.00797554975</v>
      </c>
      <c r="AY1222" s="160">
        <f>IF($AM$1129&gt;0,PPMT('Assumptions (Nuclear)'!$V$7,Model!AI1,'Assumptions (Nuclear)'!$V$10,'Assumptions (Nuclear)'!$V$5*Model!$AM$1129*AVERAGE('Assumptions (Nuclear)'!$AF$2:$AK$2)/10^9),0)</f>
        <v>-0.008354388363</v>
      </c>
      <c r="AZ1222" s="160">
        <f>IF($AM$1129&gt;0,PPMT('Assumptions (Nuclear)'!$V$7,Model!AJ1,'Assumptions (Nuclear)'!$V$10,'Assumptions (Nuclear)'!$V$5*Model!$AM$1129*AVERAGE('Assumptions (Nuclear)'!$AF$2:$AK$2)/10^9),0)</f>
        <v>-0.008751221811</v>
      </c>
      <c r="BA1222" s="160">
        <f>IF($AM$1129&gt;0,PPMT('Assumptions (Nuclear)'!$V$7,Model!AK1,'Assumptions (Nuclear)'!$V$10,'Assumptions (Nuclear)'!$V$5*Model!$AM$1129*AVERAGE('Assumptions (Nuclear)'!$AF$2:$AK$2)/10^9),0)</f>
        <v>-0.009166904847</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-0.004846571946</v>
      </c>
      <c r="AO1223" s="160">
        <f>IF($AN$1129&gt;0,PPMT('Assumptions (Nuclear)'!$V$7,Model!X1,'Assumptions (Nuclear)'!$V$10,'Assumptions (Nuclear)'!$V$5*Model!$AN$1129*AVERAGE('Assumptions (Nuclear)'!$AG$2:$AL$2)/10^9),0)</f>
        <v>-0.005076784114</v>
      </c>
      <c r="AP1223" s="160">
        <f>IF($AN$1129&gt;0,PPMT('Assumptions (Nuclear)'!$V$7,Model!Y1,'Assumptions (Nuclear)'!$V$10,'Assumptions (Nuclear)'!$V$5*Model!$AN$1129*AVERAGE('Assumptions (Nuclear)'!$AG$2:$AL$2)/10^9),0)</f>
        <v>-0.005317931359</v>
      </c>
      <c r="AQ1223" s="160">
        <f>IF($AN$1129&gt;0,PPMT('Assumptions (Nuclear)'!$V$7,Model!Z1,'Assumptions (Nuclear)'!$V$10,'Assumptions (Nuclear)'!$V$5*Model!$AN$1129*AVERAGE('Assumptions (Nuclear)'!$AG$2:$AL$2)/10^9),0)</f>
        <v>-0.005570533099</v>
      </c>
      <c r="AR1223" s="160">
        <f>IF($AN$1129&gt;0,PPMT('Assumptions (Nuclear)'!$V$7,Model!AA1,'Assumptions (Nuclear)'!$V$10,'Assumptions (Nuclear)'!$V$5*Model!$AN$1129*AVERAGE('Assumptions (Nuclear)'!$AG$2:$AL$2)/10^9),0)</f>
        <v>-0.005835133421</v>
      </c>
      <c r="AS1223" s="160">
        <f>IF($AN$1129&gt;0,PPMT('Assumptions (Nuclear)'!$V$7,Model!AB1,'Assumptions (Nuclear)'!$V$10,'Assumptions (Nuclear)'!$V$5*Model!$AN$1129*AVERAGE('Assumptions (Nuclear)'!$AG$2:$AL$2)/10^9),0)</f>
        <v>-0.006112302258</v>
      </c>
      <c r="AT1223" s="160">
        <f>IF($AN$1129&gt;0,PPMT('Assumptions (Nuclear)'!$V$7,Model!AC1,'Assumptions (Nuclear)'!$V$10,'Assumptions (Nuclear)'!$V$5*Model!$AN$1129*AVERAGE('Assumptions (Nuclear)'!$AG$2:$AL$2)/10^9),0)</f>
        <v>-0.006402636616</v>
      </c>
      <c r="AU1223" s="160">
        <f>IF($AN$1129&gt;0,PPMT('Assumptions (Nuclear)'!$V$7,Model!AD1,'Assumptions (Nuclear)'!$V$10,'Assumptions (Nuclear)'!$V$5*Model!$AN$1129*AVERAGE('Assumptions (Nuclear)'!$AG$2:$AL$2)/10^9),0)</f>
        <v>-0.006706761855</v>
      </c>
      <c r="AV1223" s="160">
        <f>IF($AN$1129&gt;0,PPMT('Assumptions (Nuclear)'!$V$7,Model!AE1,'Assumptions (Nuclear)'!$V$10,'Assumptions (Nuclear)'!$V$5*Model!$AN$1129*AVERAGE('Assumptions (Nuclear)'!$AG$2:$AL$2)/10^9),0)</f>
        <v>-0.007025333043</v>
      </c>
      <c r="AW1223" s="160">
        <f>IF($AN$1129&gt;0,PPMT('Assumptions (Nuclear)'!$V$7,Model!AF1,'Assumptions (Nuclear)'!$V$10,'Assumptions (Nuclear)'!$V$5*Model!$AN$1129*AVERAGE('Assumptions (Nuclear)'!$AG$2:$AL$2)/10^9),0)</f>
        <v>-0.007359036362</v>
      </c>
      <c r="AX1223" s="160">
        <f>IF($AN$1129&gt;0,PPMT('Assumptions (Nuclear)'!$V$7,Model!AG1,'Assumptions (Nuclear)'!$V$10,'Assumptions (Nuclear)'!$V$5*Model!$AN$1129*AVERAGE('Assumptions (Nuclear)'!$AG$2:$AL$2)/10^9),0)</f>
        <v>-0.00770859059</v>
      </c>
      <c r="AY1223" s="160">
        <f>IF($AN$1129&gt;0,PPMT('Assumptions (Nuclear)'!$V$7,Model!AH1,'Assumptions (Nuclear)'!$V$10,'Assumptions (Nuclear)'!$V$5*Model!$AN$1129*AVERAGE('Assumptions (Nuclear)'!$AG$2:$AL$2)/10^9),0)</f>
        <v>-0.008074748643</v>
      </c>
      <c r="AZ1223" s="160">
        <f>IF($AN$1129&gt;0,PPMT('Assumptions (Nuclear)'!$V$7,Model!AI1,'Assumptions (Nuclear)'!$V$10,'Assumptions (Nuclear)'!$V$5*Model!$AN$1129*AVERAGE('Assumptions (Nuclear)'!$AG$2:$AL$2)/10^9),0)</f>
        <v>-0.008458299203</v>
      </c>
      <c r="BA1223" s="160">
        <f>IF($AN$1129&gt;0,PPMT('Assumptions (Nuclear)'!$V$7,Model!AJ1,'Assumptions (Nuclear)'!$V$10,'Assumptions (Nuclear)'!$V$5*Model!$AN$1129*AVERAGE('Assumptions (Nuclear)'!$AG$2:$AL$2)/10^9),0)</f>
        <v>-0.008860068415</v>
      </c>
      <c r="BB1223" s="160">
        <f>IF($AN$1129&gt;0,PPMT('Assumptions (Nuclear)'!$V$7,Model!AK1,'Assumptions (Nuclear)'!$V$10,'Assumptions (Nuclear)'!$V$5*Model!$AN$1129*AVERAGE('Assumptions (Nuclear)'!$AG$2:$AL$2)/10^9),0)</f>
        <v>-0.009280921665</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-0.004907020701</v>
      </c>
      <c r="AP1224" s="160">
        <f>IF($AO$1129&gt;0,PPMT('Assumptions (Nuclear)'!$V$7,Model!X1,'Assumptions (Nuclear)'!$V$10,'Assumptions (Nuclear)'!$V$5*Model!$AO$1129*AVERAGE('Assumptions (Nuclear)'!$AH$2:$AM$2)/10^9),0)</f>
        <v>-0.005140104184</v>
      </c>
      <c r="AQ1224" s="160">
        <f>IF($AO$1129&gt;0,PPMT('Assumptions (Nuclear)'!$V$7,Model!Y1,'Assumptions (Nuclear)'!$V$10,'Assumptions (Nuclear)'!$V$5*Model!$AO$1129*AVERAGE('Assumptions (Nuclear)'!$AH$2:$AM$2)/10^9),0)</f>
        <v>-0.005384259133</v>
      </c>
      <c r="AR1224" s="160">
        <f>IF($AO$1129&gt;0,PPMT('Assumptions (Nuclear)'!$V$7,Model!Z1,'Assumptions (Nuclear)'!$V$10,'Assumptions (Nuclear)'!$V$5*Model!$AO$1129*AVERAGE('Assumptions (Nuclear)'!$AH$2:$AM$2)/10^9),0)</f>
        <v>-0.005640011442</v>
      </c>
      <c r="AS1224" s="160">
        <f>IF($AO$1129&gt;0,PPMT('Assumptions (Nuclear)'!$V$7,Model!AA1,'Assumptions (Nuclear)'!$V$10,'Assumptions (Nuclear)'!$V$5*Model!$AO$1129*AVERAGE('Assumptions (Nuclear)'!$AH$2:$AM$2)/10^9),0)</f>
        <v>-0.005907911985</v>
      </c>
      <c r="AT1224" s="160">
        <f>IF($AO$1129&gt;0,PPMT('Assumptions (Nuclear)'!$V$7,Model!AB1,'Assumptions (Nuclear)'!$V$10,'Assumptions (Nuclear)'!$V$5*Model!$AO$1129*AVERAGE('Assumptions (Nuclear)'!$AH$2:$AM$2)/10^9),0)</f>
        <v>-0.006188537804</v>
      </c>
      <c r="AU1224" s="160">
        <f>IF($AO$1129&gt;0,PPMT('Assumptions (Nuclear)'!$V$7,Model!AC1,'Assumptions (Nuclear)'!$V$10,'Assumptions (Nuclear)'!$V$5*Model!$AO$1129*AVERAGE('Assumptions (Nuclear)'!$AH$2:$AM$2)/10^9),0)</f>
        <v>-0.00648249335</v>
      </c>
      <c r="AV1224" s="160">
        <f>IF($AO$1129&gt;0,PPMT('Assumptions (Nuclear)'!$V$7,Model!AD1,'Assumptions (Nuclear)'!$V$10,'Assumptions (Nuclear)'!$V$5*Model!$AO$1129*AVERAGE('Assumptions (Nuclear)'!$AH$2:$AM$2)/10^9),0)</f>
        <v>-0.006790411784</v>
      </c>
      <c r="AW1224" s="160">
        <f>IF($AO$1129&gt;0,PPMT('Assumptions (Nuclear)'!$V$7,Model!AE1,'Assumptions (Nuclear)'!$V$10,'Assumptions (Nuclear)'!$V$5*Model!$AO$1129*AVERAGE('Assumptions (Nuclear)'!$AH$2:$AM$2)/10^9),0)</f>
        <v>-0.007112956344</v>
      </c>
      <c r="AX1224" s="160">
        <f>IF($AO$1129&gt;0,PPMT('Assumptions (Nuclear)'!$V$7,Model!AF1,'Assumptions (Nuclear)'!$V$10,'Assumptions (Nuclear)'!$V$5*Model!$AO$1129*AVERAGE('Assumptions (Nuclear)'!$AH$2:$AM$2)/10^9),0)</f>
        <v>-0.00745082177</v>
      </c>
      <c r="AY1224" s="160">
        <f>IF($AO$1129&gt;0,PPMT('Assumptions (Nuclear)'!$V$7,Model!AG1,'Assumptions (Nuclear)'!$V$10,'Assumptions (Nuclear)'!$V$5*Model!$AO$1129*AVERAGE('Assumptions (Nuclear)'!$AH$2:$AM$2)/10^9),0)</f>
        <v>-0.007804735804</v>
      </c>
      <c r="AZ1224" s="160">
        <f>IF($AO$1129&gt;0,PPMT('Assumptions (Nuclear)'!$V$7,Model!AH1,'Assumptions (Nuclear)'!$V$10,'Assumptions (Nuclear)'!$V$5*Model!$AO$1129*AVERAGE('Assumptions (Nuclear)'!$AH$2:$AM$2)/10^9),0)</f>
        <v>-0.008175460755</v>
      </c>
      <c r="BA1224" s="160">
        <f>IF($AO$1129&gt;0,PPMT('Assumptions (Nuclear)'!$V$7,Model!AI1,'Assumptions (Nuclear)'!$V$10,'Assumptions (Nuclear)'!$V$5*Model!$AO$1129*AVERAGE('Assumptions (Nuclear)'!$AH$2:$AM$2)/10^9),0)</f>
        <v>-0.008563795141</v>
      </c>
      <c r="BB1224" s="160">
        <f>IF($AO$1129&gt;0,PPMT('Assumptions (Nuclear)'!$V$7,Model!AJ1,'Assumptions (Nuclear)'!$V$10,'Assumptions (Nuclear)'!$V$5*Model!$AO$1129*AVERAGE('Assumptions (Nuclear)'!$AH$2:$AM$2)/10^9),0)</f>
        <v>-0.00897057541</v>
      </c>
      <c r="BC1224" s="160">
        <f>IF($AO$1129&gt;0,PPMT('Assumptions (Nuclear)'!$V$7,Model!AK1,'Assumptions (Nuclear)'!$V$10,'Assumptions (Nuclear)'!$V$5*Model!$AO$1129*AVERAGE('Assumptions (Nuclear)'!$AH$2:$AM$2)/10^9),0)</f>
        <v>-0.009396677742</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-0.004968227012</v>
      </c>
      <c r="AQ1225" s="160">
        <f>IF($AP$1129&gt;0,PPMT('Assumptions (Nuclear)'!$V$7,Model!X1,'Assumptions (Nuclear)'!$V$10,'Assumptions (Nuclear)'!$V$5*Model!$AP$1129*AVERAGE('Assumptions (Nuclear)'!$AI$2:$AN$2)/10^9),0)</f>
        <v>-0.005204217795</v>
      </c>
      <c r="AR1225" s="160">
        <f>IF($AP$1129&gt;0,PPMT('Assumptions (Nuclear)'!$V$7,Model!Y1,'Assumptions (Nuclear)'!$V$10,'Assumptions (Nuclear)'!$V$5*Model!$AP$1129*AVERAGE('Assumptions (Nuclear)'!$AI$2:$AN$2)/10^9),0)</f>
        <v>-0.00545141814</v>
      </c>
      <c r="AS1225" s="160">
        <f>IF($AP$1129&gt;0,PPMT('Assumptions (Nuclear)'!$V$7,Model!Z1,'Assumptions (Nuclear)'!$V$10,'Assumptions (Nuclear)'!$V$5*Model!$AP$1129*AVERAGE('Assumptions (Nuclear)'!$AI$2:$AN$2)/10^9),0)</f>
        <v>-0.005710360502</v>
      </c>
      <c r="AT1225" s="160">
        <f>IF($AP$1129&gt;0,PPMT('Assumptions (Nuclear)'!$V$7,Model!AA1,'Assumptions (Nuclear)'!$V$10,'Assumptions (Nuclear)'!$V$5*Model!$AP$1129*AVERAGE('Assumptions (Nuclear)'!$AI$2:$AN$2)/10^9),0)</f>
        <v>-0.005981602626</v>
      </c>
      <c r="AU1225" s="160">
        <f>IF($AP$1129&gt;0,PPMT('Assumptions (Nuclear)'!$V$7,Model!AB1,'Assumptions (Nuclear)'!$V$10,'Assumptions (Nuclear)'!$V$5*Model!$AP$1129*AVERAGE('Assumptions (Nuclear)'!$AI$2:$AN$2)/10^9),0)</f>
        <v>-0.006265728751</v>
      </c>
      <c r="AV1225" s="160">
        <f>IF($AP$1129&gt;0,PPMT('Assumptions (Nuclear)'!$V$7,Model!AC1,'Assumptions (Nuclear)'!$V$10,'Assumptions (Nuclear)'!$V$5*Model!$AP$1129*AVERAGE('Assumptions (Nuclear)'!$AI$2:$AN$2)/10^9),0)</f>
        <v>-0.006563350866</v>
      </c>
      <c r="AW1225" s="160">
        <f>IF($AP$1129&gt;0,PPMT('Assumptions (Nuclear)'!$V$7,Model!AD1,'Assumptions (Nuclear)'!$V$10,'Assumptions (Nuclear)'!$V$5*Model!$AP$1129*AVERAGE('Assumptions (Nuclear)'!$AI$2:$AN$2)/10^9),0)</f>
        <v>-0.006875110033</v>
      </c>
      <c r="AX1225" s="160">
        <f>IF($AP$1129&gt;0,PPMT('Assumptions (Nuclear)'!$V$7,Model!AE1,'Assumptions (Nuclear)'!$V$10,'Assumptions (Nuclear)'!$V$5*Model!$AP$1129*AVERAGE('Assumptions (Nuclear)'!$AI$2:$AN$2)/10^9),0)</f>
        <v>-0.007201677759</v>
      </c>
      <c r="AY1225" s="160">
        <f>IF($AP$1129&gt;0,PPMT('Assumptions (Nuclear)'!$V$7,Model!AF1,'Assumptions (Nuclear)'!$V$10,'Assumptions (Nuclear)'!$V$5*Model!$AP$1129*AVERAGE('Assumptions (Nuclear)'!$AI$2:$AN$2)/10^9),0)</f>
        <v>-0.007543757453</v>
      </c>
      <c r="AZ1225" s="160">
        <f>IF($AP$1129&gt;0,PPMT('Assumptions (Nuclear)'!$V$7,Model!AG1,'Assumptions (Nuclear)'!$V$10,'Assumptions (Nuclear)'!$V$5*Model!$AP$1129*AVERAGE('Assumptions (Nuclear)'!$AI$2:$AN$2)/10^9),0)</f>
        <v>-0.007902085932</v>
      </c>
      <c r="BA1225" s="160">
        <f>IF($AP$1129&gt;0,PPMT('Assumptions (Nuclear)'!$V$7,Model!AH1,'Assumptions (Nuclear)'!$V$10,'Assumptions (Nuclear)'!$V$5*Model!$AP$1129*AVERAGE('Assumptions (Nuclear)'!$AI$2:$AN$2)/10^9),0)</f>
        <v>-0.008277435013</v>
      </c>
      <c r="BB1225" s="160">
        <f>IF($AP$1129&gt;0,PPMT('Assumptions (Nuclear)'!$V$7,Model!AI1,'Assumptions (Nuclear)'!$V$10,'Assumptions (Nuclear)'!$V$5*Model!$AP$1129*AVERAGE('Assumptions (Nuclear)'!$AI$2:$AN$2)/10^9),0)</f>
        <v>-0.008670613177</v>
      </c>
      <c r="BC1225" s="160">
        <f>IF($AP$1129&gt;0,PPMT('Assumptions (Nuclear)'!$V$7,Model!AJ1,'Assumptions (Nuclear)'!$V$10,'Assumptions (Nuclear)'!$V$5*Model!$AP$1129*AVERAGE('Assumptions (Nuclear)'!$AI$2:$AN$2)/10^9),0)</f>
        <v>-0.009082467302</v>
      </c>
      <c r="BD1225" s="160">
        <f>IF($AP$1129&gt;0,PPMT('Assumptions (Nuclear)'!$V$7,Model!AK1,'Assumptions (Nuclear)'!$V$10,'Assumptions (Nuclear)'!$V$5*Model!$AP$1129*AVERAGE('Assumptions (Nuclear)'!$AI$2:$AN$2)/10^9),0)</f>
        <v>-0.009513884499</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-0.005029650508</v>
      </c>
      <c r="AR1226" s="160">
        <f>IF($AQ$1129&gt;0,PPMT('Assumptions (Nuclear)'!$V$7,Model!X1,'Assumptions (Nuclear)'!$V$10,'Assumptions (Nuclear)'!$V$5*Model!$AQ$1129*AVERAGE('Assumptions (Nuclear)'!$AJ$2:$AO$2)/10^9),0)</f>
        <v>-0.005268558907</v>
      </c>
      <c r="AS1226" s="160">
        <f>IF($AQ$1129&gt;0,PPMT('Assumptions (Nuclear)'!$V$7,Model!Y1,'Assumptions (Nuclear)'!$V$10,'Assumptions (Nuclear)'!$V$5*Model!$AQ$1129*AVERAGE('Assumptions (Nuclear)'!$AJ$2:$AO$2)/10^9),0)</f>
        <v>-0.005518815455</v>
      </c>
      <c r="AT1226" s="160">
        <f>IF($AQ$1129&gt;0,PPMT('Assumptions (Nuclear)'!$V$7,Model!Z1,'Assumptions (Nuclear)'!$V$10,'Assumptions (Nuclear)'!$V$5*Model!$AQ$1129*AVERAGE('Assumptions (Nuclear)'!$AJ$2:$AO$2)/10^9),0)</f>
        <v>-0.005780959189</v>
      </c>
      <c r="AU1226" s="160">
        <f>IF($AQ$1129&gt;0,PPMT('Assumptions (Nuclear)'!$V$7,Model!AA1,'Assumptions (Nuclear)'!$V$10,'Assumptions (Nuclear)'!$V$5*Model!$AQ$1129*AVERAGE('Assumptions (Nuclear)'!$AJ$2:$AO$2)/10^9),0)</f>
        <v>-0.006055554751</v>
      </c>
      <c r="AV1226" s="160">
        <f>IF($AQ$1129&gt;0,PPMT('Assumptions (Nuclear)'!$V$7,Model!AB1,'Assumptions (Nuclear)'!$V$10,'Assumptions (Nuclear)'!$V$5*Model!$AQ$1129*AVERAGE('Assumptions (Nuclear)'!$AJ$2:$AO$2)/10^9),0)</f>
        <v>-0.006343193601</v>
      </c>
      <c r="AW1226" s="160">
        <f>IF($AQ$1129&gt;0,PPMT('Assumptions (Nuclear)'!$V$7,Model!AC1,'Assumptions (Nuclear)'!$V$10,'Assumptions (Nuclear)'!$V$5*Model!$AQ$1129*AVERAGE('Assumptions (Nuclear)'!$AJ$2:$AO$2)/10^9),0)</f>
        <v>-0.006644495297</v>
      </c>
      <c r="AX1226" s="160">
        <f>IF($AQ$1129&gt;0,PPMT('Assumptions (Nuclear)'!$V$7,Model!AD1,'Assumptions (Nuclear)'!$V$10,'Assumptions (Nuclear)'!$V$5*Model!$AQ$1129*AVERAGE('Assumptions (Nuclear)'!$AJ$2:$AO$2)/10^9),0)</f>
        <v>-0.006960108824</v>
      </c>
      <c r="AY1226" s="160">
        <f>IF($AQ$1129&gt;0,PPMT('Assumptions (Nuclear)'!$V$7,Model!AE1,'Assumptions (Nuclear)'!$V$10,'Assumptions (Nuclear)'!$V$5*Model!$AQ$1129*AVERAGE('Assumptions (Nuclear)'!$AJ$2:$AO$2)/10^9),0)</f>
        <v>-0.007290713993</v>
      </c>
      <c r="AZ1226" s="160">
        <f>IF($AQ$1129&gt;0,PPMT('Assumptions (Nuclear)'!$V$7,Model!AF1,'Assumptions (Nuclear)'!$V$10,'Assumptions (Nuclear)'!$V$5*Model!$AQ$1129*AVERAGE('Assumptions (Nuclear)'!$AJ$2:$AO$2)/10^9),0)</f>
        <v>-0.007637022908</v>
      </c>
      <c r="BA1226" s="160">
        <f>IF($AQ$1129&gt;0,PPMT('Assumptions (Nuclear)'!$V$7,Model!AG1,'Assumptions (Nuclear)'!$V$10,'Assumptions (Nuclear)'!$V$5*Model!$AQ$1129*AVERAGE('Assumptions (Nuclear)'!$AJ$2:$AO$2)/10^9),0)</f>
        <v>-0.007999781496</v>
      </c>
      <c r="BB1226" s="160">
        <f>IF($AQ$1129&gt;0,PPMT('Assumptions (Nuclear)'!$V$7,Model!AH1,'Assumptions (Nuclear)'!$V$10,'Assumptions (Nuclear)'!$V$5*Model!$AQ$1129*AVERAGE('Assumptions (Nuclear)'!$AJ$2:$AO$2)/10^9),0)</f>
        <v>-0.008379771117</v>
      </c>
      <c r="BC1226" s="160">
        <f>IF($AQ$1129&gt;0,PPMT('Assumptions (Nuclear)'!$V$7,Model!AI1,'Assumptions (Nuclear)'!$V$10,'Assumptions (Nuclear)'!$V$5*Model!$AQ$1129*AVERAGE('Assumptions (Nuclear)'!$AJ$2:$AO$2)/10^9),0)</f>
        <v>-0.008777810245</v>
      </c>
      <c r="BD1226" s="160">
        <f>IF($AQ$1129&gt;0,PPMT('Assumptions (Nuclear)'!$V$7,Model!AJ1,'Assumptions (Nuclear)'!$V$10,'Assumptions (Nuclear)'!$V$5*Model!$AQ$1129*AVERAGE('Assumptions (Nuclear)'!$AJ$2:$AO$2)/10^9),0)</f>
        <v>-0.009194756232</v>
      </c>
      <c r="BE1226" s="160">
        <f>IF($AQ$1129&gt;0,PPMT('Assumptions (Nuclear)'!$V$7,Model!AK1,'Assumptions (Nuclear)'!$V$10,'Assumptions (Nuclear)'!$V$5*Model!$AQ$1129*AVERAGE('Assumptions (Nuclear)'!$AJ$2:$AO$2)/10^9),0)</f>
        <v>-0.009631507153</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-0.005090252729</v>
      </c>
      <c r="AS1227" s="160">
        <f>IF($AR$1129&gt;0,PPMT('Assumptions (Nuclear)'!$V$7,Model!X1,'Assumptions (Nuclear)'!$V$10,'Assumptions (Nuclear)'!$V$5*Model!$AR$1129*AVERAGE('Assumptions (Nuclear)'!$AK$2:$AP$2)/10^9),0)</f>
        <v>-0.005332039734</v>
      </c>
      <c r="AT1227" s="160">
        <f>IF($AR$1129&gt;0,PPMT('Assumptions (Nuclear)'!$V$7,Model!Y1,'Assumptions (Nuclear)'!$V$10,'Assumptions (Nuclear)'!$V$5*Model!$AR$1129*AVERAGE('Assumptions (Nuclear)'!$AK$2:$AP$2)/10^9),0)</f>
        <v>-0.005585311621</v>
      </c>
      <c r="AU1227" s="160">
        <f>IF($AR$1129&gt;0,PPMT('Assumptions (Nuclear)'!$V$7,Model!Z1,'Assumptions (Nuclear)'!$V$10,'Assumptions (Nuclear)'!$V$5*Model!$AR$1129*AVERAGE('Assumptions (Nuclear)'!$AK$2:$AP$2)/10^9),0)</f>
        <v>-0.005850613923</v>
      </c>
      <c r="AV1227" s="160">
        <f>IF($AR$1129&gt;0,PPMT('Assumptions (Nuclear)'!$V$7,Model!AA1,'Assumptions (Nuclear)'!$V$10,'Assumptions (Nuclear)'!$V$5*Model!$AR$1129*AVERAGE('Assumptions (Nuclear)'!$AK$2:$AP$2)/10^9),0)</f>
        <v>-0.006128518085</v>
      </c>
      <c r="AW1227" s="160">
        <f>IF($AR$1129&gt;0,PPMT('Assumptions (Nuclear)'!$V$7,Model!AB1,'Assumptions (Nuclear)'!$V$10,'Assumptions (Nuclear)'!$V$5*Model!$AR$1129*AVERAGE('Assumptions (Nuclear)'!$AK$2:$AP$2)/10^9),0)</f>
        <v>-0.006419622694</v>
      </c>
      <c r="AX1227" s="160">
        <f>IF($AR$1129&gt;0,PPMT('Assumptions (Nuclear)'!$V$7,Model!AC1,'Assumptions (Nuclear)'!$V$10,'Assumptions (Nuclear)'!$V$5*Model!$AR$1129*AVERAGE('Assumptions (Nuclear)'!$AK$2:$AP$2)/10^9),0)</f>
        <v>-0.006724554772</v>
      </c>
      <c r="AY1227" s="160">
        <f>IF($AR$1129&gt;0,PPMT('Assumptions (Nuclear)'!$V$7,Model!AD1,'Assumptions (Nuclear)'!$V$10,'Assumptions (Nuclear)'!$V$5*Model!$AR$1129*AVERAGE('Assumptions (Nuclear)'!$AK$2:$AP$2)/10^9),0)</f>
        <v>-0.007043971123</v>
      </c>
      <c r="AZ1227" s="160">
        <f>IF($AR$1129&gt;0,PPMT('Assumptions (Nuclear)'!$V$7,Model!AE1,'Assumptions (Nuclear)'!$V$10,'Assumptions (Nuclear)'!$V$5*Model!$AR$1129*AVERAGE('Assumptions (Nuclear)'!$AK$2:$AP$2)/10^9),0)</f>
        <v>-0.007378559752</v>
      </c>
      <c r="BA1227" s="160">
        <f>IF($AR$1129&gt;0,PPMT('Assumptions (Nuclear)'!$V$7,Model!AF1,'Assumptions (Nuclear)'!$V$10,'Assumptions (Nuclear)'!$V$5*Model!$AR$1129*AVERAGE('Assumptions (Nuclear)'!$AK$2:$AP$2)/10^9),0)</f>
        <v>-0.00772904134</v>
      </c>
      <c r="BB1227" s="160">
        <f>IF($AR$1129&gt;0,PPMT('Assumptions (Nuclear)'!$V$7,Model!AG1,'Assumptions (Nuclear)'!$V$10,'Assumptions (Nuclear)'!$V$5*Model!$AR$1129*AVERAGE('Assumptions (Nuclear)'!$AK$2:$AP$2)/10^9),0)</f>
        <v>-0.008096170804</v>
      </c>
      <c r="BC1227" s="160">
        <f>IF($AR$1129&gt;0,PPMT('Assumptions (Nuclear)'!$V$7,Model!AH1,'Assumptions (Nuclear)'!$V$10,'Assumptions (Nuclear)'!$V$5*Model!$AR$1129*AVERAGE('Assumptions (Nuclear)'!$AK$2:$AP$2)/10^9),0)</f>
        <v>-0.008480738917</v>
      </c>
      <c r="BD1227" s="160">
        <f>IF($AR$1129&gt;0,PPMT('Assumptions (Nuclear)'!$V$7,Model!AI1,'Assumptions (Nuclear)'!$V$10,'Assumptions (Nuclear)'!$V$5*Model!$AR$1129*AVERAGE('Assumptions (Nuclear)'!$AK$2:$AP$2)/10^9),0)</f>
        <v>-0.008883574015</v>
      </c>
      <c r="BE1227" s="160">
        <f>IF($AR$1129&gt;0,PPMT('Assumptions (Nuclear)'!$V$7,Model!AJ1,'Assumptions (Nuclear)'!$V$10,'Assumptions (Nuclear)'!$V$5*Model!$AR$1129*AVERAGE('Assumptions (Nuclear)'!$AK$2:$AP$2)/10^9),0)</f>
        <v>-0.009305543781</v>
      </c>
      <c r="BF1227" s="160">
        <f>IF($AR$1129&gt;0,PPMT('Assumptions (Nuclear)'!$V$7,Model!AK1,'Assumptions (Nuclear)'!$V$10,'Assumptions (Nuclear)'!$V$5*Model!$AR$1129*AVERAGE('Assumptions (Nuclear)'!$AK$2:$AP$2)/10^9),0)</f>
        <v>-0.009747557111</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-0.005151794677</v>
      </c>
      <c r="AT1228" s="160">
        <f>IF($AS$1129&gt;0,PPMT('Assumptions (Nuclear)'!$V$7,Model!X1,'Assumptions (Nuclear)'!$V$10,'Assumptions (Nuclear)'!$V$5*Model!$AS$1129*AVERAGE('Assumptions (Nuclear)'!$AL$2:$AQ$2)/10^9),0)</f>
        <v>-0.005396504924</v>
      </c>
      <c r="AU1228" s="160">
        <f>IF($AS$1129&gt;0,PPMT('Assumptions (Nuclear)'!$V$7,Model!Y1,'Assumptions (Nuclear)'!$V$10,'Assumptions (Nuclear)'!$V$5*Model!$AS$1129*AVERAGE('Assumptions (Nuclear)'!$AL$2:$AQ$2)/10^9),0)</f>
        <v>-0.005652838908</v>
      </c>
      <c r="AV1228" s="160">
        <f>IF($AS$1129&gt;0,PPMT('Assumptions (Nuclear)'!$V$7,Model!Z1,'Assumptions (Nuclear)'!$V$10,'Assumptions (Nuclear)'!$V$5*Model!$AS$1129*AVERAGE('Assumptions (Nuclear)'!$AL$2:$AQ$2)/10^9),0)</f>
        <v>-0.005921348756</v>
      </c>
      <c r="AW1228" s="160">
        <f>IF($AS$1129&gt;0,PPMT('Assumptions (Nuclear)'!$V$7,Model!AA1,'Assumptions (Nuclear)'!$V$10,'Assumptions (Nuclear)'!$V$5*Model!$AS$1129*AVERAGE('Assumptions (Nuclear)'!$AL$2:$AQ$2)/10^9),0)</f>
        <v>-0.006202612822</v>
      </c>
      <c r="AX1228" s="160">
        <f>IF($AS$1129&gt;0,PPMT('Assumptions (Nuclear)'!$V$7,Model!AB1,'Assumptions (Nuclear)'!$V$10,'Assumptions (Nuclear)'!$V$5*Model!$AS$1129*AVERAGE('Assumptions (Nuclear)'!$AL$2:$AQ$2)/10^9),0)</f>
        <v>-0.006497236931</v>
      </c>
      <c r="AY1228" s="160">
        <f>IF($AS$1129&gt;0,PPMT('Assumptions (Nuclear)'!$V$7,Model!AC1,'Assumptions (Nuclear)'!$V$10,'Assumptions (Nuclear)'!$V$5*Model!$AS$1129*AVERAGE('Assumptions (Nuclear)'!$AL$2:$AQ$2)/10^9),0)</f>
        <v>-0.006805855685</v>
      </c>
      <c r="AZ1228" s="160">
        <f>IF($AS$1129&gt;0,PPMT('Assumptions (Nuclear)'!$V$7,Model!AD1,'Assumptions (Nuclear)'!$V$10,'Assumptions (Nuclear)'!$V$5*Model!$AS$1129*AVERAGE('Assumptions (Nuclear)'!$AL$2:$AQ$2)/10^9),0)</f>
        <v>-0.00712913383</v>
      </c>
      <c r="BA1228" s="160">
        <f>IF($AS$1129&gt;0,PPMT('Assumptions (Nuclear)'!$V$7,Model!AE1,'Assumptions (Nuclear)'!$V$10,'Assumptions (Nuclear)'!$V$5*Model!$AS$1129*AVERAGE('Assumptions (Nuclear)'!$AL$2:$AQ$2)/10^9),0)</f>
        <v>-0.007467767687</v>
      </c>
      <c r="BB1228" s="160">
        <f>IF($AS$1129&gt;0,PPMT('Assumptions (Nuclear)'!$V$7,Model!AF1,'Assumptions (Nuclear)'!$V$10,'Assumptions (Nuclear)'!$V$5*Model!$AS$1129*AVERAGE('Assumptions (Nuclear)'!$AL$2:$AQ$2)/10^9),0)</f>
        <v>-0.007822486652</v>
      </c>
      <c r="BC1228" s="160">
        <f>IF($AS$1129&gt;0,PPMT('Assumptions (Nuclear)'!$V$7,Model!AG1,'Assumptions (Nuclear)'!$V$10,'Assumptions (Nuclear)'!$V$5*Model!$AS$1129*AVERAGE('Assumptions (Nuclear)'!$AL$2:$AQ$2)/10^9),0)</f>
        <v>-0.008194054768</v>
      </c>
      <c r="BD1228" s="160">
        <f>IF($AS$1129&gt;0,PPMT('Assumptions (Nuclear)'!$V$7,Model!AH1,'Assumptions (Nuclear)'!$V$10,'Assumptions (Nuclear)'!$V$5*Model!$AS$1129*AVERAGE('Assumptions (Nuclear)'!$AL$2:$AQ$2)/10^9),0)</f>
        <v>-0.00858327237</v>
      </c>
      <c r="BE1228" s="160">
        <f>IF($AS$1129&gt;0,PPMT('Assumptions (Nuclear)'!$V$7,Model!AI1,'Assumptions (Nuclear)'!$V$10,'Assumptions (Nuclear)'!$V$5*Model!$AS$1129*AVERAGE('Assumptions (Nuclear)'!$AL$2:$AQ$2)/10^9),0)</f>
        <v>-0.008990977807</v>
      </c>
      <c r="BF1228" s="160">
        <f>IF($AS$1129&gt;0,PPMT('Assumptions (Nuclear)'!$V$7,Model!AJ1,'Assumptions (Nuclear)'!$V$10,'Assumptions (Nuclear)'!$V$5*Model!$AS$1129*AVERAGE('Assumptions (Nuclear)'!$AL$2:$AQ$2)/10^9),0)</f>
        <v>-0.009418049253</v>
      </c>
      <c r="BG1228" s="160">
        <f>IF($AS$1129&gt;0,PPMT('Assumptions (Nuclear)'!$V$7,Model!AK1,'Assumptions (Nuclear)'!$V$10,'Assumptions (Nuclear)'!$V$5*Model!$AS$1129*AVERAGE('Assumptions (Nuclear)'!$AL$2:$AQ$2)/10^9),0)</f>
        <v>-0.009865406593</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-0.005214292105</v>
      </c>
      <c r="AU1229" s="160">
        <f>IF($AT$1129&gt;0,PPMT('Assumptions (Nuclear)'!$V$7,Model!X1,'Assumptions (Nuclear)'!$V$10,'Assumptions (Nuclear)'!$V$5*Model!$AT$1129*AVERAGE('Assumptions (Nuclear)'!$AM$2:$AR$2)/10^9),0)</f>
        <v>-0.00546197098</v>
      </c>
      <c r="AV1229" s="160">
        <f>IF($AT$1129&gt;0,PPMT('Assumptions (Nuclear)'!$V$7,Model!Y1,'Assumptions (Nuclear)'!$V$10,'Assumptions (Nuclear)'!$V$5*Model!$AT$1129*AVERAGE('Assumptions (Nuclear)'!$AM$2:$AR$2)/10^9),0)</f>
        <v>-0.005721414602</v>
      </c>
      <c r="AW1229" s="160">
        <f>IF($AT$1129&gt;0,PPMT('Assumptions (Nuclear)'!$V$7,Model!Z1,'Assumptions (Nuclear)'!$V$10,'Assumptions (Nuclear)'!$V$5*Model!$AT$1129*AVERAGE('Assumptions (Nuclear)'!$AM$2:$AR$2)/10^9),0)</f>
        <v>-0.005993181795</v>
      </c>
      <c r="AX1229" s="160">
        <f>IF($AT$1129&gt;0,PPMT('Assumptions (Nuclear)'!$V$7,Model!AA1,'Assumptions (Nuclear)'!$V$10,'Assumptions (Nuclear)'!$V$5*Model!$AT$1129*AVERAGE('Assumptions (Nuclear)'!$AM$2:$AR$2)/10^9),0)</f>
        <v>-0.006277857931</v>
      </c>
      <c r="AY1229" s="160">
        <f>IF($AT$1129&gt;0,PPMT('Assumptions (Nuclear)'!$V$7,Model!AB1,'Assumptions (Nuclear)'!$V$10,'Assumptions (Nuclear)'!$V$5*Model!$AT$1129*AVERAGE('Assumptions (Nuclear)'!$AM$2:$AR$2)/10^9),0)</f>
        <v>-0.006576056182</v>
      </c>
      <c r="AZ1229" s="160">
        <f>IF($AT$1129&gt;0,PPMT('Assumptions (Nuclear)'!$V$7,Model!AC1,'Assumptions (Nuclear)'!$V$10,'Assumptions (Nuclear)'!$V$5*Model!$AT$1129*AVERAGE('Assumptions (Nuclear)'!$AM$2:$AR$2)/10^9),0)</f>
        <v>-0.006888418851</v>
      </c>
      <c r="BA1229" s="160">
        <f>IF($AT$1129&gt;0,PPMT('Assumptions (Nuclear)'!$V$7,Model!AD1,'Assumptions (Nuclear)'!$V$10,'Assumptions (Nuclear)'!$V$5*Model!$AT$1129*AVERAGE('Assumptions (Nuclear)'!$AM$2:$AR$2)/10^9),0)</f>
        <v>-0.007215618747</v>
      </c>
      <c r="BB1229" s="160">
        <f>IF($AT$1129&gt;0,PPMT('Assumptions (Nuclear)'!$V$7,Model!AE1,'Assumptions (Nuclear)'!$V$10,'Assumptions (Nuclear)'!$V$5*Model!$AT$1129*AVERAGE('Assumptions (Nuclear)'!$AM$2:$AR$2)/10^9),0)</f>
        <v>-0.007558360637</v>
      </c>
      <c r="BC1229" s="160">
        <f>IF($AT$1129&gt;0,PPMT('Assumptions (Nuclear)'!$V$7,Model!AF1,'Assumptions (Nuclear)'!$V$10,'Assumptions (Nuclear)'!$V$5*Model!$AT$1129*AVERAGE('Assumptions (Nuclear)'!$AM$2:$AR$2)/10^9),0)</f>
        <v>-0.007917382767</v>
      </c>
      <c r="BD1229" s="160">
        <f>IF($AT$1129&gt;0,PPMT('Assumptions (Nuclear)'!$V$7,Model!AG1,'Assumptions (Nuclear)'!$V$10,'Assumptions (Nuclear)'!$V$5*Model!$AT$1129*AVERAGE('Assumptions (Nuclear)'!$AM$2:$AR$2)/10^9),0)</f>
        <v>-0.008293458449</v>
      </c>
      <c r="BE1229" s="160">
        <f>IF($AT$1129&gt;0,PPMT('Assumptions (Nuclear)'!$V$7,Model!AH1,'Assumptions (Nuclear)'!$V$10,'Assumptions (Nuclear)'!$V$5*Model!$AT$1129*AVERAGE('Assumptions (Nuclear)'!$AM$2:$AR$2)/10^9),0)</f>
        <v>-0.008687397725</v>
      </c>
      <c r="BF1229" s="160">
        <f>IF($AT$1129&gt;0,PPMT('Assumptions (Nuclear)'!$V$7,Model!AI1,'Assumptions (Nuclear)'!$V$10,'Assumptions (Nuclear)'!$V$5*Model!$AT$1129*AVERAGE('Assumptions (Nuclear)'!$AM$2:$AR$2)/10^9),0)</f>
        <v>-0.009100049117</v>
      </c>
      <c r="BG1229" s="160">
        <f>IF($AT$1129&gt;0,PPMT('Assumptions (Nuclear)'!$V$7,Model!AJ1,'Assumptions (Nuclear)'!$V$10,'Assumptions (Nuclear)'!$V$5*Model!$AT$1129*AVERAGE('Assumptions (Nuclear)'!$AM$2:$AR$2)/10^9),0)</f>
        <v>-0.00953230145</v>
      </c>
      <c r="BH1229" s="160">
        <f>IF($AT$1129&gt;0,PPMT('Assumptions (Nuclear)'!$V$7,Model!AK1,'Assumptions (Nuclear)'!$V$10,'Assumptions (Nuclear)'!$V$5*Model!$AT$1129*AVERAGE('Assumptions (Nuclear)'!$AM$2:$AR$2)/10^9),0)</f>
        <v>-0.009985085769</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-0.005277034259</v>
      </c>
      <c r="AV1230" s="160">
        <f>IF($AU$1129&gt;0,PPMT('Assumptions (Nuclear)'!$V$7,Model!X1,'Assumptions (Nuclear)'!$V$10,'Assumptions (Nuclear)'!$V$5*Model!$AU$1129*AVERAGE('Assumptions (Nuclear)'!$AN$2:$AS$2)/10^9),0)</f>
        <v>-0.005527693387</v>
      </c>
      <c r="AW1230" s="160">
        <f>IF($AU$1129&gt;0,PPMT('Assumptions (Nuclear)'!$V$7,Model!Y1,'Assumptions (Nuclear)'!$V$10,'Assumptions (Nuclear)'!$V$5*Model!$AU$1129*AVERAGE('Assumptions (Nuclear)'!$AN$2:$AS$2)/10^9),0)</f>
        <v>-0.005790258822</v>
      </c>
      <c r="AX1230" s="160">
        <f>IF($AU$1129&gt;0,PPMT('Assumptions (Nuclear)'!$V$7,Model!Z1,'Assumptions (Nuclear)'!$V$10,'Assumptions (Nuclear)'!$V$5*Model!$AU$1129*AVERAGE('Assumptions (Nuclear)'!$AN$2:$AS$2)/10^9),0)</f>
        <v>-0.006065296117</v>
      </c>
      <c r="AY1230" s="160">
        <f>IF($AU$1129&gt;0,PPMT('Assumptions (Nuclear)'!$V$7,Model!AA1,'Assumptions (Nuclear)'!$V$10,'Assumptions (Nuclear)'!$V$5*Model!$AU$1129*AVERAGE('Assumptions (Nuclear)'!$AN$2:$AS$2)/10^9),0)</f>
        <v>-0.006353397682</v>
      </c>
      <c r="AZ1230" s="160">
        <f>IF($AU$1129&gt;0,PPMT('Assumptions (Nuclear)'!$V$7,Model!AB1,'Assumptions (Nuclear)'!$V$10,'Assumptions (Nuclear)'!$V$5*Model!$AU$1129*AVERAGE('Assumptions (Nuclear)'!$AN$2:$AS$2)/10^9),0)</f>
        <v>-0.006655184072</v>
      </c>
      <c r="BA1230" s="160">
        <f>IF($AU$1129&gt;0,PPMT('Assumptions (Nuclear)'!$V$7,Model!AC1,'Assumptions (Nuclear)'!$V$10,'Assumptions (Nuclear)'!$V$5*Model!$AU$1129*AVERAGE('Assumptions (Nuclear)'!$AN$2:$AS$2)/10^9),0)</f>
        <v>-0.006971305315</v>
      </c>
      <c r="BB1230" s="160">
        <f>IF($AU$1129&gt;0,PPMT('Assumptions (Nuclear)'!$V$7,Model!AD1,'Assumptions (Nuclear)'!$V$10,'Assumptions (Nuclear)'!$V$5*Model!$AU$1129*AVERAGE('Assumptions (Nuclear)'!$AN$2:$AS$2)/10^9),0)</f>
        <v>-0.007302442318</v>
      </c>
      <c r="BC1230" s="160">
        <f>IF($AU$1129&gt;0,PPMT('Assumptions (Nuclear)'!$V$7,Model!AE1,'Assumptions (Nuclear)'!$V$10,'Assumptions (Nuclear)'!$V$5*Model!$AU$1129*AVERAGE('Assumptions (Nuclear)'!$AN$2:$AS$2)/10^9),0)</f>
        <v>-0.007649308328</v>
      </c>
      <c r="BD1230" s="160">
        <f>IF($AU$1129&gt;0,PPMT('Assumptions (Nuclear)'!$V$7,Model!AF1,'Assumptions (Nuclear)'!$V$10,'Assumptions (Nuclear)'!$V$5*Model!$AU$1129*AVERAGE('Assumptions (Nuclear)'!$AN$2:$AS$2)/10^9),0)</f>
        <v>-0.008012650474</v>
      </c>
      <c r="BE1230" s="160">
        <f>IF($AU$1129&gt;0,PPMT('Assumptions (Nuclear)'!$V$7,Model!AG1,'Assumptions (Nuclear)'!$V$10,'Assumptions (Nuclear)'!$V$5*Model!$AU$1129*AVERAGE('Assumptions (Nuclear)'!$AN$2:$AS$2)/10^9),0)</f>
        <v>-0.008393251371</v>
      </c>
      <c r="BF1230" s="160">
        <f>IF($AU$1129&gt;0,PPMT('Assumptions (Nuclear)'!$V$7,Model!AH1,'Assumptions (Nuclear)'!$V$10,'Assumptions (Nuclear)'!$V$5*Model!$AU$1129*AVERAGE('Assumptions (Nuclear)'!$AN$2:$AS$2)/10^9),0)</f>
        <v>-0.008791930811</v>
      </c>
      <c r="BG1230" s="160">
        <f>IF($AU$1129&gt;0,PPMT('Assumptions (Nuclear)'!$V$7,Model!AI1,'Assumptions (Nuclear)'!$V$10,'Assumptions (Nuclear)'!$V$5*Model!$AU$1129*AVERAGE('Assumptions (Nuclear)'!$AN$2:$AS$2)/10^9),0)</f>
        <v>-0.009209547525</v>
      </c>
      <c r="BH1230" s="160">
        <f>IF($AU$1129&gt;0,PPMT('Assumptions (Nuclear)'!$V$7,Model!AJ1,'Assumptions (Nuclear)'!$V$10,'Assumptions (Nuclear)'!$V$5*Model!$AU$1129*AVERAGE('Assumptions (Nuclear)'!$AN$2:$AS$2)/10^9),0)</f>
        <v>-0.009647001032</v>
      </c>
      <c r="BI1230" s="160">
        <f>IF($AU$1129&gt;0,PPMT('Assumptions (Nuclear)'!$V$7,Model!AK1,'Assumptions (Nuclear)'!$V$10,'Assumptions (Nuclear)'!$V$5*Model!$AU$1129*AVERAGE('Assumptions (Nuclear)'!$AN$2:$AS$2)/10^9),0)</f>
        <v>-0.01010523358</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-0.005340258646</v>
      </c>
      <c r="AW1231" s="160">
        <f>IF($AV$1129&gt;0,PPMT('Assumptions (Nuclear)'!$V$7,Model!X1,'Assumptions (Nuclear)'!$V$10,'Assumptions (Nuclear)'!$V$5*Model!$AV$1129*AVERAGE('Assumptions (Nuclear)'!$AO$2:$AT$2)/10^9),0)</f>
        <v>-0.005593920931</v>
      </c>
      <c r="AX1231" s="160">
        <f>IF($AV$1129&gt;0,PPMT('Assumptions (Nuclear)'!$V$7,Model!Y1,'Assumptions (Nuclear)'!$V$10,'Assumptions (Nuclear)'!$V$5*Model!$AV$1129*AVERAGE('Assumptions (Nuclear)'!$AO$2:$AT$2)/10^9),0)</f>
        <v>-0.005859632176</v>
      </c>
      <c r="AY1231" s="160">
        <f>IF($AV$1129&gt;0,PPMT('Assumptions (Nuclear)'!$V$7,Model!Z1,'Assumptions (Nuclear)'!$V$10,'Assumptions (Nuclear)'!$V$5*Model!$AV$1129*AVERAGE('Assumptions (Nuclear)'!$AO$2:$AT$2)/10^9),0)</f>
        <v>-0.006137964704</v>
      </c>
      <c r="AZ1231" s="160">
        <f>IF($AV$1129&gt;0,PPMT('Assumptions (Nuclear)'!$V$7,Model!AA1,'Assumptions (Nuclear)'!$V$10,'Assumptions (Nuclear)'!$V$5*Model!$AV$1129*AVERAGE('Assumptions (Nuclear)'!$AO$2:$AT$2)/10^9),0)</f>
        <v>-0.006429518027</v>
      </c>
      <c r="BA1231" s="160">
        <f>IF($AV$1129&gt;0,PPMT('Assumptions (Nuclear)'!$V$7,Model!AB1,'Assumptions (Nuclear)'!$V$10,'Assumptions (Nuclear)'!$V$5*Model!$AV$1129*AVERAGE('Assumptions (Nuclear)'!$AO$2:$AT$2)/10^9),0)</f>
        <v>-0.006734920134</v>
      </c>
      <c r="BB1231" s="160">
        <f>IF($AV$1129&gt;0,PPMT('Assumptions (Nuclear)'!$V$7,Model!AC1,'Assumptions (Nuclear)'!$V$10,'Assumptions (Nuclear)'!$V$5*Model!$AV$1129*AVERAGE('Assumptions (Nuclear)'!$AO$2:$AT$2)/10^9),0)</f>
        <v>-0.00705482884</v>
      </c>
      <c r="BC1231" s="160">
        <f>IF($AV$1129&gt;0,PPMT('Assumptions (Nuclear)'!$V$7,Model!AD1,'Assumptions (Nuclear)'!$V$10,'Assumptions (Nuclear)'!$V$5*Model!$AV$1129*AVERAGE('Assumptions (Nuclear)'!$AO$2:$AT$2)/10^9),0)</f>
        <v>-0.00738993321</v>
      </c>
      <c r="BD1231" s="160">
        <f>IF($AV$1129&gt;0,PPMT('Assumptions (Nuclear)'!$V$7,Model!AE1,'Assumptions (Nuclear)'!$V$10,'Assumptions (Nuclear)'!$V$5*Model!$AV$1129*AVERAGE('Assumptions (Nuclear)'!$AO$2:$AT$2)/10^9),0)</f>
        <v>-0.007740955038</v>
      </c>
      <c r="BE1231" s="160">
        <f>IF($AV$1129&gt;0,PPMT('Assumptions (Nuclear)'!$V$7,Model!AF1,'Assumptions (Nuclear)'!$V$10,'Assumptions (Nuclear)'!$V$5*Model!$AV$1129*AVERAGE('Assumptions (Nuclear)'!$AO$2:$AT$2)/10^9),0)</f>
        <v>-0.008108650402</v>
      </c>
      <c r="BF1231" s="160">
        <f>IF($AV$1129&gt;0,PPMT('Assumptions (Nuclear)'!$V$7,Model!AG1,'Assumptions (Nuclear)'!$V$10,'Assumptions (Nuclear)'!$V$5*Model!$AV$1129*AVERAGE('Assumptions (Nuclear)'!$AO$2:$AT$2)/10^9),0)</f>
        <v>-0.008493811296</v>
      </c>
      <c r="BG1231" s="160">
        <f>IF($AV$1129&gt;0,PPMT('Assumptions (Nuclear)'!$V$7,Model!AH1,'Assumptions (Nuclear)'!$V$10,'Assumptions (Nuclear)'!$V$5*Model!$AV$1129*AVERAGE('Assumptions (Nuclear)'!$AO$2:$AT$2)/10^9),0)</f>
        <v>-0.008897267332</v>
      </c>
      <c r="BH1231" s="160">
        <f>IF($AV$1129&gt;0,PPMT('Assumptions (Nuclear)'!$V$7,Model!AI1,'Assumptions (Nuclear)'!$V$10,'Assumptions (Nuclear)'!$V$5*Model!$AV$1129*AVERAGE('Assumptions (Nuclear)'!$AO$2:$AT$2)/10^9),0)</f>
        <v>-0.009319887531</v>
      </c>
      <c r="BI1231" s="160">
        <f>IF($AV$1129&gt;0,PPMT('Assumptions (Nuclear)'!$V$7,Model!AJ1,'Assumptions (Nuclear)'!$V$10,'Assumptions (Nuclear)'!$V$5*Model!$AV$1129*AVERAGE('Assumptions (Nuclear)'!$AO$2:$AT$2)/10^9),0)</f>
        <v>-0.009762582188</v>
      </c>
      <c r="BJ1231" s="160">
        <f>IF($AV$1129&gt;0,PPMT('Assumptions (Nuclear)'!$V$7,Model!AK1,'Assumptions (Nuclear)'!$V$10,'Assumptions (Nuclear)'!$V$5*Model!$AV$1129*AVERAGE('Assumptions (Nuclear)'!$AO$2:$AT$2)/10^9),0)</f>
        <v>-0.01022630484</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-0.005405121274</v>
      </c>
      <c r="AX1232" s="160">
        <f>IF($AW$1129&gt;0,PPMT('Assumptions (Nuclear)'!$V$7,Model!X1,'Assumptions (Nuclear)'!$V$10,'Assumptions (Nuclear)'!$V$5*Model!$AW$1129*AVERAGE('Assumptions (Nuclear)'!$AP$2:$AU$2)/10^9),0)</f>
        <v>-0.005661864534</v>
      </c>
      <c r="AY1232" s="160">
        <f>IF($AW$1129&gt;0,PPMT('Assumptions (Nuclear)'!$V$7,Model!Y1,'Assumptions (Nuclear)'!$V$10,'Assumptions (Nuclear)'!$V$5*Model!$AW$1129*AVERAGE('Assumptions (Nuclear)'!$AP$2:$AU$2)/10^9),0)</f>
        <v>-0.0059308031</v>
      </c>
      <c r="AZ1232" s="160">
        <f>IF($AW$1129&gt;0,PPMT('Assumptions (Nuclear)'!$V$7,Model!Z1,'Assumptions (Nuclear)'!$V$10,'Assumptions (Nuclear)'!$V$5*Model!$AW$1129*AVERAGE('Assumptions (Nuclear)'!$AP$2:$AU$2)/10^9),0)</f>
        <v>-0.006212516247</v>
      </c>
      <c r="BA1232" s="160">
        <f>IF($AW$1129&gt;0,PPMT('Assumptions (Nuclear)'!$V$7,Model!AA1,'Assumptions (Nuclear)'!$V$10,'Assumptions (Nuclear)'!$V$5*Model!$AW$1129*AVERAGE('Assumptions (Nuclear)'!$AP$2:$AU$2)/10^9),0)</f>
        <v>-0.006507610768</v>
      </c>
      <c r="BB1232" s="160">
        <f>IF($AW$1129&gt;0,PPMT('Assumptions (Nuclear)'!$V$7,Model!AB1,'Assumptions (Nuclear)'!$V$10,'Assumptions (Nuclear)'!$V$5*Model!$AW$1129*AVERAGE('Assumptions (Nuclear)'!$AP$2:$AU$2)/10^9),0)</f>
        <v>-0.00681672228</v>
      </c>
      <c r="BC1232" s="160">
        <f>IF($AW$1129&gt;0,PPMT('Assumptions (Nuclear)'!$V$7,Model!AC1,'Assumptions (Nuclear)'!$V$10,'Assumptions (Nuclear)'!$V$5*Model!$AW$1129*AVERAGE('Assumptions (Nuclear)'!$AP$2:$AU$2)/10^9),0)</f>
        <v>-0.007140516588</v>
      </c>
      <c r="BD1232" s="160">
        <f>IF($AW$1129&gt;0,PPMT('Assumptions (Nuclear)'!$V$7,Model!AD1,'Assumptions (Nuclear)'!$V$10,'Assumptions (Nuclear)'!$V$5*Model!$AW$1129*AVERAGE('Assumptions (Nuclear)'!$AP$2:$AU$2)/10^9),0)</f>
        <v>-0.007479691126</v>
      </c>
      <c r="BE1232" s="160">
        <f>IF($AW$1129&gt;0,PPMT('Assumptions (Nuclear)'!$V$7,Model!AE1,'Assumptions (Nuclear)'!$V$10,'Assumptions (Nuclear)'!$V$5*Model!$AW$1129*AVERAGE('Assumptions (Nuclear)'!$AP$2:$AU$2)/10^9),0)</f>
        <v>-0.007834976455</v>
      </c>
      <c r="BF1232" s="160">
        <f>IF($AW$1129&gt;0,PPMT('Assumptions (Nuclear)'!$V$7,Model!AF1,'Assumptions (Nuclear)'!$V$10,'Assumptions (Nuclear)'!$V$5*Model!$AW$1129*AVERAGE('Assumptions (Nuclear)'!$AP$2:$AU$2)/10^9),0)</f>
        <v>-0.008207137836</v>
      </c>
      <c r="BG1232" s="160">
        <f>IF($AW$1129&gt;0,PPMT('Assumptions (Nuclear)'!$V$7,Model!AG1,'Assumptions (Nuclear)'!$V$10,'Assumptions (Nuclear)'!$V$5*Model!$AW$1129*AVERAGE('Assumptions (Nuclear)'!$AP$2:$AU$2)/10^9),0)</f>
        <v>-0.008596976884</v>
      </c>
      <c r="BH1232" s="160">
        <f>IF($AW$1129&gt;0,PPMT('Assumptions (Nuclear)'!$V$7,Model!AH1,'Assumptions (Nuclear)'!$V$10,'Assumptions (Nuclear)'!$V$5*Model!$AW$1129*AVERAGE('Assumptions (Nuclear)'!$AP$2:$AU$2)/10^9),0)</f>
        <v>-0.009005333285</v>
      </c>
      <c r="BI1232" s="160">
        <f>IF($AW$1129&gt;0,PPMT('Assumptions (Nuclear)'!$V$7,Model!AI1,'Assumptions (Nuclear)'!$V$10,'Assumptions (Nuclear)'!$V$5*Model!$AW$1129*AVERAGE('Assumptions (Nuclear)'!$AP$2:$AU$2)/10^9),0)</f>
        <v>-0.009433086617</v>
      </c>
      <c r="BJ1232" s="160">
        <f>IF($AW$1129&gt;0,PPMT('Assumptions (Nuclear)'!$V$7,Model!AJ1,'Assumptions (Nuclear)'!$V$10,'Assumptions (Nuclear)'!$V$5*Model!$AW$1129*AVERAGE('Assumptions (Nuclear)'!$AP$2:$AU$2)/10^9),0)</f>
        <v>-0.009881158231</v>
      </c>
      <c r="BK1232" s="160">
        <f>IF($AW$1129&gt;0,PPMT('Assumptions (Nuclear)'!$V$7,Model!AK1,'Assumptions (Nuclear)'!$V$10,'Assumptions (Nuclear)'!$V$5*Model!$AW$1129*AVERAGE('Assumptions (Nuclear)'!$AP$2:$AU$2)/10^9),0)</f>
        <v>-0.01035051325</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-0.2244874376</v>
      </c>
      <c r="AY1233" s="160">
        <f>IF($AX$1129&gt;0,PPMT('Assumptions (Nuclear)'!$V$7,Model!X1,'Assumptions (Nuclear)'!$V$10,'Assumptions (Nuclear)'!$V$5*Model!$AX$1129*AVERAGE('Assumptions (Nuclear)'!$AQ$2:$AV$2)/10^9),0)</f>
        <v>-0.2351505909</v>
      </c>
      <c r="AZ1233" s="160">
        <f>IF($AX$1129&gt;0,PPMT('Assumptions (Nuclear)'!$V$7,Model!Y1,'Assumptions (Nuclear)'!$V$10,'Assumptions (Nuclear)'!$V$5*Model!$AX$1129*AVERAGE('Assumptions (Nuclear)'!$AQ$2:$AV$2)/10^9),0)</f>
        <v>-0.2463202439</v>
      </c>
      <c r="BA1233" s="160">
        <f>IF($AX$1129&gt;0,PPMT('Assumptions (Nuclear)'!$V$7,Model!Z1,'Assumptions (Nuclear)'!$V$10,'Assumptions (Nuclear)'!$V$5*Model!$AX$1129*AVERAGE('Assumptions (Nuclear)'!$AQ$2:$AV$2)/10^9),0)</f>
        <v>-0.2580204555</v>
      </c>
      <c r="BB1233" s="160">
        <f>IF($AX$1129&gt;0,PPMT('Assumptions (Nuclear)'!$V$7,Model!AA1,'Assumptions (Nuclear)'!$V$10,'Assumptions (Nuclear)'!$V$5*Model!$AX$1129*AVERAGE('Assumptions (Nuclear)'!$AQ$2:$AV$2)/10^9),0)</f>
        <v>-0.2702764272</v>
      </c>
      <c r="BC1233" s="160">
        <f>IF($AX$1129&gt;0,PPMT('Assumptions (Nuclear)'!$V$7,Model!AB1,'Assumptions (Nuclear)'!$V$10,'Assumptions (Nuclear)'!$V$5*Model!$AX$1129*AVERAGE('Assumptions (Nuclear)'!$AQ$2:$AV$2)/10^9),0)</f>
        <v>-0.2831145574</v>
      </c>
      <c r="BD1233" s="160">
        <f>IF($AX$1129&gt;0,PPMT('Assumptions (Nuclear)'!$V$7,Model!AC1,'Assumptions (Nuclear)'!$V$10,'Assumptions (Nuclear)'!$V$5*Model!$AX$1129*AVERAGE('Assumptions (Nuclear)'!$AQ$2:$AV$2)/10^9),0)</f>
        <v>-0.2965624989</v>
      </c>
      <c r="BE1233" s="160">
        <f>IF($AX$1129&gt;0,PPMT('Assumptions (Nuclear)'!$V$7,Model!AD1,'Assumptions (Nuclear)'!$V$10,'Assumptions (Nuclear)'!$V$5*Model!$AX$1129*AVERAGE('Assumptions (Nuclear)'!$AQ$2:$AV$2)/10^9),0)</f>
        <v>-0.3106492176</v>
      </c>
      <c r="BF1233" s="160">
        <f>IF($AX$1129&gt;0,PPMT('Assumptions (Nuclear)'!$V$7,Model!AE1,'Assumptions (Nuclear)'!$V$10,'Assumptions (Nuclear)'!$V$5*Model!$AX$1129*AVERAGE('Assumptions (Nuclear)'!$AQ$2:$AV$2)/10^9),0)</f>
        <v>-0.3254050555</v>
      </c>
      <c r="BG1233" s="160">
        <f>IF($AX$1129&gt;0,PPMT('Assumptions (Nuclear)'!$V$7,Model!AF1,'Assumptions (Nuclear)'!$V$10,'Assumptions (Nuclear)'!$V$5*Model!$AX$1129*AVERAGE('Assumptions (Nuclear)'!$AQ$2:$AV$2)/10^9),0)</f>
        <v>-0.3408617956</v>
      </c>
      <c r="BH1233" s="160">
        <f>IF($AX$1129&gt;0,PPMT('Assumptions (Nuclear)'!$V$7,Model!AG1,'Assumptions (Nuclear)'!$V$10,'Assumptions (Nuclear)'!$V$5*Model!$AX$1129*AVERAGE('Assumptions (Nuclear)'!$AQ$2:$AV$2)/10^9),0)</f>
        <v>-0.3570527309</v>
      </c>
      <c r="BI1233" s="160">
        <f>IF($AX$1129&gt;0,PPMT('Assumptions (Nuclear)'!$V$7,Model!AH1,'Assumptions (Nuclear)'!$V$10,'Assumptions (Nuclear)'!$V$5*Model!$AX$1129*AVERAGE('Assumptions (Nuclear)'!$AQ$2:$AV$2)/10^9),0)</f>
        <v>-0.3740127356</v>
      </c>
      <c r="BJ1233" s="160">
        <f>IF($AX$1129&gt;0,PPMT('Assumptions (Nuclear)'!$V$7,Model!AI1,'Assumptions (Nuclear)'!$V$10,'Assumptions (Nuclear)'!$V$5*Model!$AX$1129*AVERAGE('Assumptions (Nuclear)'!$AQ$2:$AV$2)/10^9),0)</f>
        <v>-0.3917783405</v>
      </c>
      <c r="BK1233" s="160">
        <f>IF($AX$1129&gt;0,PPMT('Assumptions (Nuclear)'!$V$7,Model!AJ1,'Assumptions (Nuclear)'!$V$10,'Assumptions (Nuclear)'!$V$5*Model!$AX$1129*AVERAGE('Assumptions (Nuclear)'!$AQ$2:$AV$2)/10^9),0)</f>
        <v>-0.4103878117</v>
      </c>
      <c r="BL1233" s="160">
        <f>IF($AX$1129&gt;0,PPMT('Assumptions (Nuclear)'!$V$7,Model!AK1,'Assumptions (Nuclear)'!$V$10,'Assumptions (Nuclear)'!$V$5*Model!$AX$1129*AVERAGE('Assumptions (Nuclear)'!$AQ$2:$AV$2)/10^9),0)</f>
        <v>-0.4298812328</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-0.2281122564</v>
      </c>
      <c r="AZ1234" s="160">
        <f>IF($AY$1129&gt;0,PPMT('Assumptions (Nuclear)'!$V$7,Model!X1,'Assumptions (Nuclear)'!$V$10,'Assumptions (Nuclear)'!$V$5*Model!$AY$1129*AVERAGE('Assumptions (Nuclear)'!$AR$2:$AW$2)/10^9),0)</f>
        <v>-0.2389475886</v>
      </c>
      <c r="BA1234" s="160">
        <f>IF($AY$1129&gt;0,PPMT('Assumptions (Nuclear)'!$V$7,Model!Y1,'Assumptions (Nuclear)'!$V$10,'Assumptions (Nuclear)'!$V$5*Model!$AY$1129*AVERAGE('Assumptions (Nuclear)'!$AR$2:$AW$2)/10^9),0)</f>
        <v>-0.250297599</v>
      </c>
      <c r="BB1234" s="160">
        <f>IF($AY$1129&gt;0,PPMT('Assumptions (Nuclear)'!$V$7,Model!Z1,'Assumptions (Nuclear)'!$V$10,'Assumptions (Nuclear)'!$V$5*Model!$AY$1129*AVERAGE('Assumptions (Nuclear)'!$AR$2:$AW$2)/10^9),0)</f>
        <v>-0.262186735</v>
      </c>
      <c r="BC1234" s="160">
        <f>IF($AY$1129&gt;0,PPMT('Assumptions (Nuclear)'!$V$7,Model!AA1,'Assumptions (Nuclear)'!$V$10,'Assumptions (Nuclear)'!$V$5*Model!$AY$1129*AVERAGE('Assumptions (Nuclear)'!$AR$2:$AW$2)/10^9),0)</f>
        <v>-0.2746406049</v>
      </c>
      <c r="BD1234" s="160">
        <f>IF($AY$1129&gt;0,PPMT('Assumptions (Nuclear)'!$V$7,Model!AB1,'Assumptions (Nuclear)'!$V$10,'Assumptions (Nuclear)'!$V$5*Model!$AY$1129*AVERAGE('Assumptions (Nuclear)'!$AR$2:$AW$2)/10^9),0)</f>
        <v>-0.2876860336</v>
      </c>
      <c r="BE1234" s="160">
        <f>IF($AY$1129&gt;0,PPMT('Assumptions (Nuclear)'!$V$7,Model!AC1,'Assumptions (Nuclear)'!$V$10,'Assumptions (Nuclear)'!$V$5*Model!$AY$1129*AVERAGE('Assumptions (Nuclear)'!$AR$2:$AW$2)/10^9),0)</f>
        <v>-0.3013511202</v>
      </c>
      <c r="BF1234" s="160">
        <f>IF($AY$1129&gt;0,PPMT('Assumptions (Nuclear)'!$V$7,Model!AD1,'Assumptions (Nuclear)'!$V$10,'Assumptions (Nuclear)'!$V$5*Model!$AY$1129*AVERAGE('Assumptions (Nuclear)'!$AR$2:$AW$2)/10^9),0)</f>
        <v>-0.3156652984</v>
      </c>
      <c r="BG1234" s="160">
        <f>IF($AY$1129&gt;0,PPMT('Assumptions (Nuclear)'!$V$7,Model!AE1,'Assumptions (Nuclear)'!$V$10,'Assumptions (Nuclear)'!$V$5*Model!$AY$1129*AVERAGE('Assumptions (Nuclear)'!$AR$2:$AW$2)/10^9),0)</f>
        <v>-0.3306594001</v>
      </c>
      <c r="BH1234" s="160">
        <f>IF($AY$1129&gt;0,PPMT('Assumptions (Nuclear)'!$V$7,Model!AF1,'Assumptions (Nuclear)'!$V$10,'Assumptions (Nuclear)'!$V$5*Model!$AY$1129*AVERAGE('Assumptions (Nuclear)'!$AR$2:$AW$2)/10^9),0)</f>
        <v>-0.3463657216</v>
      </c>
      <c r="BI1234" s="160">
        <f>IF($AY$1129&gt;0,PPMT('Assumptions (Nuclear)'!$V$7,Model!AG1,'Assumptions (Nuclear)'!$V$10,'Assumptions (Nuclear)'!$V$5*Model!$AY$1129*AVERAGE('Assumptions (Nuclear)'!$AR$2:$AW$2)/10^9),0)</f>
        <v>-0.3628180934</v>
      </c>
      <c r="BJ1234" s="160">
        <f>IF($AY$1129&gt;0,PPMT('Assumptions (Nuclear)'!$V$7,Model!AH1,'Assumptions (Nuclear)'!$V$10,'Assumptions (Nuclear)'!$V$5*Model!$AY$1129*AVERAGE('Assumptions (Nuclear)'!$AR$2:$AW$2)/10^9),0)</f>
        <v>-0.3800519528</v>
      </c>
      <c r="BK1234" s="160">
        <f>IF($AY$1129&gt;0,PPMT('Assumptions (Nuclear)'!$V$7,Model!AI1,'Assumptions (Nuclear)'!$V$10,'Assumptions (Nuclear)'!$V$5*Model!$AY$1129*AVERAGE('Assumptions (Nuclear)'!$AR$2:$AW$2)/10^9),0)</f>
        <v>-0.3981044206</v>
      </c>
      <c r="BL1234" s="160">
        <f>IF($AY$1129&gt;0,PPMT('Assumptions (Nuclear)'!$V$7,Model!AJ1,'Assumptions (Nuclear)'!$V$10,'Assumptions (Nuclear)'!$V$5*Model!$AY$1129*AVERAGE('Assumptions (Nuclear)'!$AR$2:$AW$2)/10^9),0)</f>
        <v>-0.4170143806</v>
      </c>
      <c r="BM1234" s="160">
        <f>IF($AY$1129&gt;0,PPMT('Assumptions (Nuclear)'!$V$7,Model!AK1,'Assumptions (Nuclear)'!$V$10,'Assumptions (Nuclear)'!$V$5*Model!$AY$1129*AVERAGE('Assumptions (Nuclear)'!$AR$2:$AW$2)/10^9),0)</f>
        <v>-0.4368225636</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-0.005601182047</v>
      </c>
      <c r="BA1235" s="160">
        <f>IF($AZ$1129&gt;0,PPMT('Assumptions (Nuclear)'!$V$7,Model!X1,'Assumptions (Nuclear)'!$V$10,'Assumptions (Nuclear)'!$V$5*Model!$AZ$1129*AVERAGE('Assumptions (Nuclear)'!$AS$2:$AX$2)/10^9),0)</f>
        <v>-0.005867238194</v>
      </c>
      <c r="BB1235" s="160">
        <f>IF($AZ$1129&gt;0,PPMT('Assumptions (Nuclear)'!$V$7,Model!Y1,'Assumptions (Nuclear)'!$V$10,'Assumptions (Nuclear)'!$V$5*Model!$AZ$1129*AVERAGE('Assumptions (Nuclear)'!$AS$2:$AX$2)/10^9),0)</f>
        <v>-0.006145932008</v>
      </c>
      <c r="BC1235" s="160">
        <f>IF($AZ$1129&gt;0,PPMT('Assumptions (Nuclear)'!$V$7,Model!Z1,'Assumptions (Nuclear)'!$V$10,'Assumptions (Nuclear)'!$V$5*Model!$AZ$1129*AVERAGE('Assumptions (Nuclear)'!$AS$2:$AX$2)/10^9),0)</f>
        <v>-0.006437863779</v>
      </c>
      <c r="BD1235" s="160">
        <f>IF($AZ$1129&gt;0,PPMT('Assumptions (Nuclear)'!$V$7,Model!AA1,'Assumptions (Nuclear)'!$V$10,'Assumptions (Nuclear)'!$V$5*Model!$AZ$1129*AVERAGE('Assumptions (Nuclear)'!$AS$2:$AX$2)/10^9),0)</f>
        <v>-0.006743662308</v>
      </c>
      <c r="BE1235" s="160">
        <f>IF($AZ$1129&gt;0,PPMT('Assumptions (Nuclear)'!$V$7,Model!AB1,'Assumptions (Nuclear)'!$V$10,'Assumptions (Nuclear)'!$V$5*Model!$AZ$1129*AVERAGE('Assumptions (Nuclear)'!$AS$2:$AX$2)/10^9),0)</f>
        <v>-0.007063986268</v>
      </c>
      <c r="BF1235" s="160">
        <f>IF($AZ$1129&gt;0,PPMT('Assumptions (Nuclear)'!$V$7,Model!AC1,'Assumptions (Nuclear)'!$V$10,'Assumptions (Nuclear)'!$V$5*Model!$AZ$1129*AVERAGE('Assumptions (Nuclear)'!$AS$2:$AX$2)/10^9),0)</f>
        <v>-0.007399525616</v>
      </c>
      <c r="BG1235" s="160">
        <f>IF($AZ$1129&gt;0,PPMT('Assumptions (Nuclear)'!$V$7,Model!AD1,'Assumptions (Nuclear)'!$V$10,'Assumptions (Nuclear)'!$V$5*Model!$AZ$1129*AVERAGE('Assumptions (Nuclear)'!$AS$2:$AX$2)/10^9),0)</f>
        <v>-0.007751003082</v>
      </c>
      <c r="BH1235" s="160">
        <f>IF($AZ$1129&gt;0,PPMT('Assumptions (Nuclear)'!$V$7,Model!AE1,'Assumptions (Nuclear)'!$V$10,'Assumptions (Nuclear)'!$V$5*Model!$AZ$1129*AVERAGE('Assumptions (Nuclear)'!$AS$2:$AX$2)/10^9),0)</f>
        <v>-0.008119175729</v>
      </c>
      <c r="BI1235" s="160">
        <f>IF($AZ$1129&gt;0,PPMT('Assumptions (Nuclear)'!$V$7,Model!AF1,'Assumptions (Nuclear)'!$V$10,'Assumptions (Nuclear)'!$V$5*Model!$AZ$1129*AVERAGE('Assumptions (Nuclear)'!$AS$2:$AX$2)/10^9),0)</f>
        <v>-0.008504836576</v>
      </c>
      <c r="BJ1235" s="160">
        <f>IF($AZ$1129&gt;0,PPMT('Assumptions (Nuclear)'!$V$7,Model!AG1,'Assumptions (Nuclear)'!$V$10,'Assumptions (Nuclear)'!$V$5*Model!$AZ$1129*AVERAGE('Assumptions (Nuclear)'!$AS$2:$AX$2)/10^9),0)</f>
        <v>-0.008908816313</v>
      </c>
      <c r="BK1235" s="160">
        <f>IF($AZ$1129&gt;0,PPMT('Assumptions (Nuclear)'!$V$7,Model!AH1,'Assumptions (Nuclear)'!$V$10,'Assumptions (Nuclear)'!$V$5*Model!$AZ$1129*AVERAGE('Assumptions (Nuclear)'!$AS$2:$AX$2)/10^9),0)</f>
        <v>-0.009331985088</v>
      </c>
      <c r="BL1235" s="160">
        <f>IF($AZ$1129&gt;0,PPMT('Assumptions (Nuclear)'!$V$7,Model!AI1,'Assumptions (Nuclear)'!$V$10,'Assumptions (Nuclear)'!$V$5*Model!$AZ$1129*AVERAGE('Assumptions (Nuclear)'!$AS$2:$AX$2)/10^9),0)</f>
        <v>-0.00977525438</v>
      </c>
      <c r="BM1235" s="160">
        <f>IF($AZ$1129&gt;0,PPMT('Assumptions (Nuclear)'!$V$7,Model!AJ1,'Assumptions (Nuclear)'!$V$10,'Assumptions (Nuclear)'!$V$5*Model!$AZ$1129*AVERAGE('Assumptions (Nuclear)'!$AS$2:$AX$2)/10^9),0)</f>
        <v>-0.01023957896</v>
      </c>
      <c r="BN1235" s="160">
        <f>IF($AZ$1129&gt;0,PPMT('Assumptions (Nuclear)'!$V$7,Model!AK1,'Assumptions (Nuclear)'!$V$10,'Assumptions (Nuclear)'!$V$5*Model!$AZ$1129*AVERAGE('Assumptions (Nuclear)'!$AS$2:$AX$2)/10^9),0)</f>
        <v>-0.01072595896</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-0.005667601965</v>
      </c>
      <c r="BB1236" s="160">
        <f>IF($BA$1129&gt;0,PPMT('Assumptions (Nuclear)'!$V$7,Model!X1,'Assumptions (Nuclear)'!$V$10,'Assumptions (Nuclear)'!$V$5*Model!$BA$1129*AVERAGE('Assumptions (Nuclear)'!$AT$2:$AY$2)/10^9),0)</f>
        <v>-0.005936813059</v>
      </c>
      <c r="BC1236" s="160">
        <f>IF($BA$1129&gt;0,PPMT('Assumptions (Nuclear)'!$V$7,Model!Y1,'Assumptions (Nuclear)'!$V$10,'Assumptions (Nuclear)'!$V$5*Model!$BA$1129*AVERAGE('Assumptions (Nuclear)'!$AT$2:$AY$2)/10^9),0)</f>
        <v>-0.006218811679</v>
      </c>
      <c r="BD1236" s="160">
        <f>IF($BA$1129&gt;0,PPMT('Assumptions (Nuclear)'!$V$7,Model!Z1,'Assumptions (Nuclear)'!$V$10,'Assumptions (Nuclear)'!$V$5*Model!$BA$1129*AVERAGE('Assumptions (Nuclear)'!$AT$2:$AY$2)/10^9),0)</f>
        <v>-0.006514205234</v>
      </c>
      <c r="BE1236" s="160">
        <f>IF($BA$1129&gt;0,PPMT('Assumptions (Nuclear)'!$V$7,Model!AA1,'Assumptions (Nuclear)'!$V$10,'Assumptions (Nuclear)'!$V$5*Model!$BA$1129*AVERAGE('Assumptions (Nuclear)'!$AT$2:$AY$2)/10^9),0)</f>
        <v>-0.006823629982</v>
      </c>
      <c r="BF1236" s="160">
        <f>IF($BA$1129&gt;0,PPMT('Assumptions (Nuclear)'!$V$7,Model!AB1,'Assumptions (Nuclear)'!$V$10,'Assumptions (Nuclear)'!$V$5*Model!$BA$1129*AVERAGE('Assumptions (Nuclear)'!$AT$2:$AY$2)/10^9),0)</f>
        <v>-0.007147752406</v>
      </c>
      <c r="BG1236" s="160">
        <f>IF($BA$1129&gt;0,PPMT('Assumptions (Nuclear)'!$V$7,Model!AC1,'Assumptions (Nuclear)'!$V$10,'Assumptions (Nuclear)'!$V$5*Model!$BA$1129*AVERAGE('Assumptions (Nuclear)'!$AT$2:$AY$2)/10^9),0)</f>
        <v>-0.007487270646</v>
      </c>
      <c r="BH1236" s="160">
        <f>IF($BA$1129&gt;0,PPMT('Assumptions (Nuclear)'!$V$7,Model!AD1,'Assumptions (Nuclear)'!$V$10,'Assumptions (Nuclear)'!$V$5*Model!$BA$1129*AVERAGE('Assumptions (Nuclear)'!$AT$2:$AY$2)/10^9),0)</f>
        <v>-0.007842916001</v>
      </c>
      <c r="BI1236" s="160">
        <f>IF($BA$1129&gt;0,PPMT('Assumptions (Nuclear)'!$V$7,Model!AE1,'Assumptions (Nuclear)'!$V$10,'Assumptions (Nuclear)'!$V$5*Model!$BA$1129*AVERAGE('Assumptions (Nuclear)'!$AT$2:$AY$2)/10^9),0)</f>
        <v>-0.008215454512</v>
      </c>
      <c r="BJ1236" s="160">
        <f>IF($BA$1129&gt;0,PPMT('Assumptions (Nuclear)'!$V$7,Model!AF1,'Assumptions (Nuclear)'!$V$10,'Assumptions (Nuclear)'!$V$5*Model!$BA$1129*AVERAGE('Assumptions (Nuclear)'!$AT$2:$AY$2)/10^9),0)</f>
        <v>-0.008605688601</v>
      </c>
      <c r="BK1236" s="160">
        <f>IF($BA$1129&gt;0,PPMT('Assumptions (Nuclear)'!$V$7,Model!AG1,'Assumptions (Nuclear)'!$V$10,'Assumptions (Nuclear)'!$V$5*Model!$BA$1129*AVERAGE('Assumptions (Nuclear)'!$AT$2:$AY$2)/10^9),0)</f>
        <v>-0.009014458809</v>
      </c>
      <c r="BL1236" s="160">
        <f>IF($BA$1129&gt;0,PPMT('Assumptions (Nuclear)'!$V$7,Model!AH1,'Assumptions (Nuclear)'!$V$10,'Assumptions (Nuclear)'!$V$5*Model!$BA$1129*AVERAGE('Assumptions (Nuclear)'!$AT$2:$AY$2)/10^9),0)</f>
        <v>-0.009442645603</v>
      </c>
      <c r="BM1236" s="160">
        <f>IF($BA$1129&gt;0,PPMT('Assumptions (Nuclear)'!$V$7,Model!AI1,'Assumptions (Nuclear)'!$V$10,'Assumptions (Nuclear)'!$V$5*Model!$BA$1129*AVERAGE('Assumptions (Nuclear)'!$AT$2:$AY$2)/10^9),0)</f>
        <v>-0.009891171269</v>
      </c>
      <c r="BN1236" s="160">
        <f>IF($BA$1129&gt;0,PPMT('Assumptions (Nuclear)'!$V$7,Model!AJ1,'Assumptions (Nuclear)'!$V$10,'Assumptions (Nuclear)'!$V$5*Model!$BA$1129*AVERAGE('Assumptions (Nuclear)'!$AT$2:$AY$2)/10^9),0)</f>
        <v>-0.0103610019</v>
      </c>
      <c r="BO1236" s="160">
        <f>IF($BA$1129&gt;0,PPMT('Assumptions (Nuclear)'!$V$7,Model!AK1,'Assumptions (Nuclear)'!$V$10,'Assumptions (Nuclear)'!$V$5*Model!$BA$1129*AVERAGE('Assumptions (Nuclear)'!$AT$2:$AY$2)/10^9),0)</f>
        <v>-0.01085314949</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-0.003903364019</v>
      </c>
      <c r="Y1237" s="177">
        <f t="array" ref="Y1237">SUM(IF(ISERROR(Y1238:Y1288),"",Y1238:Y1288))</f>
        <v>-0.007685051981</v>
      </c>
      <c r="Z1237" s="177">
        <f t="array" ref="Z1237">SUM(IF(ISERROR(Z1238:Z1288),"",Z1238:Z1288))</f>
        <v>-0.01133662825</v>
      </c>
      <c r="AA1237" s="177">
        <f t="array" ref="AA1237">SUM(IF(ISERROR(AA1238:AA1288),"",AA1238:AA1288))</f>
        <v>-0.01484364326</v>
      </c>
      <c r="AB1237" s="177">
        <f t="array" ref="AB1237">SUM(IF(ISERROR(AB1238:AB1288),"",AB1238:AB1288))</f>
        <v>-0.01818759968</v>
      </c>
      <c r="AC1237" s="177">
        <f t="array" ref="AC1237">SUM(IF(ISERROR(AC1238:AC1288),"",AC1238:AC1288))</f>
        <v>-0.02135594083</v>
      </c>
      <c r="AD1237" s="177">
        <f t="array" ref="AD1237">SUM(IF(ISERROR(AD1238:AD1288),"",AD1238:AD1288))</f>
        <v>-0.02433545171</v>
      </c>
      <c r="AE1237" s="177">
        <f t="array" ref="AE1237">SUM(IF(ISERROR(AE1238:AE1288),"",AE1238:AE1288))</f>
        <v>-0.02711169368</v>
      </c>
      <c r="AF1237" s="177">
        <f t="array" ref="AF1237">SUM(IF(ISERROR(AF1238:AF1288),"",AF1238:AF1288))</f>
        <v>-0.02967005277</v>
      </c>
      <c r="AG1237" s="177">
        <f t="array" ref="AG1237">SUM(IF(ISERROR(AG1238:AG1288),"",AG1238:AG1288))</f>
        <v>-0.03199481784</v>
      </c>
      <c r="AH1237" s="177">
        <f t="array" ref="AH1237">SUM(IF(ISERROR(AH1238:AH1288),"",AH1238:AH1288))</f>
        <v>-0.03406869055</v>
      </c>
      <c r="AI1237" s="177">
        <f t="array" ref="AI1237">SUM(IF(ISERROR(AI1238:AI1288),"",AI1238:AI1288))</f>
        <v>-0.03587377384</v>
      </c>
      <c r="AJ1237" s="177">
        <f t="array" ref="AJ1237">SUM(IF(ISERROR(AJ1238:AJ1288),"",AJ1238:AJ1288))</f>
        <v>-0.03739107044</v>
      </c>
      <c r="AK1237" s="177">
        <f t="array" ref="AK1237">SUM(IF(ISERROR(AK1238:AK1288),"",AK1238:AK1288))</f>
        <v>-0.03860112239</v>
      </c>
      <c r="AL1237" s="177">
        <f t="array" ref="AL1237">SUM(IF(ISERROR(AL1238:AL1288),"",AL1238:AL1288))</f>
        <v>-0.03948383563</v>
      </c>
      <c r="AM1237" s="177">
        <f t="array" ref="AM1237">SUM(IF(ISERROR(AM1238:AM1288),"",AM1238:AM1288))</f>
        <v>-0.04001821541</v>
      </c>
      <c r="AN1237" s="177">
        <f t="array" ref="AN1237">SUM(IF(ISERROR(AN1238:AN1288),"",AN1238:AN1288))</f>
        <v>-0.04055149062</v>
      </c>
      <c r="AO1237" s="177">
        <f t="array" ref="AO1237">SUM(IF(ISERROR(AO1238:AO1288),"",AO1238:AO1288))</f>
        <v>-0.04108478316</v>
      </c>
      <c r="AP1237" s="177">
        <f t="array" ref="AP1237">SUM(IF(ISERROR(AP1238:AP1288),"",AP1238:AP1288))</f>
        <v>-0.04161934062</v>
      </c>
      <c r="AQ1237" s="177">
        <f t="array" ref="AQ1237">SUM(IF(ISERROR(AQ1238:AQ1288),"",AQ1238:AQ1288))</f>
        <v>-0.04215566227</v>
      </c>
      <c r="AR1237" s="177">
        <f t="array" ref="AR1237">SUM(IF(ISERROR(AR1238:AR1288),"",AR1238:AR1288))</f>
        <v>-0.04269267746</v>
      </c>
      <c r="AS1237" s="177">
        <f t="array" ref="AS1237">SUM(IF(ISERROR(AS1238:AS1288),"",AS1238:AS1288))</f>
        <v>-0.04323118182</v>
      </c>
      <c r="AT1237" s="177">
        <f t="array" ref="AT1237">SUM(IF(ISERROR(AT1238:AT1288),"",AT1238:AT1288))</f>
        <v>-0.04377200315</v>
      </c>
      <c r="AU1237" s="177">
        <f t="array" ref="AU1237">SUM(IF(ISERROR(AU1238:AU1288),"",AU1238:AU1288))</f>
        <v>-0.0443152206</v>
      </c>
      <c r="AV1237" s="177">
        <f t="array" ref="AV1237">SUM(IF(ISERROR(AV1238:AV1288),"",AV1238:AV1288))</f>
        <v>-0.04486120082</v>
      </c>
      <c r="AW1237" s="177">
        <f t="array" ref="AW1237">SUM(IF(ISERROR(AW1238:AW1288),"",AW1238:AW1288))</f>
        <v>-0.04541148109</v>
      </c>
      <c r="AX1237" s="177">
        <f t="array" ref="AX1237">SUM(IF(ISERROR(AX1238:AX1288),"",AX1238:AX1288))</f>
        <v>-0.2662766947</v>
      </c>
      <c r="AY1237" s="177">
        <f t="array" ref="AY1237">SUM(IF(ISERROR(AY1238:AY1288),"",AY1238:AY1288))</f>
        <v>-0.4803233583</v>
      </c>
      <c r="AZ1237" s="177">
        <f t="array" ref="AZ1237">SUM(IF(ISERROR(AZ1238:AZ1288),"",AZ1238:AZ1288))</f>
        <v>-0.4594165435</v>
      </c>
      <c r="BA1237" s="177">
        <f t="array" ref="BA1237">SUM(IF(ISERROR(BA1238:BA1288),"",BA1238:BA1288))</f>
        <v>-0.4374945211</v>
      </c>
      <c r="BB1237" s="177">
        <f t="array" ref="BB1237">SUM(IF(ISERROR(BB1238:BB1288),"",BB1238:BB1288))</f>
        <v>-0.4087405318</v>
      </c>
      <c r="BC1237" s="177">
        <f t="array" ref="BC1237">SUM(IF(ISERROR(BC1238:BC1288),"",BC1238:BC1288))</f>
        <v>-0.3790768388</v>
      </c>
      <c r="BD1237" s="177">
        <f t="array" ref="BD1237">SUM(IF(ISERROR(BD1238:BD1288),"",BD1238:BD1288))</f>
        <v>-0.3484659043</v>
      </c>
      <c r="BE1237" s="177">
        <f t="array" ref="BE1237">SUM(IF(ISERROR(BE1238:BE1288),"",BE1238:BE1288))</f>
        <v>-0.3168684937</v>
      </c>
      <c r="BF1237" s="177">
        <f t="array" ref="BF1237">SUM(IF(ISERROR(BF1238:BF1288),"",BF1238:BF1288))</f>
        <v>-0.2842435815</v>
      </c>
      <c r="BG1237" s="177">
        <f t="array" ref="BG1237">SUM(IF(ISERROR(BG1238:BG1288),"",BG1238:BG1288))</f>
        <v>-0.2505482135</v>
      </c>
      <c r="BH1237" s="177">
        <f t="array" ref="BH1237">SUM(IF(ISERROR(BH1238:BH1288),"",BH1238:BH1288))</f>
        <v>-0.2157373175</v>
      </c>
      <c r="BI1237" s="177">
        <f t="array" ref="BI1237">SUM(IF(ISERROR(BI1238:BI1288),"",BI1238:BI1288))</f>
        <v>-0.1797637695</v>
      </c>
      <c r="BJ1237" s="177">
        <f t="array" ref="BJ1237">SUM(IF(ISERROR(BJ1238:BJ1288),"",BJ1238:BJ1288))</f>
        <v>-0.1425782984</v>
      </c>
      <c r="BK1237" s="177">
        <f t="array" ref="BK1237">SUM(IF(ISERROR(BK1238:BK1288),"",BK1238:BK1288))</f>
        <v>-0.104129316</v>
      </c>
      <c r="BL1237" s="177">
        <f t="array" ref="BL1237">SUM(IF(ISERROR(BL1238:BL1288),"",BL1238:BL1288))</f>
        <v>-0.06436282953</v>
      </c>
      <c r="BM1237" s="177">
        <f t="array" ref="BM1237">SUM(IF(ISERROR(BM1238:BM1288),"",BM1238:BM1288))</f>
        <v>-0.02322243765</v>
      </c>
      <c r="BN1237" s="177">
        <f t="array" ref="BN1237">SUM(IF(ISERROR(BN1238:BN1288),"",BN1238:BN1288))</f>
        <v>-0.001517155242</v>
      </c>
      <c r="BO1237" s="177">
        <f t="array" ref="BO1237">SUM(IF(ISERROR(BO1238:BO1288),"",BO1238:BO1288))</f>
        <v>-0.000515524601</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-0.003903364019</v>
      </c>
      <c r="Y1259" s="160">
        <f>IF($X$1129&gt;0,IPMT('Assumptions (Nuclear)'!$V$7,Model!X1,'Assumptions (Nuclear)'!$V$10,'Assumptions (Nuclear)'!$V$5*Model!$X$1129*average('Assumptions (Nuclear)'!$Q$2:$V$2)/10^9),0)</f>
        <v>-0.003719042742</v>
      </c>
      <c r="Z1259" s="160">
        <f>IF($X$1129&gt;0,IPMT('Assumptions (Nuclear)'!$V$7,Model!Y1,'Assumptions (Nuclear)'!$V$10,'Assumptions (Nuclear)'!$V$5*Model!$X$1129*average('Assumptions (Nuclear)'!$Q$2:$V$2)/10^9),0)</f>
        <v>-0.003525966205</v>
      </c>
      <c r="AA1259" s="160">
        <f>IF($X$1129&gt;0,IPMT('Assumptions (Nuclear)'!$V$7,Model!Z1,'Assumptions (Nuclear)'!$V$10,'Assumptions (Nuclear)'!$V$5*Model!$X$1129*average('Assumptions (Nuclear)'!$Q$2:$V$2)/10^9),0)</f>
        <v>-0.003323718531</v>
      </c>
      <c r="AB1259" s="160">
        <f>IF($X$1129&gt;0,IPMT('Assumptions (Nuclear)'!$V$7,Model!AA1,'Assumptions (Nuclear)'!$V$10,'Assumptions (Nuclear)'!$V$5*Model!$X$1129*average('Assumptions (Nuclear)'!$Q$2:$V$2)/10^9),0)</f>
        <v>-0.003111864094</v>
      </c>
      <c r="AC1259" s="160">
        <f>IF($X$1129&gt;0,IPMT('Assumptions (Nuclear)'!$V$7,Model!AB1,'Assumptions (Nuclear)'!$V$10,'Assumptions (Nuclear)'!$V$5*Model!$X$1129*average('Assumptions (Nuclear)'!$Q$2:$V$2)/10^9),0)</f>
        <v>-0.00288994657</v>
      </c>
      <c r="AD1259" s="160">
        <f>IF($X$1129&gt;0,IPMT('Assumptions (Nuclear)'!$V$7,Model!AC1,'Assumptions (Nuclear)'!$V$10,'Assumptions (Nuclear)'!$V$5*Model!$X$1129*average('Assumptions (Nuclear)'!$Q$2:$V$2)/10^9),0)</f>
        <v>-0.002657487964</v>
      </c>
      <c r="AE1259" s="160">
        <f>IF($X$1129&gt;0,IPMT('Assumptions (Nuclear)'!$V$7,Model!AD1,'Assumptions (Nuclear)'!$V$10,'Assumptions (Nuclear)'!$V$5*Model!$X$1129*average('Assumptions (Nuclear)'!$Q$2:$V$2)/10^9),0)</f>
        <v>-0.002413987575</v>
      </c>
      <c r="AF1259" s="160">
        <f>IF($X$1129&gt;0,IPMT('Assumptions (Nuclear)'!$V$7,Model!AE1,'Assumptions (Nuclear)'!$V$10,'Assumptions (Nuclear)'!$V$5*Model!$X$1129*average('Assumptions (Nuclear)'!$Q$2:$V$2)/10^9),0)</f>
        <v>-0.002158920917</v>
      </c>
      <c r="AG1259" s="160">
        <f>IF($X$1129&gt;0,IPMT('Assumptions (Nuclear)'!$V$7,Model!AF1,'Assumptions (Nuclear)'!$V$10,'Assumptions (Nuclear)'!$V$5*Model!$X$1129*average('Assumptions (Nuclear)'!$Q$2:$V$2)/10^9),0)</f>
        <v>-0.001891738592</v>
      </c>
      <c r="AH1259" s="160">
        <f>IF($X$1129&gt;0,IPMT('Assumptions (Nuclear)'!$V$7,Model!AG1,'Assumptions (Nuclear)'!$V$10,'Assumptions (Nuclear)'!$V$5*Model!$X$1129*average('Assumptions (Nuclear)'!$Q$2:$V$2)/10^9),0)</f>
        <v>-0.001611865107</v>
      </c>
      <c r="AI1259" s="160">
        <f>IF($X$1129&gt;0,IPMT('Assumptions (Nuclear)'!$V$7,Model!AH1,'Assumptions (Nuclear)'!$V$10,'Assumptions (Nuclear)'!$V$5*Model!$X$1129*average('Assumptions (Nuclear)'!$Q$2:$V$2)/10^9),0)</f>
        <v>-0.001318697632</v>
      </c>
      <c r="AJ1259" s="160">
        <f>IF($X$1129&gt;0,IPMT('Assumptions (Nuclear)'!$V$7,Model!AI1,'Assumptions (Nuclear)'!$V$10,'Assumptions (Nuclear)'!$V$5*Model!$X$1129*average('Assumptions (Nuclear)'!$Q$2:$V$2)/10^9),0)</f>
        <v>-0.001011604702</v>
      </c>
      <c r="AK1259" s="160">
        <f>IF($X$1129&gt;0,IPMT('Assumptions (Nuclear)'!$V$7,Model!AJ1,'Assumptions (Nuclear)'!$V$10,'Assumptions (Nuclear)'!$V$5*Model!$X$1129*average('Assumptions (Nuclear)'!$Q$2:$V$2)/10^9),0)</f>
        <v>-0.0006899248572</v>
      </c>
      <c r="AL1259" s="160">
        <f>IF($X$1129&gt;0,IPMT('Assumptions (Nuclear)'!$V$7,Model!AK1,'Assumptions (Nuclear)'!$V$10,'Assumptions (Nuclear)'!$V$5*Model!$X$1129*average('Assumptions (Nuclear)'!$Q$2:$V$2)/10^9),0)</f>
        <v>-0.00035296522</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-0.003966009239</v>
      </c>
      <c r="Z1260" s="160">
        <f>IF($Y$1129&gt;0,IPMT('Assumptions (Nuclear)'!$V$7,Model!X1,'Assumptions (Nuclear)'!$V$10,'Assumptions (Nuclear)'!$V$5*Model!$Y$1129*AVERAGE('Assumptions (Nuclear)'!$R$2:$W$2)/10^9),0)</f>
        <v>-0.003778729784</v>
      </c>
      <c r="AA1260" s="160">
        <f>IF($Y$1129&gt;0,IPMT('Assumptions (Nuclear)'!$V$7,Model!Y1,'Assumptions (Nuclear)'!$V$10,'Assumptions (Nuclear)'!$V$5*Model!$Y$1129*AVERAGE('Assumptions (Nuclear)'!$R$2:$W$2)/10^9),0)</f>
        <v>-0.003582554554</v>
      </c>
      <c r="AB1260" s="160">
        <f>IF($Y$1129&gt;0,IPMT('Assumptions (Nuclear)'!$V$7,Model!Z1,'Assumptions (Nuclear)'!$V$10,'Assumptions (Nuclear)'!$V$5*Model!$Y$1129*AVERAGE('Assumptions (Nuclear)'!$R$2:$W$2)/10^9),0)</f>
        <v>-0.003377061001</v>
      </c>
      <c r="AC1260" s="160">
        <f>IF($Y$1129&gt;0,IPMT('Assumptions (Nuclear)'!$V$7,Model!AA1,'Assumptions (Nuclear)'!$V$10,'Assumptions (Nuclear)'!$V$5*Model!$Y$1129*AVERAGE('Assumptions (Nuclear)'!$R$2:$W$2)/10^9),0)</f>
        <v>-0.003161806505</v>
      </c>
      <c r="AD1260" s="160">
        <f>IF($Y$1129&gt;0,IPMT('Assumptions (Nuclear)'!$V$7,Model!AB1,'Assumptions (Nuclear)'!$V$10,'Assumptions (Nuclear)'!$V$5*Model!$Y$1129*AVERAGE('Assumptions (Nuclear)'!$R$2:$W$2)/10^9),0)</f>
        <v>-0.00293632742</v>
      </c>
      <c r="AE1260" s="160">
        <f>IF($Y$1129&gt;0,IPMT('Assumptions (Nuclear)'!$V$7,Model!AC1,'Assumptions (Nuclear)'!$V$10,'Assumptions (Nuclear)'!$V$5*Model!$Y$1129*AVERAGE('Assumptions (Nuclear)'!$R$2:$W$2)/10^9),0)</f>
        <v>-0.002700138078</v>
      </c>
      <c r="AF1260" s="160">
        <f>IF($Y$1129&gt;0,IPMT('Assumptions (Nuclear)'!$V$7,Model!AD1,'Assumptions (Nuclear)'!$V$10,'Assumptions (Nuclear)'!$V$5*Model!$Y$1129*AVERAGE('Assumptions (Nuclear)'!$R$2:$W$2)/10^9),0)</f>
        <v>-0.002452729742</v>
      </c>
      <c r="AG1260" s="160">
        <f>IF($Y$1129&gt;0,IPMT('Assumptions (Nuclear)'!$V$7,Model!AE1,'Assumptions (Nuclear)'!$V$10,'Assumptions (Nuclear)'!$V$5*Model!$Y$1129*AVERAGE('Assumptions (Nuclear)'!$R$2:$W$2)/10^9),0)</f>
        <v>-0.002193569511</v>
      </c>
      <c r="AH1260" s="160">
        <f>IF($Y$1129&gt;0,IPMT('Assumptions (Nuclear)'!$V$7,Model!AF1,'Assumptions (Nuclear)'!$V$10,'Assumptions (Nuclear)'!$V$5*Model!$Y$1129*AVERAGE('Assumptions (Nuclear)'!$R$2:$W$2)/10^9),0)</f>
        <v>-0.001922099168</v>
      </c>
      <c r="AI1260" s="160">
        <f>IF($Y$1129&gt;0,IPMT('Assumptions (Nuclear)'!$V$7,Model!AG1,'Assumptions (Nuclear)'!$V$10,'Assumptions (Nuclear)'!$V$5*Model!$Y$1129*AVERAGE('Assumptions (Nuclear)'!$R$2:$W$2)/10^9),0)</f>
        <v>-0.001637733985</v>
      </c>
      <c r="AJ1260" s="160">
        <f>IF($Y$1129&gt;0,IPMT('Assumptions (Nuclear)'!$V$7,Model!AH1,'Assumptions (Nuclear)'!$V$10,'Assumptions (Nuclear)'!$V$5*Model!$Y$1129*AVERAGE('Assumptions (Nuclear)'!$R$2:$W$2)/10^9),0)</f>
        <v>-0.001339861455</v>
      </c>
      <c r="AK1260" s="160">
        <f>IF($Y$1129&gt;0,IPMT('Assumptions (Nuclear)'!$V$7,Model!AI1,'Assumptions (Nuclear)'!$V$10,'Assumptions (Nuclear)'!$V$5*Model!$Y$1129*AVERAGE('Assumptions (Nuclear)'!$R$2:$W$2)/10^9),0)</f>
        <v>-0.00102783998</v>
      </c>
      <c r="AL1260" s="160">
        <f>IF($Y$1129&gt;0,IPMT('Assumptions (Nuclear)'!$V$7,Model!AJ1,'Assumptions (Nuclear)'!$V$10,'Assumptions (Nuclear)'!$V$5*Model!$Y$1129*AVERAGE('Assumptions (Nuclear)'!$R$2:$W$2)/10^9),0)</f>
        <v>-0.0007009974843</v>
      </c>
      <c r="AM1260" s="160">
        <f>IF($Y$1129&gt;0,IPMT('Assumptions (Nuclear)'!$V$7,Model!AK1,'Assumptions (Nuclear)'!$V$10,'Assumptions (Nuclear)'!$V$5*Model!$Y$1129*AVERAGE('Assumptions (Nuclear)'!$R$2:$W$2)/10^9),0)</f>
        <v>-0.0003586299706</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-0.004031932262</v>
      </c>
      <c r="AA1261" s="160">
        <f>IF($Z$1129&gt;0,IPMT('Assumptions (Nuclear)'!$V$7,Model!X1,'Assumptions (Nuclear)'!$V$10,'Assumptions (Nuclear)'!$V$5*Model!$Z$1129*AVERAGE('Assumptions (Nuclear)'!$S$2:$X$2)/10^9),0)</f>
        <v>-0.003841539846</v>
      </c>
      <c r="AB1261" s="160">
        <f>IF($Z$1129&gt;0,IPMT('Assumptions (Nuclear)'!$V$7,Model!Y1,'Assumptions (Nuclear)'!$V$10,'Assumptions (Nuclear)'!$V$5*Model!$Z$1129*AVERAGE('Assumptions (Nuclear)'!$S$2:$X$2)/10^9),0)</f>
        <v>-0.003642103791</v>
      </c>
      <c r="AC1261" s="160">
        <f>IF($Z$1129&gt;0,IPMT('Assumptions (Nuclear)'!$V$7,Model!Z1,'Assumptions (Nuclear)'!$V$10,'Assumptions (Nuclear)'!$V$5*Model!$Z$1129*AVERAGE('Assumptions (Nuclear)'!$S$2:$X$2)/10^9),0)</f>
        <v>-0.003433194524</v>
      </c>
      <c r="AD1261" s="160">
        <f>IF($Z$1129&gt;0,IPMT('Assumptions (Nuclear)'!$V$7,Model!AA1,'Assumptions (Nuclear)'!$V$10,'Assumptions (Nuclear)'!$V$5*Model!$Z$1129*AVERAGE('Assumptions (Nuclear)'!$S$2:$X$2)/10^9),0)</f>
        <v>-0.003214362066</v>
      </c>
      <c r="AE1261" s="160">
        <f>IF($Z$1129&gt;0,IPMT('Assumptions (Nuclear)'!$V$7,Model!AB1,'Assumptions (Nuclear)'!$V$10,'Assumptions (Nuclear)'!$V$5*Model!$Z$1129*AVERAGE('Assumptions (Nuclear)'!$S$2:$X$2)/10^9),0)</f>
        <v>-0.002985135066</v>
      </c>
      <c r="AF1261" s="160">
        <f>IF($Z$1129&gt;0,IPMT('Assumptions (Nuclear)'!$V$7,Model!AC1,'Assumptions (Nuclear)'!$V$10,'Assumptions (Nuclear)'!$V$5*Model!$Z$1129*AVERAGE('Assumptions (Nuclear)'!$S$2:$X$2)/10^9),0)</f>
        <v>-0.002745019784</v>
      </c>
      <c r="AG1261" s="160">
        <f>IF($Z$1129&gt;0,IPMT('Assumptions (Nuclear)'!$V$7,Model!AD1,'Assumptions (Nuclear)'!$V$10,'Assumptions (Nuclear)'!$V$5*Model!$Z$1129*AVERAGE('Assumptions (Nuclear)'!$S$2:$X$2)/10^9),0)</f>
        <v>-0.002493499026</v>
      </c>
      <c r="AH1261" s="160">
        <f>IF($Z$1129&gt;0,IPMT('Assumptions (Nuclear)'!$V$7,Model!AE1,'Assumptions (Nuclear)'!$V$10,'Assumptions (Nuclear)'!$V$5*Model!$Z$1129*AVERAGE('Assumptions (Nuclear)'!$S$2:$X$2)/10^9),0)</f>
        <v>-0.002230031032</v>
      </c>
      <c r="AI1261" s="160">
        <f>IF($Z$1129&gt;0,IPMT('Assumptions (Nuclear)'!$V$7,Model!AF1,'Assumptions (Nuclear)'!$V$10,'Assumptions (Nuclear)'!$V$5*Model!$Z$1129*AVERAGE('Assumptions (Nuclear)'!$S$2:$X$2)/10^9),0)</f>
        <v>-0.001954048309</v>
      </c>
      <c r="AJ1261" s="160">
        <f>IF($Z$1129&gt;0,IPMT('Assumptions (Nuclear)'!$V$7,Model!AG1,'Assumptions (Nuclear)'!$V$10,'Assumptions (Nuclear)'!$V$5*Model!$Z$1129*AVERAGE('Assumptions (Nuclear)'!$S$2:$X$2)/10^9),0)</f>
        <v>-0.001664956406</v>
      </c>
      <c r="AK1261" s="160">
        <f>IF($Z$1129&gt;0,IPMT('Assumptions (Nuclear)'!$V$7,Model!AH1,'Assumptions (Nuclear)'!$V$10,'Assumptions (Nuclear)'!$V$5*Model!$Z$1129*AVERAGE('Assumptions (Nuclear)'!$S$2:$X$2)/10^9),0)</f>
        <v>-0.001362132637</v>
      </c>
      <c r="AL1261" s="160">
        <f>IF($Z$1129&gt;0,IPMT('Assumptions (Nuclear)'!$V$7,Model!AI1,'Assumptions (Nuclear)'!$V$10,'Assumptions (Nuclear)'!$V$5*Model!$Z$1129*AVERAGE('Assumptions (Nuclear)'!$S$2:$X$2)/10^9),0)</f>
        <v>-0.00104492474</v>
      </c>
      <c r="AM1261" s="160">
        <f>IF($Z$1129&gt;0,IPMT('Assumptions (Nuclear)'!$V$7,Model!AJ1,'Assumptions (Nuclear)'!$V$10,'Assumptions (Nuclear)'!$V$5*Model!$Z$1129*AVERAGE('Assumptions (Nuclear)'!$S$2:$X$2)/10^9),0)</f>
        <v>-0.0007126494675</v>
      </c>
      <c r="AN1261" s="160">
        <f>IF($Z$1129&gt;0,IPMT('Assumptions (Nuclear)'!$V$7,Model!AK1,'Assumptions (Nuclear)'!$V$10,'Assumptions (Nuclear)'!$V$5*Model!$Z$1129*AVERAGE('Assumptions (Nuclear)'!$S$2:$X$2)/10^9),0)</f>
        <v>-0.0003645911195</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-0.004095830331</v>
      </c>
      <c r="AB1262" s="160">
        <f>IF($AA$1129&gt;0,IPMT('Assumptions (Nuclear)'!$V$7,Model!X1,'Assumptions (Nuclear)'!$V$10,'Assumptions (Nuclear)'!$V$5*Model!$AA$1129*AVERAGE('Assumptions (Nuclear)'!$T$2:$Y$2)/10^9),0)</f>
        <v>-0.003902420576</v>
      </c>
      <c r="AC1262" s="160">
        <f>IF($AA$1129&gt;0,IPMT('Assumptions (Nuclear)'!$V$7,Model!Y1,'Assumptions (Nuclear)'!$V$10,'Assumptions (Nuclear)'!$V$5*Model!$AA$1129*AVERAGE('Assumptions (Nuclear)'!$T$2:$Y$2)/10^9),0)</f>
        <v>-0.003699823858</v>
      </c>
      <c r="AD1262" s="160">
        <f>IF($AA$1129&gt;0,IPMT('Assumptions (Nuclear)'!$V$7,Model!Z1,'Assumptions (Nuclear)'!$V$10,'Assumptions (Nuclear)'!$V$5*Model!$AA$1129*AVERAGE('Assumptions (Nuclear)'!$T$2:$Y$2)/10^9),0)</f>
        <v>-0.003487603796</v>
      </c>
      <c r="AE1262" s="160">
        <f>IF($AA$1129&gt;0,IPMT('Assumptions (Nuclear)'!$V$7,Model!AA1,'Assumptions (Nuclear)'!$V$10,'Assumptions (Nuclear)'!$V$5*Model!$AA$1129*AVERAGE('Assumptions (Nuclear)'!$T$2:$Y$2)/10^9),0)</f>
        <v>-0.003265303281</v>
      </c>
      <c r="AF1262" s="160">
        <f>IF($AA$1129&gt;0,IPMT('Assumptions (Nuclear)'!$V$7,Model!AB1,'Assumptions (Nuclear)'!$V$10,'Assumptions (Nuclear)'!$V$5*Model!$AA$1129*AVERAGE('Assumptions (Nuclear)'!$T$2:$Y$2)/10^9),0)</f>
        <v>-0.003032443492</v>
      </c>
      <c r="AG1262" s="160">
        <f>IF($AA$1129&gt;0,IPMT('Assumptions (Nuclear)'!$V$7,Model!AC1,'Assumptions (Nuclear)'!$V$10,'Assumptions (Nuclear)'!$V$5*Model!$AA$1129*AVERAGE('Assumptions (Nuclear)'!$T$2:$Y$2)/10^9),0)</f>
        <v>-0.002788522862</v>
      </c>
      <c r="AH1262" s="160">
        <f>IF($AA$1129&gt;0,IPMT('Assumptions (Nuclear)'!$V$7,Model!AD1,'Assumptions (Nuclear)'!$V$10,'Assumptions (Nuclear)'!$V$5*Model!$AA$1129*AVERAGE('Assumptions (Nuclear)'!$T$2:$Y$2)/10^9),0)</f>
        <v>-0.002533016003</v>
      </c>
      <c r="AI1262" s="160">
        <f>IF($AA$1129&gt;0,IPMT('Assumptions (Nuclear)'!$V$7,Model!AE1,'Assumptions (Nuclear)'!$V$10,'Assumptions (Nuclear)'!$V$5*Model!$AA$1129*AVERAGE('Assumptions (Nuclear)'!$T$2:$Y$2)/10^9),0)</f>
        <v>-0.002265372568</v>
      </c>
      <c r="AJ1262" s="160">
        <f>IF($AA$1129&gt;0,IPMT('Assumptions (Nuclear)'!$V$7,Model!AF1,'Assumptions (Nuclear)'!$V$10,'Assumptions (Nuclear)'!$V$5*Model!$AA$1129*AVERAGE('Assumptions (Nuclear)'!$T$2:$Y$2)/10^9),0)</f>
        <v>-0.00198501607</v>
      </c>
      <c r="AK1262" s="160">
        <f>IF($AA$1129&gt;0,IPMT('Assumptions (Nuclear)'!$V$7,Model!AG1,'Assumptions (Nuclear)'!$V$10,'Assumptions (Nuclear)'!$V$5*Model!$AA$1129*AVERAGE('Assumptions (Nuclear)'!$T$2:$Y$2)/10^9),0)</f>
        <v>-0.001691342638</v>
      </c>
      <c r="AL1262" s="160">
        <f>IF($AA$1129&gt;0,IPMT('Assumptions (Nuclear)'!$V$7,Model!AH1,'Assumptions (Nuclear)'!$V$10,'Assumptions (Nuclear)'!$V$5*Model!$AA$1129*AVERAGE('Assumptions (Nuclear)'!$T$2:$Y$2)/10^9),0)</f>
        <v>-0.001383719718</v>
      </c>
      <c r="AM1262" s="160">
        <f>IF($AA$1129&gt;0,IPMT('Assumptions (Nuclear)'!$V$7,Model!AI1,'Assumptions (Nuclear)'!$V$10,'Assumptions (Nuclear)'!$V$5*Model!$AA$1129*AVERAGE('Assumptions (Nuclear)'!$T$2:$Y$2)/10^9),0)</f>
        <v>-0.001061484709</v>
      </c>
      <c r="AN1262" s="160">
        <f>IF($AA$1129&gt;0,IPMT('Assumptions (Nuclear)'!$V$7,Model!AJ1,'Assumptions (Nuclear)'!$V$10,'Assumptions (Nuclear)'!$V$5*Model!$AA$1129*AVERAGE('Assumptions (Nuclear)'!$T$2:$Y$2)/10^9),0)</f>
        <v>-0.0007239435374</v>
      </c>
      <c r="AO1262" s="160">
        <f>IF($AA$1129&gt;0,IPMT('Assumptions (Nuclear)'!$V$7,Model!AK1,'Assumptions (Nuclear)'!$V$10,'Assumptions (Nuclear)'!$V$5*Model!$AA$1129*AVERAGE('Assumptions (Nuclear)'!$T$2:$Y$2)/10^9),0)</f>
        <v>-0.0003703691602</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-0.004154150213</v>
      </c>
      <c r="AC1263" s="160">
        <f>IF($AB$1129&gt;0,IPMT('Assumptions (Nuclear)'!$V$7,Model!X1,'Assumptions (Nuclear)'!$V$10,'Assumptions (Nuclear)'!$V$5*Model!$AB$1129*AVERAGE('Assumptions (Nuclear)'!$U$2:$Z$2)/10^9),0)</f>
        <v>-0.003957986528</v>
      </c>
      <c r="AD1263" s="160">
        <f>IF($AB$1129&gt;0,IPMT('Assumptions (Nuclear)'!$V$7,Model!Y1,'Assumptions (Nuclear)'!$V$10,'Assumptions (Nuclear)'!$V$5*Model!$AB$1129*AVERAGE('Assumptions (Nuclear)'!$U$2:$Z$2)/10^9),0)</f>
        <v>-0.003752505067</v>
      </c>
      <c r="AE1263" s="160">
        <f>IF($AB$1129&gt;0,IPMT('Assumptions (Nuclear)'!$V$7,Model!Z1,'Assumptions (Nuclear)'!$V$10,'Assumptions (Nuclear)'!$V$5*Model!$AB$1129*AVERAGE('Assumptions (Nuclear)'!$U$2:$Z$2)/10^9),0)</f>
        <v>-0.003537263237</v>
      </c>
      <c r="AF1263" s="160">
        <f>IF($AB$1129&gt;0,IPMT('Assumptions (Nuclear)'!$V$7,Model!AA1,'Assumptions (Nuclear)'!$V$10,'Assumptions (Nuclear)'!$V$5*Model!$AB$1129*AVERAGE('Assumptions (Nuclear)'!$U$2:$Z$2)/10^9),0)</f>
        <v>-0.00331179742</v>
      </c>
      <c r="AG1263" s="160">
        <f>IF($AB$1129&gt;0,IPMT('Assumptions (Nuclear)'!$V$7,Model!AB1,'Assumptions (Nuclear)'!$V$10,'Assumptions (Nuclear)'!$V$5*Model!$AB$1129*AVERAGE('Assumptions (Nuclear)'!$U$2:$Z$2)/10^9),0)</f>
        <v>-0.003075621977</v>
      </c>
      <c r="AH1263" s="160">
        <f>IF($AB$1129&gt;0,IPMT('Assumptions (Nuclear)'!$V$7,Model!AC1,'Assumptions (Nuclear)'!$V$10,'Assumptions (Nuclear)'!$V$5*Model!$AB$1129*AVERAGE('Assumptions (Nuclear)'!$U$2:$Z$2)/10^9),0)</f>
        <v>-0.0028282282</v>
      </c>
      <c r="AI1263" s="160">
        <f>IF($AB$1129&gt;0,IPMT('Assumptions (Nuclear)'!$V$7,Model!AD1,'Assumptions (Nuclear)'!$V$10,'Assumptions (Nuclear)'!$V$5*Model!$AB$1129*AVERAGE('Assumptions (Nuclear)'!$U$2:$Z$2)/10^9),0)</f>
        <v>-0.002569083219</v>
      </c>
      <c r="AJ1263" s="160">
        <f>IF($AB$1129&gt;0,IPMT('Assumptions (Nuclear)'!$V$7,Model!AE1,'Assumptions (Nuclear)'!$V$10,'Assumptions (Nuclear)'!$V$5*Model!$AB$1129*AVERAGE('Assumptions (Nuclear)'!$U$2:$Z$2)/10^9),0)</f>
        <v>-0.002297628851</v>
      </c>
      <c r="AK1263" s="160">
        <f>IF($AB$1129&gt;0,IPMT('Assumptions (Nuclear)'!$V$7,Model!AF1,'Assumptions (Nuclear)'!$V$10,'Assumptions (Nuclear)'!$V$5*Model!$AB$1129*AVERAGE('Assumptions (Nuclear)'!$U$2:$Z$2)/10^9),0)</f>
        <v>-0.002013280401</v>
      </c>
      <c r="AL1263" s="160">
        <f>IF($AB$1129&gt;0,IPMT('Assumptions (Nuclear)'!$V$7,Model!AG1,'Assumptions (Nuclear)'!$V$10,'Assumptions (Nuclear)'!$V$5*Model!$AB$1129*AVERAGE('Assumptions (Nuclear)'!$U$2:$Z$2)/10^9),0)</f>
        <v>-0.001715425399</v>
      </c>
      <c r="AM1263" s="160">
        <f>IF($AB$1129&gt;0,IPMT('Assumptions (Nuclear)'!$V$7,Model!AH1,'Assumptions (Nuclear)'!$V$10,'Assumptions (Nuclear)'!$V$5*Model!$AB$1129*AVERAGE('Assumptions (Nuclear)'!$U$2:$Z$2)/10^9),0)</f>
        <v>-0.001403422285</v>
      </c>
      <c r="AN1263" s="160">
        <f>IF($AB$1129&gt;0,IPMT('Assumptions (Nuclear)'!$V$7,Model!AI1,'Assumptions (Nuclear)'!$V$10,'Assumptions (Nuclear)'!$V$5*Model!$AB$1129*AVERAGE('Assumptions (Nuclear)'!$U$2:$Z$2)/10^9),0)</f>
        <v>-0.001076599022</v>
      </c>
      <c r="AO1263" s="160">
        <f>IF($AB$1129&gt;0,IPMT('Assumptions (Nuclear)'!$V$7,Model!AJ1,'Assumptions (Nuclear)'!$V$10,'Assumptions (Nuclear)'!$V$5*Model!$AB$1129*AVERAGE('Assumptions (Nuclear)'!$U$2:$Z$2)/10^9),0)</f>
        <v>-0.0007342516553</v>
      </c>
      <c r="AP1263" s="160">
        <f>IF($AB$1129&gt;0,IPMT('Assumptions (Nuclear)'!$V$7,Model!AK1,'Assumptions (Nuclear)'!$V$10,'Assumptions (Nuclear)'!$V$5*Model!$AB$1129*AVERAGE('Assumptions (Nuclear)'!$U$2:$Z$2)/10^9),0)</f>
        <v>-0.0003756427883</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-0.004213182841</v>
      </c>
      <c r="AD1264" s="160">
        <f>IF($AC$1129&gt;0,IPMT('Assumptions (Nuclear)'!$V$7,Model!X1,'Assumptions (Nuclear)'!$V$10,'Assumptions (Nuclear)'!$V$5*Model!$AC$1129*AVERAGE('Assumptions (Nuclear)'!$V$2:$AA$2)/10^9),0)</f>
        <v>-0.004014231568</v>
      </c>
      <c r="AE1264" s="160">
        <f>IF($AC$1129&gt;0,IPMT('Assumptions (Nuclear)'!$V$7,Model!Y1,'Assumptions (Nuclear)'!$V$10,'Assumptions (Nuclear)'!$V$5*Model!$AC$1129*AVERAGE('Assumptions (Nuclear)'!$V$2:$AA$2)/10^9),0)</f>
        <v>-0.003805830109</v>
      </c>
      <c r="AF1264" s="160">
        <f>IF($AC$1129&gt;0,IPMT('Assumptions (Nuclear)'!$V$7,Model!Z1,'Assumptions (Nuclear)'!$V$10,'Assumptions (Nuclear)'!$V$5*Model!$AC$1129*AVERAGE('Assumptions (Nuclear)'!$V$2:$AA$2)/10^9),0)</f>
        <v>-0.003587529581</v>
      </c>
      <c r="AG1264" s="160">
        <f>IF($AC$1129&gt;0,IPMT('Assumptions (Nuclear)'!$V$7,Model!AA1,'Assumptions (Nuclear)'!$V$10,'Assumptions (Nuclear)'!$V$5*Model!$AC$1129*AVERAGE('Assumptions (Nuclear)'!$V$2:$AA$2)/10^9),0)</f>
        <v>-0.003358859778</v>
      </c>
      <c r="AH1264" s="160">
        <f>IF($AC$1129&gt;0,IPMT('Assumptions (Nuclear)'!$V$7,Model!AB1,'Assumptions (Nuclear)'!$V$10,'Assumptions (Nuclear)'!$V$5*Model!$AC$1129*AVERAGE('Assumptions (Nuclear)'!$V$2:$AA$2)/10^9),0)</f>
        <v>-0.00311932816</v>
      </c>
      <c r="AI1264" s="160">
        <f>IF($AC$1129&gt;0,IPMT('Assumptions (Nuclear)'!$V$7,Model!AC1,'Assumptions (Nuclear)'!$V$10,'Assumptions (Nuclear)'!$V$5*Model!$AC$1129*AVERAGE('Assumptions (Nuclear)'!$V$2:$AA$2)/10^9),0)</f>
        <v>-0.002868418789</v>
      </c>
      <c r="AJ1264" s="160">
        <f>IF($AC$1129&gt;0,IPMT('Assumptions (Nuclear)'!$V$7,Model!AD1,'Assumptions (Nuclear)'!$V$10,'Assumptions (Nuclear)'!$V$5*Model!$AC$1129*AVERAGE('Assumptions (Nuclear)'!$V$2:$AA$2)/10^9),0)</f>
        <v>-0.002605591223</v>
      </c>
      <c r="AK1264" s="160">
        <f>IF($AC$1129&gt;0,IPMT('Assumptions (Nuclear)'!$V$7,Model!AE1,'Assumptions (Nuclear)'!$V$10,'Assumptions (Nuclear)'!$V$5*Model!$AC$1129*AVERAGE('Assumptions (Nuclear)'!$V$2:$AA$2)/10^9),0)</f>
        <v>-0.002330279348</v>
      </c>
      <c r="AL1264" s="160">
        <f>IF($AC$1129&gt;0,IPMT('Assumptions (Nuclear)'!$V$7,Model!AF1,'Assumptions (Nuclear)'!$V$10,'Assumptions (Nuclear)'!$V$5*Model!$AC$1129*AVERAGE('Assumptions (Nuclear)'!$V$2:$AA$2)/10^9),0)</f>
        <v>-0.002041890159</v>
      </c>
      <c r="AM1264" s="160">
        <f>IF($AC$1129&gt;0,IPMT('Assumptions (Nuclear)'!$V$7,Model!AG1,'Assumptions (Nuclear)'!$V$10,'Assumptions (Nuclear)'!$V$5*Model!$AC$1129*AVERAGE('Assumptions (Nuclear)'!$V$2:$AA$2)/10^9),0)</f>
        <v>-0.001739802483</v>
      </c>
      <c r="AN1264" s="160">
        <f>IF($AC$1129&gt;0,IPMT('Assumptions (Nuclear)'!$V$7,Model!AH1,'Assumptions (Nuclear)'!$V$10,'Assumptions (Nuclear)'!$V$5*Model!$AC$1129*AVERAGE('Assumptions (Nuclear)'!$V$2:$AA$2)/10^9),0)</f>
        <v>-0.001423365643</v>
      </c>
      <c r="AO1264" s="160">
        <f>IF($AC$1129&gt;0,IPMT('Assumptions (Nuclear)'!$V$7,Model!AI1,'Assumptions (Nuclear)'!$V$10,'Assumptions (Nuclear)'!$V$5*Model!$AC$1129*AVERAGE('Assumptions (Nuclear)'!$V$2:$AA$2)/10^9),0)</f>
        <v>-0.001091898053</v>
      </c>
      <c r="AP1264" s="160">
        <f>IF($AC$1129&gt;0,IPMT('Assumptions (Nuclear)'!$V$7,Model!AJ1,'Assumptions (Nuclear)'!$V$10,'Assumptions (Nuclear)'!$V$5*Model!$AC$1129*AVERAGE('Assumptions (Nuclear)'!$V$2:$AA$2)/10^9),0)</f>
        <v>-0.000744685752</v>
      </c>
      <c r="AQ1264" s="160">
        <f>IF($AC$1129&gt;0,IPMT('Assumptions (Nuclear)'!$V$7,Model!AK1,'Assumptions (Nuclear)'!$V$10,'Assumptions (Nuclear)'!$V$5*Model!$AC$1129*AVERAGE('Assumptions (Nuclear)'!$V$2:$AA$2)/10^9),0)</f>
        <v>-0.000380980867</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-0.004272933829</v>
      </c>
      <c r="AE1265" s="160">
        <f>IF($AD$1129&gt;0,IPMT('Assumptions (Nuclear)'!$V$7,Model!X1,'Assumptions (Nuclear)'!$V$10,'Assumptions (Nuclear)'!$V$5*Model!$AD$1129*AVERAGE('Assumptions (Nuclear)'!$W$2:$AB$2)/10^9),0)</f>
        <v>-0.004071161046</v>
      </c>
      <c r="AF1265" s="160">
        <f>IF($AD$1129&gt;0,IPMT('Assumptions (Nuclear)'!$V$7,Model!Y1,'Assumptions (Nuclear)'!$V$10,'Assumptions (Nuclear)'!$V$5*Model!$AD$1129*AVERAGE('Assumptions (Nuclear)'!$W$2:$AB$2)/10^9),0)</f>
        <v>-0.003859804056</v>
      </c>
      <c r="AG1265" s="160">
        <f>IF($AD$1129&gt;0,IPMT('Assumptions (Nuclear)'!$V$7,Model!Z1,'Assumptions (Nuclear)'!$V$10,'Assumptions (Nuclear)'!$V$5*Model!$AD$1129*AVERAGE('Assumptions (Nuclear)'!$W$2:$AB$2)/10^9),0)</f>
        <v>-0.003638407609</v>
      </c>
      <c r="AH1265" s="160">
        <f>IF($AD$1129&gt;0,IPMT('Assumptions (Nuclear)'!$V$7,Model!AA1,'Assumptions (Nuclear)'!$V$10,'Assumptions (Nuclear)'!$V$5*Model!$AD$1129*AVERAGE('Assumptions (Nuclear)'!$W$2:$AB$2)/10^9),0)</f>
        <v>-0.003406494831</v>
      </c>
      <c r="AI1265" s="160">
        <f>IF($AD$1129&gt;0,IPMT('Assumptions (Nuclear)'!$V$7,Model!AB1,'Assumptions (Nuclear)'!$V$10,'Assumptions (Nuclear)'!$V$5*Model!$AD$1129*AVERAGE('Assumptions (Nuclear)'!$W$2:$AB$2)/10^9),0)</f>
        <v>-0.003163566196</v>
      </c>
      <c r="AJ1265" s="160">
        <f>IF($AD$1129&gt;0,IPMT('Assumptions (Nuclear)'!$V$7,Model!AC1,'Assumptions (Nuclear)'!$V$10,'Assumptions (Nuclear)'!$V$5*Model!$AD$1129*AVERAGE('Assumptions (Nuclear)'!$W$2:$AB$2)/10^9),0)</f>
        <v>-0.002909098451</v>
      </c>
      <c r="AK1265" s="160">
        <f>IF($AD$1129&gt;0,IPMT('Assumptions (Nuclear)'!$V$7,Model!AD1,'Assumptions (Nuclear)'!$V$10,'Assumptions (Nuclear)'!$V$5*Model!$AD$1129*AVERAGE('Assumptions (Nuclear)'!$W$2:$AB$2)/10^9),0)</f>
        <v>-0.002642543488</v>
      </c>
      <c r="AL1265" s="160">
        <f>IF($AD$1129&gt;0,IPMT('Assumptions (Nuclear)'!$V$7,Model!AE1,'Assumptions (Nuclear)'!$V$10,'Assumptions (Nuclear)'!$V$5*Model!$AD$1129*AVERAGE('Assumptions (Nuclear)'!$W$2:$AB$2)/10^9),0)</f>
        <v>-0.002363327164</v>
      </c>
      <c r="AM1265" s="160">
        <f>IF($AD$1129&gt;0,IPMT('Assumptions (Nuclear)'!$V$7,Model!AF1,'Assumptions (Nuclear)'!$V$10,'Assumptions (Nuclear)'!$V$5*Model!$AD$1129*AVERAGE('Assumptions (Nuclear)'!$W$2:$AB$2)/10^9),0)</f>
        <v>-0.002070848065</v>
      </c>
      <c r="AN1265" s="160">
        <f>IF($AD$1129&gt;0,IPMT('Assumptions (Nuclear)'!$V$7,Model!AG1,'Assumptions (Nuclear)'!$V$10,'Assumptions (Nuclear)'!$V$5*Model!$AD$1129*AVERAGE('Assumptions (Nuclear)'!$W$2:$AB$2)/10^9),0)</f>
        <v>-0.001764476208</v>
      </c>
      <c r="AO1265" s="160">
        <f>IF($AD$1129&gt;0,IPMT('Assumptions (Nuclear)'!$V$7,Model!AH1,'Assumptions (Nuclear)'!$V$10,'Assumptions (Nuclear)'!$V$5*Model!$AD$1129*AVERAGE('Assumptions (Nuclear)'!$W$2:$AB$2)/10^9),0)</f>
        <v>-0.001443551689</v>
      </c>
      <c r="AP1265" s="160">
        <f>IF($AD$1129&gt;0,IPMT('Assumptions (Nuclear)'!$V$7,Model!AI1,'Assumptions (Nuclear)'!$V$10,'Assumptions (Nuclear)'!$V$5*Model!$AD$1129*AVERAGE('Assumptions (Nuclear)'!$W$2:$AB$2)/10^9),0)</f>
        <v>-0.001107383255</v>
      </c>
      <c r="AQ1265" s="160">
        <f>IF($AD$1129&gt;0,IPMT('Assumptions (Nuclear)'!$V$7,Model!AJ1,'Assumptions (Nuclear)'!$V$10,'Assumptions (Nuclear)'!$V$5*Model!$AD$1129*AVERAGE('Assumptions (Nuclear)'!$W$2:$AB$2)/10^9),0)</f>
        <v>-0.0007552468196</v>
      </c>
      <c r="AR1265" s="160">
        <f>IF($AD$1129&gt;0,IPMT('Assumptions (Nuclear)'!$V$7,Model!AK1,'Assumptions (Nuclear)'!$V$10,'Assumptions (Nuclear)'!$V$5*Model!$AD$1129*AVERAGE('Assumptions (Nuclear)'!$W$2:$AB$2)/10^9),0)</f>
        <v>-0.0003863839041</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-0.004332875292</v>
      </c>
      <c r="AF1266" s="160">
        <f>IF($AE$1129&gt;0,IPMT('Assumptions (Nuclear)'!$V$7,Model!X1,'Assumptions (Nuclear)'!$V$10,'Assumptions (Nuclear)'!$V$5*Model!$AE$1129*AVERAGE('Assumptions (Nuclear)'!$X$2:$AC$2)/10^9),0)</f>
        <v>-0.004128272006</v>
      </c>
      <c r="AG1266" s="160">
        <f>IF($AE$1129&gt;0,IPMT('Assumptions (Nuclear)'!$V$7,Model!Y1,'Assumptions (Nuclear)'!$V$10,'Assumptions (Nuclear)'!$V$5*Model!$AE$1129*AVERAGE('Assumptions (Nuclear)'!$X$2:$AC$2)/10^9),0)</f>
        <v>-0.003913950063</v>
      </c>
      <c r="AH1266" s="160">
        <f>IF($AE$1129&gt;0,IPMT('Assumptions (Nuclear)'!$V$7,Model!Z1,'Assumptions (Nuclear)'!$V$10,'Assumptions (Nuclear)'!$V$5*Model!$AE$1129*AVERAGE('Assumptions (Nuclear)'!$X$2:$AC$2)/10^9),0)</f>
        <v>-0.003689447828</v>
      </c>
      <c r="AI1266" s="160">
        <f>IF($AE$1129&gt;0,IPMT('Assumptions (Nuclear)'!$V$7,Model!AA1,'Assumptions (Nuclear)'!$V$10,'Assumptions (Nuclear)'!$V$5*Model!$AE$1129*AVERAGE('Assumptions (Nuclear)'!$X$2:$AC$2)/10^9),0)</f>
        <v>-0.003454281737</v>
      </c>
      <c r="AJ1266" s="160">
        <f>IF($AE$1129&gt;0,IPMT('Assumptions (Nuclear)'!$V$7,Model!AB1,'Assumptions (Nuclear)'!$V$10,'Assumptions (Nuclear)'!$V$5*Model!$AE$1129*AVERAGE('Assumptions (Nuclear)'!$X$2:$AC$2)/10^9),0)</f>
        <v>-0.003207945256</v>
      </c>
      <c r="AK1266" s="160">
        <f>IF($AE$1129&gt;0,IPMT('Assumptions (Nuclear)'!$V$7,Model!AC1,'Assumptions (Nuclear)'!$V$10,'Assumptions (Nuclear)'!$V$5*Model!$AE$1129*AVERAGE('Assumptions (Nuclear)'!$X$2:$AC$2)/10^9),0)</f>
        <v>-0.002949907793</v>
      </c>
      <c r="AL1266" s="160">
        <f>IF($AE$1129&gt;0,IPMT('Assumptions (Nuclear)'!$V$7,Model!AD1,'Assumptions (Nuclear)'!$V$10,'Assumptions (Nuclear)'!$V$5*Model!$AE$1129*AVERAGE('Assumptions (Nuclear)'!$X$2:$AC$2)/10^9),0)</f>
        <v>-0.00267961355</v>
      </c>
      <c r="AM1266" s="160">
        <f>IF($AE$1129&gt;0,IPMT('Assumptions (Nuclear)'!$V$7,Model!AE1,'Assumptions (Nuclear)'!$V$10,'Assumptions (Nuclear)'!$V$5*Model!$AE$1129*AVERAGE('Assumptions (Nuclear)'!$X$2:$AC$2)/10^9),0)</f>
        <v>-0.002396480331</v>
      </c>
      <c r="AN1266" s="160">
        <f>IF($AE$1129&gt;0,IPMT('Assumptions (Nuclear)'!$V$7,Model!AF1,'Assumptions (Nuclear)'!$V$10,'Assumptions (Nuclear)'!$V$5*Model!$AE$1129*AVERAGE('Assumptions (Nuclear)'!$X$2:$AC$2)/10^9),0)</f>
        <v>-0.002099898284</v>
      </c>
      <c r="AO1266" s="160">
        <f>IF($AE$1129&gt;0,IPMT('Assumptions (Nuclear)'!$V$7,Model!AG1,'Assumptions (Nuclear)'!$V$10,'Assumptions (Nuclear)'!$V$5*Model!$AE$1129*AVERAGE('Assumptions (Nuclear)'!$X$2:$AC$2)/10^9),0)</f>
        <v>-0.001789228589</v>
      </c>
      <c r="AP1266" s="160">
        <f>IF($AE$1129&gt;0,IPMT('Assumptions (Nuclear)'!$V$7,Model!AH1,'Assumptions (Nuclear)'!$V$10,'Assumptions (Nuclear)'!$V$5*Model!$AE$1129*AVERAGE('Assumptions (Nuclear)'!$X$2:$AC$2)/10^9),0)</f>
        <v>-0.001463802085</v>
      </c>
      <c r="AQ1266" s="160">
        <f>IF($AE$1129&gt;0,IPMT('Assumptions (Nuclear)'!$V$7,Model!AI1,'Assumptions (Nuclear)'!$V$10,'Assumptions (Nuclear)'!$V$5*Model!$AE$1129*AVERAGE('Assumptions (Nuclear)'!$X$2:$AC$2)/10^9),0)</f>
        <v>-0.001122917821</v>
      </c>
      <c r="AR1266" s="160">
        <f>IF($AE$1129&gt;0,IPMT('Assumptions (Nuclear)'!$V$7,Model!AJ1,'Assumptions (Nuclear)'!$V$10,'Assumptions (Nuclear)'!$V$5*Model!$AE$1129*AVERAGE('Assumptions (Nuclear)'!$X$2:$AC$2)/10^9),0)</f>
        <v>-0.0007658415542</v>
      </c>
      <c r="AS1266" s="160">
        <f>IF($AE$1129&gt;0,IPMT('Assumptions (Nuclear)'!$V$7,Model!AK1,'Assumptions (Nuclear)'!$V$10,'Assumptions (Nuclear)'!$V$5*Model!$AE$1129*AVERAGE('Assumptions (Nuclear)'!$X$2:$AC$2)/10^9),0)</f>
        <v>-0.0003918041651</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-0.004393535773</v>
      </c>
      <c r="AG1267" s="160">
        <f>IF($AF$1129&gt;0,IPMT('Assumptions (Nuclear)'!$V$7,Model!X1,'Assumptions (Nuclear)'!$V$10,'Assumptions (Nuclear)'!$V$5*Model!$AF$1129*AVERAGE('Assumptions (Nuclear)'!$Y$2:$AD$2)/10^9),0)</f>
        <v>-0.00418606803</v>
      </c>
      <c r="AH1267" s="160">
        <f>IF($AF$1129&gt;0,IPMT('Assumptions (Nuclear)'!$V$7,Model!Y1,'Assumptions (Nuclear)'!$V$10,'Assumptions (Nuclear)'!$V$5*Model!$AF$1129*AVERAGE('Assumptions (Nuclear)'!$Y$2:$AD$2)/10^9),0)</f>
        <v>-0.003968745569</v>
      </c>
      <c r="AI1267" s="160">
        <f>IF($AF$1129&gt;0,IPMT('Assumptions (Nuclear)'!$V$7,Model!Z1,'Assumptions (Nuclear)'!$V$10,'Assumptions (Nuclear)'!$V$5*Model!$AF$1129*AVERAGE('Assumptions (Nuclear)'!$Y$2:$AD$2)/10^9),0)</f>
        <v>-0.003741100291</v>
      </c>
      <c r="AJ1267" s="160">
        <f>IF($AF$1129&gt;0,IPMT('Assumptions (Nuclear)'!$V$7,Model!AA1,'Assumptions (Nuclear)'!$V$10,'Assumptions (Nuclear)'!$V$5*Model!$AF$1129*AVERAGE('Assumptions (Nuclear)'!$Y$2:$AD$2)/10^9),0)</f>
        <v>-0.003502641862</v>
      </c>
      <c r="AK1267" s="160">
        <f>IF($AF$1129&gt;0,IPMT('Assumptions (Nuclear)'!$V$7,Model!AB1,'Assumptions (Nuclear)'!$V$10,'Assumptions (Nuclear)'!$V$5*Model!$AF$1129*AVERAGE('Assumptions (Nuclear)'!$Y$2:$AD$2)/10^9),0)</f>
        <v>-0.003252856658</v>
      </c>
      <c r="AL1267" s="160">
        <f>IF($AF$1129&gt;0,IPMT('Assumptions (Nuclear)'!$V$7,Model!AC1,'Assumptions (Nuclear)'!$V$10,'Assumptions (Nuclear)'!$V$5*Model!$AF$1129*AVERAGE('Assumptions (Nuclear)'!$Y$2:$AD$2)/10^9),0)</f>
        <v>-0.002991206657</v>
      </c>
      <c r="AM1267" s="160">
        <f>IF($AF$1129&gt;0,IPMT('Assumptions (Nuclear)'!$V$7,Model!AD1,'Assumptions (Nuclear)'!$V$10,'Assumptions (Nuclear)'!$V$5*Model!$AF$1129*AVERAGE('Assumptions (Nuclear)'!$Y$2:$AD$2)/10^9),0)</f>
        <v>-0.002717128281</v>
      </c>
      <c r="AN1267" s="160">
        <f>IF($AF$1129&gt;0,IPMT('Assumptions (Nuclear)'!$V$7,Model!AE1,'Assumptions (Nuclear)'!$V$10,'Assumptions (Nuclear)'!$V$5*Model!$AF$1129*AVERAGE('Assumptions (Nuclear)'!$Y$2:$AD$2)/10^9),0)</f>
        <v>-0.002430031181</v>
      </c>
      <c r="AO1267" s="160">
        <f>IF($AF$1129&gt;0,IPMT('Assumptions (Nuclear)'!$V$7,Model!AF1,'Assumptions (Nuclear)'!$V$10,'Assumptions (Nuclear)'!$V$5*Model!$AF$1129*AVERAGE('Assumptions (Nuclear)'!$Y$2:$AD$2)/10^9),0)</f>
        <v>-0.00212929697</v>
      </c>
      <c r="AP1267" s="160">
        <f>IF($AF$1129&gt;0,IPMT('Assumptions (Nuclear)'!$V$7,Model!AG1,'Assumptions (Nuclear)'!$V$10,'Assumptions (Nuclear)'!$V$5*Model!$AF$1129*AVERAGE('Assumptions (Nuclear)'!$Y$2:$AD$2)/10^9),0)</f>
        <v>-0.001814277884</v>
      </c>
      <c r="AQ1267" s="160">
        <f>IF($AF$1129&gt;0,IPMT('Assumptions (Nuclear)'!$V$7,Model!AH1,'Assumptions (Nuclear)'!$V$10,'Assumptions (Nuclear)'!$V$5*Model!$AF$1129*AVERAGE('Assumptions (Nuclear)'!$Y$2:$AD$2)/10^9),0)</f>
        <v>-0.00148429539</v>
      </c>
      <c r="AR1267" s="160">
        <f>IF($AF$1129&gt;0,IPMT('Assumptions (Nuclear)'!$V$7,Model!AI1,'Assumptions (Nuclear)'!$V$10,'Assumptions (Nuclear)'!$V$5*Model!$AF$1129*AVERAGE('Assumptions (Nuclear)'!$Y$2:$AD$2)/10^9),0)</f>
        <v>-0.001138638729</v>
      </c>
      <c r="AS1267" s="160">
        <f>IF($AF$1129&gt;0,IPMT('Assumptions (Nuclear)'!$V$7,Model!AJ1,'Assumptions (Nuclear)'!$V$10,'Assumptions (Nuclear)'!$V$5*Model!$AF$1129*AVERAGE('Assumptions (Nuclear)'!$Y$2:$AD$2)/10^9),0)</f>
        <v>-0.0007765633761</v>
      </c>
      <c r="AT1267" s="160">
        <f>IF($AF$1129&gt;0,IPMT('Assumptions (Nuclear)'!$V$7,Model!AK1,'Assumptions (Nuclear)'!$V$10,'Assumptions (Nuclear)'!$V$5*Model!$AF$1129*AVERAGE('Assumptions (Nuclear)'!$Y$2:$AD$2)/10^9),0)</f>
        <v>-0.0003972894439</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-0.004454580391</v>
      </c>
      <c r="AH1268" s="160">
        <f>IF($AG$1129&gt;0,IPMT('Assumptions (Nuclear)'!$V$7,Model!X1,'Assumptions (Nuclear)'!$V$10,'Assumptions (Nuclear)'!$V$5*Model!$AG$1129*AVERAGE('Assumptions (Nuclear)'!$Z$2:$AE$2)/10^9),0)</f>
        <v>-0.004244230052</v>
      </c>
      <c r="AI1268" s="160">
        <f>IF($AG$1129&gt;0,IPMT('Assumptions (Nuclear)'!$V$7,Model!Y1,'Assumptions (Nuclear)'!$V$10,'Assumptions (Nuclear)'!$V$5*Model!$AG$1129*AVERAGE('Assumptions (Nuclear)'!$Z$2:$AE$2)/10^9),0)</f>
        <v>-0.004023888071</v>
      </c>
      <c r="AJ1268" s="160">
        <f>IF($AG$1129&gt;0,IPMT('Assumptions (Nuclear)'!$V$7,Model!Z1,'Assumptions (Nuclear)'!$V$10,'Assumptions (Nuclear)'!$V$5*Model!$AG$1129*AVERAGE('Assumptions (Nuclear)'!$Z$2:$AE$2)/10^9),0)</f>
        <v>-0.003793079846</v>
      </c>
      <c r="AK1268" s="160">
        <f>IF($AG$1129&gt;0,IPMT('Assumptions (Nuclear)'!$V$7,Model!AA1,'Assumptions (Nuclear)'!$V$10,'Assumptions (Nuclear)'!$V$5*Model!$AG$1129*AVERAGE('Assumptions (Nuclear)'!$Z$2:$AE$2)/10^9),0)</f>
        <v>-0.003551308231</v>
      </c>
      <c r="AL1268" s="160">
        <f>IF($AG$1129&gt;0,IPMT('Assumptions (Nuclear)'!$V$7,Model!AB1,'Assumptions (Nuclear)'!$V$10,'Assumptions (Nuclear)'!$V$5*Model!$AG$1129*AVERAGE('Assumptions (Nuclear)'!$Z$2:$AE$2)/10^9),0)</f>
        <v>-0.003298052464</v>
      </c>
      <c r="AM1268" s="160">
        <f>IF($AG$1129&gt;0,IPMT('Assumptions (Nuclear)'!$V$7,Model!AC1,'Assumptions (Nuclear)'!$V$10,'Assumptions (Nuclear)'!$V$5*Model!$AG$1129*AVERAGE('Assumptions (Nuclear)'!$Z$2:$AE$2)/10^9),0)</f>
        <v>-0.003032767048</v>
      </c>
      <c r="AN1268" s="160">
        <f>IF($AG$1129&gt;0,IPMT('Assumptions (Nuclear)'!$V$7,Model!AD1,'Assumptions (Nuclear)'!$V$10,'Assumptions (Nuclear)'!$V$5*Model!$AG$1129*AVERAGE('Assumptions (Nuclear)'!$Z$2:$AE$2)/10^9),0)</f>
        <v>-0.002754880575</v>
      </c>
      <c r="AO1268" s="160">
        <f>IF($AG$1129&gt;0,IPMT('Assumptions (Nuclear)'!$V$7,Model!AE1,'Assumptions (Nuclear)'!$V$10,'Assumptions (Nuclear)'!$V$5*Model!$AG$1129*AVERAGE('Assumptions (Nuclear)'!$Z$2:$AE$2)/10^9),0)</f>
        <v>-0.002463794495</v>
      </c>
      <c r="AP1268" s="160">
        <f>IF($AG$1129&gt;0,IPMT('Assumptions (Nuclear)'!$V$7,Model!AF1,'Assumptions (Nuclear)'!$V$10,'Assumptions (Nuclear)'!$V$5*Model!$AG$1129*AVERAGE('Assumptions (Nuclear)'!$Z$2:$AE$2)/10^9),0)</f>
        <v>-0.002158881825</v>
      </c>
      <c r="AQ1268" s="160">
        <f>IF($AG$1129&gt;0,IPMT('Assumptions (Nuclear)'!$V$7,Model!AG1,'Assumptions (Nuclear)'!$V$10,'Assumptions (Nuclear)'!$V$5*Model!$AG$1129*AVERAGE('Assumptions (Nuclear)'!$Z$2:$AE$2)/10^9),0)</f>
        <v>-0.001839485804</v>
      </c>
      <c r="AR1268" s="160">
        <f>IF($AG$1129&gt;0,IPMT('Assumptions (Nuclear)'!$V$7,Model!AH1,'Assumptions (Nuclear)'!$V$10,'Assumptions (Nuclear)'!$V$5*Model!$AG$1129*AVERAGE('Assumptions (Nuclear)'!$Z$2:$AE$2)/10^9),0)</f>
        <v>-0.001504918472</v>
      </c>
      <c r="AS1268" s="160">
        <f>IF($AG$1129&gt;0,IPMT('Assumptions (Nuclear)'!$V$7,Model!AI1,'Assumptions (Nuclear)'!$V$10,'Assumptions (Nuclear)'!$V$5*Model!$AG$1129*AVERAGE('Assumptions (Nuclear)'!$Z$2:$AE$2)/10^9),0)</f>
        <v>-0.001154459191</v>
      </c>
      <c r="AT1268" s="160">
        <f>IF($AG$1129&gt;0,IPMT('Assumptions (Nuclear)'!$V$7,Model!AJ1,'Assumptions (Nuclear)'!$V$10,'Assumptions (Nuclear)'!$V$5*Model!$AG$1129*AVERAGE('Assumptions (Nuclear)'!$Z$2:$AE$2)/10^9),0)</f>
        <v>-0.0007873530946</v>
      </c>
      <c r="AU1268" s="160">
        <f>IF($AG$1129&gt;0,IPMT('Assumptions (Nuclear)'!$V$7,Model!AK1,'Assumptions (Nuclear)'!$V$10,'Assumptions (Nuclear)'!$V$5*Model!$AG$1129*AVERAGE('Assumptions (Nuclear)'!$Z$2:$AE$2)/10^9),0)</f>
        <v>-0.0004028094587</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-0.004515204596</v>
      </c>
      <c r="AI1269" s="160">
        <f>IF($AH$1129&gt;0,IPMT('Assumptions (Nuclear)'!$V$7,Model!X1,'Assumptions (Nuclear)'!$V$10,'Assumptions (Nuclear)'!$V$5*Model!$AH$1129*AVERAGE('Assumptions (Nuclear)'!$AA$2:$AF$2)/10^9),0)</f>
        <v>-0.004301991513</v>
      </c>
      <c r="AJ1269" s="160">
        <f>IF($AH$1129&gt;0,IPMT('Assumptions (Nuclear)'!$V$7,Model!Y1,'Assumptions (Nuclear)'!$V$10,'Assumptions (Nuclear)'!$V$5*Model!$AH$1129*AVERAGE('Assumptions (Nuclear)'!$AA$2:$AF$2)/10^9),0)</f>
        <v>-0.004078650809</v>
      </c>
      <c r="AK1269" s="160">
        <f>IF($AH$1129&gt;0,IPMT('Assumptions (Nuclear)'!$V$7,Model!Z1,'Assumptions (Nuclear)'!$V$10,'Assumptions (Nuclear)'!$V$5*Model!$AH$1129*AVERAGE('Assumptions (Nuclear)'!$AA$2:$AF$2)/10^9),0)</f>
        <v>-0.003844701421</v>
      </c>
      <c r="AL1269" s="160">
        <f>IF($AH$1129&gt;0,IPMT('Assumptions (Nuclear)'!$V$7,Model!AA1,'Assumptions (Nuclear)'!$V$10,'Assumptions (Nuclear)'!$V$5*Model!$AH$1129*AVERAGE('Assumptions (Nuclear)'!$AA$2:$AF$2)/10^9),0)</f>
        <v>-0.003599639437</v>
      </c>
      <c r="AM1269" s="160">
        <f>IF($AH$1129&gt;0,IPMT('Assumptions (Nuclear)'!$V$7,Model!AB1,'Assumptions (Nuclear)'!$V$10,'Assumptions (Nuclear)'!$V$5*Model!$AH$1129*AVERAGE('Assumptions (Nuclear)'!$AA$2:$AF$2)/10^9),0)</f>
        <v>-0.003342937008</v>
      </c>
      <c r="AN1269" s="160">
        <f>IF($AH$1129&gt;0,IPMT('Assumptions (Nuclear)'!$V$7,Model!AC1,'Assumptions (Nuclear)'!$V$10,'Assumptions (Nuclear)'!$V$5*Model!$AH$1129*AVERAGE('Assumptions (Nuclear)'!$AA$2:$AF$2)/10^9),0)</f>
        <v>-0.003074041215</v>
      </c>
      <c r="AO1269" s="160">
        <f>IF($AH$1129&gt;0,IPMT('Assumptions (Nuclear)'!$V$7,Model!AD1,'Assumptions (Nuclear)'!$V$10,'Assumptions (Nuclear)'!$V$5*Model!$AH$1129*AVERAGE('Assumptions (Nuclear)'!$AA$2:$AF$2)/10^9),0)</f>
        <v>-0.002792372871</v>
      </c>
      <c r="AP1269" s="160">
        <f>IF($AH$1129&gt;0,IPMT('Assumptions (Nuclear)'!$V$7,Model!AE1,'Assumptions (Nuclear)'!$V$10,'Assumptions (Nuclear)'!$V$5*Model!$AH$1129*AVERAGE('Assumptions (Nuclear)'!$AA$2:$AF$2)/10^9),0)</f>
        <v>-0.002497325281</v>
      </c>
      <c r="AQ1269" s="160">
        <f>IF($AH$1129&gt;0,IPMT('Assumptions (Nuclear)'!$V$7,Model!AF1,'Assumptions (Nuclear)'!$V$10,'Assumptions (Nuclear)'!$V$5*Model!$AH$1129*AVERAGE('Assumptions (Nuclear)'!$AA$2:$AF$2)/10^9),0)</f>
        <v>-0.00218826293</v>
      </c>
      <c r="AR1269" s="160">
        <f>IF($AH$1129&gt;0,IPMT('Assumptions (Nuclear)'!$V$7,Model!AG1,'Assumptions (Nuclear)'!$V$10,'Assumptions (Nuclear)'!$V$5*Model!$AH$1129*AVERAGE('Assumptions (Nuclear)'!$AA$2:$AF$2)/10^9),0)</f>
        <v>-0.001864520118</v>
      </c>
      <c r="AS1269" s="160">
        <f>IF($AH$1129&gt;0,IPMT('Assumptions (Nuclear)'!$V$7,Model!AH1,'Assumptions (Nuclear)'!$V$10,'Assumptions (Nuclear)'!$V$5*Model!$AH$1129*AVERAGE('Assumptions (Nuclear)'!$AA$2:$AF$2)/10^9),0)</f>
        <v>-0.001525399522</v>
      </c>
      <c r="AT1269" s="160">
        <f>IF($AH$1129&gt;0,IPMT('Assumptions (Nuclear)'!$V$7,Model!AI1,'Assumptions (Nuclear)'!$V$10,'Assumptions (Nuclear)'!$V$5*Model!$AH$1129*AVERAGE('Assumptions (Nuclear)'!$AA$2:$AF$2)/10^9),0)</f>
        <v>-0.001170170698</v>
      </c>
      <c r="AU1269" s="160">
        <f>IF($AH$1129&gt;0,IPMT('Assumptions (Nuclear)'!$V$7,Model!AJ1,'Assumptions (Nuclear)'!$V$10,'Assumptions (Nuclear)'!$V$5*Model!$AH$1129*AVERAGE('Assumptions (Nuclear)'!$AA$2:$AF$2)/10^9),0)</f>
        <v>-0.0007980685047</v>
      </c>
      <c r="AV1269" s="160">
        <f>IF($AH$1129&gt;0,IPMT('Assumptions (Nuclear)'!$V$7,Model!AK1,'Assumptions (Nuclear)'!$V$10,'Assumptions (Nuclear)'!$V$5*Model!$AH$1129*AVERAGE('Assumptions (Nuclear)'!$AA$2:$AF$2)/10^9),0)</f>
        <v>-0.0004082914572</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-0.004575591535</v>
      </c>
      <c r="AJ1270" s="160">
        <f>IF($AI$1129&gt;0,IPMT('Assumptions (Nuclear)'!$V$7,Model!X1,'Assumptions (Nuclear)'!$V$10,'Assumptions (Nuclear)'!$V$5*Model!$AI$1129*AVERAGE('Assumptions (Nuclear)'!$AB$2:$AG$2)/10^9),0)</f>
        <v>-0.004359526912</v>
      </c>
      <c r="AK1270" s="160">
        <f>IF($AI$1129&gt;0,IPMT('Assumptions (Nuclear)'!$V$7,Model!Y1,'Assumptions (Nuclear)'!$V$10,'Assumptions (Nuclear)'!$V$5*Model!$AI$1129*AVERAGE('Assumptions (Nuclear)'!$AB$2:$AG$2)/10^9),0)</f>
        <v>-0.00413319922</v>
      </c>
      <c r="AL1270" s="160">
        <f>IF($AI$1129&gt;0,IPMT('Assumptions (Nuclear)'!$V$7,Model!Z1,'Assumptions (Nuclear)'!$V$10,'Assumptions (Nuclear)'!$V$5*Model!$AI$1129*AVERAGE('Assumptions (Nuclear)'!$AB$2:$AG$2)/10^9),0)</f>
        <v>-0.003896120962</v>
      </c>
      <c r="AM1270" s="160">
        <f>IF($AI$1129&gt;0,IPMT('Assumptions (Nuclear)'!$V$7,Model!AA1,'Assumptions (Nuclear)'!$V$10,'Assumptions (Nuclear)'!$V$5*Model!$AI$1129*AVERAGE('Assumptions (Nuclear)'!$AB$2:$AG$2)/10^9),0)</f>
        <v>-0.003647781487</v>
      </c>
      <c r="AN1270" s="160">
        <f>IF($AI$1129&gt;0,IPMT('Assumptions (Nuclear)'!$V$7,Model!AB1,'Assumptions (Nuclear)'!$V$10,'Assumptions (Nuclear)'!$V$5*Model!$AI$1129*AVERAGE('Assumptions (Nuclear)'!$AB$2:$AG$2)/10^9),0)</f>
        <v>-0.003387645887</v>
      </c>
      <c r="AO1270" s="160">
        <f>IF($AI$1129&gt;0,IPMT('Assumptions (Nuclear)'!$V$7,Model!AC1,'Assumptions (Nuclear)'!$V$10,'Assumptions (Nuclear)'!$V$5*Model!$AI$1129*AVERAGE('Assumptions (Nuclear)'!$AB$2:$AG$2)/10^9),0)</f>
        <v>-0.003115153845</v>
      </c>
      <c r="AP1270" s="160">
        <f>IF($AI$1129&gt;0,IPMT('Assumptions (Nuclear)'!$V$7,Model!AD1,'Assumptions (Nuclear)'!$V$10,'Assumptions (Nuclear)'!$V$5*Model!$AI$1129*AVERAGE('Assumptions (Nuclear)'!$AB$2:$AG$2)/10^9),0)</f>
        <v>-0.002829718432</v>
      </c>
      <c r="AQ1270" s="160">
        <f>IF($AI$1129&gt;0,IPMT('Assumptions (Nuclear)'!$V$7,Model!AE1,'Assumptions (Nuclear)'!$V$10,'Assumptions (Nuclear)'!$V$5*Model!$AI$1129*AVERAGE('Assumptions (Nuclear)'!$AB$2:$AG$2)/10^9),0)</f>
        <v>-0.002530724837</v>
      </c>
      <c r="AR1270" s="160">
        <f>IF($AI$1129&gt;0,IPMT('Assumptions (Nuclear)'!$V$7,Model!AF1,'Assumptions (Nuclear)'!$V$10,'Assumptions (Nuclear)'!$V$5*Model!$AI$1129*AVERAGE('Assumptions (Nuclear)'!$AB$2:$AG$2)/10^9),0)</f>
        <v>-0.002217529046</v>
      </c>
      <c r="AS1270" s="160">
        <f>IF($AI$1129&gt;0,IPMT('Assumptions (Nuclear)'!$V$7,Model!AG1,'Assumptions (Nuclear)'!$V$10,'Assumptions (Nuclear)'!$V$5*Model!$AI$1129*AVERAGE('Assumptions (Nuclear)'!$AB$2:$AG$2)/10^9),0)</f>
        <v>-0.001889456455</v>
      </c>
      <c r="AT1270" s="160">
        <f>IF($AI$1129&gt;0,IPMT('Assumptions (Nuclear)'!$V$7,Model!AH1,'Assumptions (Nuclear)'!$V$10,'Assumptions (Nuclear)'!$V$5*Model!$AI$1129*AVERAGE('Assumptions (Nuclear)'!$AB$2:$AG$2)/10^9),0)</f>
        <v>-0.001545800416</v>
      </c>
      <c r="AU1270" s="160">
        <f>IF($AI$1129&gt;0,IPMT('Assumptions (Nuclear)'!$V$7,Model!AI1,'Assumptions (Nuclear)'!$V$10,'Assumptions (Nuclear)'!$V$5*Model!$AI$1129*AVERAGE('Assumptions (Nuclear)'!$AB$2:$AG$2)/10^9),0)</f>
        <v>-0.001185820715</v>
      </c>
      <c r="AV1270" s="160">
        <f>IF($AI$1129&gt;0,IPMT('Assumptions (Nuclear)'!$V$7,Model!AJ1,'Assumptions (Nuclear)'!$V$10,'Assumptions (Nuclear)'!$V$5*Model!$AI$1129*AVERAGE('Assumptions (Nuclear)'!$AB$2:$AG$2)/10^9),0)</f>
        <v>-0.0008087419776</v>
      </c>
      <c r="AW1270" s="160">
        <f>IF($AI$1129&gt;0,IPMT('Assumptions (Nuclear)'!$V$7,Model!AK1,'Assumptions (Nuclear)'!$V$10,'Assumptions (Nuclear)'!$V$5*Model!$AI$1129*AVERAGE('Assumptions (Nuclear)'!$AB$2:$AG$2)/10^9),0)</f>
        <v>-0.0004137520008</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-0.004635468597</v>
      </c>
      <c r="AK1271" s="177">
        <f>IF($AJ$1129&gt;0,IPMT('Assumptions (Nuclear)'!$V$7,Model!X1,'Assumptions (Nuclear)'!$V$10,'Assumptions (Nuclear)'!$V$5*Model!$AJ$1129*AVERAGE('Assumptions (Nuclear)'!$AC$2:$AH$2)/10^9),0)</f>
        <v>-0.004416576511</v>
      </c>
      <c r="AL1271" s="177">
        <f>IF($AJ$1129&gt;0,IPMT('Assumptions (Nuclear)'!$V$7,Model!Y1,'Assumptions (Nuclear)'!$V$10,'Assumptions (Nuclear)'!$V$5*Model!$AJ$1129*AVERAGE('Assumptions (Nuclear)'!$AC$2:$AH$2)/10^9),0)</f>
        <v>-0.004187287051</v>
      </c>
      <c r="AM1271" s="177">
        <f>IF($AJ$1129&gt;0,IPMT('Assumptions (Nuclear)'!$V$7,Model!Z1,'Assumptions (Nuclear)'!$V$10,'Assumptions (Nuclear)'!$V$5*Model!$AJ$1129*AVERAGE('Assumptions (Nuclear)'!$AC$2:$AH$2)/10^9),0)</f>
        <v>-0.003947106342</v>
      </c>
      <c r="AN1271" s="177">
        <f>IF($AJ$1129&gt;0,IPMT('Assumptions (Nuclear)'!$V$7,Model!AA1,'Assumptions (Nuclear)'!$V$10,'Assumptions (Nuclear)'!$V$5*Model!$AJ$1129*AVERAGE('Assumptions (Nuclear)'!$AC$2:$AH$2)/10^9),0)</f>
        <v>-0.00369551705</v>
      </c>
      <c r="AO1271" s="177">
        <f>IF($AJ$1129&gt;0,IPMT('Assumptions (Nuclear)'!$V$7,Model!AB1,'Assumptions (Nuclear)'!$V$10,'Assumptions (Nuclear)'!$V$5*Model!$AJ$1129*AVERAGE('Assumptions (Nuclear)'!$AC$2:$AH$2)/10^9),0)</f>
        <v>-0.003431977265</v>
      </c>
      <c r="AP1271" s="177">
        <f>IF($AJ$1129&gt;0,IPMT('Assumptions (Nuclear)'!$V$7,Model!AC1,'Assumptions (Nuclear)'!$V$10,'Assumptions (Nuclear)'!$V$5*Model!$AJ$1129*AVERAGE('Assumptions (Nuclear)'!$AC$2:$AH$2)/10^9),0)</f>
        <v>-0.003155919341</v>
      </c>
      <c r="AQ1271" s="177">
        <f>IF($AJ$1129&gt;0,IPMT('Assumptions (Nuclear)'!$V$7,Model!AD1,'Assumptions (Nuclear)'!$V$10,'Assumptions (Nuclear)'!$V$5*Model!$AJ$1129*AVERAGE('Assumptions (Nuclear)'!$AC$2:$AH$2)/10^9),0)</f>
        <v>-0.002866748666</v>
      </c>
      <c r="AR1271" s="177">
        <f>IF($AJ$1129&gt;0,IPMT('Assumptions (Nuclear)'!$V$7,Model!AE1,'Assumptions (Nuclear)'!$V$10,'Assumptions (Nuclear)'!$V$5*Model!$AJ$1129*AVERAGE('Assumptions (Nuclear)'!$AC$2:$AH$2)/10^9),0)</f>
        <v>-0.002563842384</v>
      </c>
      <c r="AS1271" s="177">
        <f>IF($AJ$1129&gt;0,IPMT('Assumptions (Nuclear)'!$V$7,Model!AF1,'Assumptions (Nuclear)'!$V$10,'Assumptions (Nuclear)'!$V$5*Model!$AJ$1129*AVERAGE('Assumptions (Nuclear)'!$AC$2:$AH$2)/10^9),0)</f>
        <v>-0.002246548053</v>
      </c>
      <c r="AT1271" s="177">
        <f>IF($AJ$1129&gt;0,IPMT('Assumptions (Nuclear)'!$V$7,Model!AG1,'Assumptions (Nuclear)'!$V$10,'Assumptions (Nuclear)'!$V$5*Model!$AJ$1129*AVERAGE('Assumptions (Nuclear)'!$AC$2:$AH$2)/10^9),0)</f>
        <v>-0.001914182242</v>
      </c>
      <c r="AU1271" s="177">
        <f>IF($AJ$1129&gt;0,IPMT('Assumptions (Nuclear)'!$V$7,Model!AH1,'Assumptions (Nuclear)'!$V$10,'Assumptions (Nuclear)'!$V$5*Model!$AJ$1129*AVERAGE('Assumptions (Nuclear)'!$AC$2:$AH$2)/10^9),0)</f>
        <v>-0.001566029054</v>
      </c>
      <c r="AV1271" s="177">
        <f>IF($AJ$1129&gt;0,IPMT('Assumptions (Nuclear)'!$V$7,Model!AI1,'Assumptions (Nuclear)'!$V$10,'Assumptions (Nuclear)'!$V$5*Model!$AJ$1129*AVERAGE('Assumptions (Nuclear)'!$AC$2:$AH$2)/10^9),0)</f>
        <v>-0.00120133859</v>
      </c>
      <c r="AW1271" s="177">
        <f>IF($AJ$1129&gt;0,IPMT('Assumptions (Nuclear)'!$V$7,Model!AJ1,'Assumptions (Nuclear)'!$V$10,'Assumptions (Nuclear)'!$V$5*Model!$AJ$1129*AVERAGE('Assumptions (Nuclear)'!$AC$2:$AH$2)/10^9),0)</f>
        <v>-0.0008193253291</v>
      </c>
      <c r="AX1271" s="177">
        <f>IF($AJ$1129&gt;0,IPMT('Assumptions (Nuclear)'!$V$7,Model!AK1,'Assumptions (Nuclear)'!$V$10,'Assumptions (Nuclear)'!$V$5*Model!$AJ$1129*AVERAGE('Assumptions (Nuclear)'!$AC$2:$AH$2)/10^9),0)</f>
        <v>-0.0004191664382</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-0.00469522921</v>
      </c>
      <c r="AL1272" s="160">
        <f>IF($AK$1129&gt;0,IPMT('Assumptions (Nuclear)'!$V$7,Model!X1,'Assumptions (Nuclear)'!$V$10,'Assumptions (Nuclear)'!$V$5*Model!$AK$1129*AVERAGE('Assumptions (Nuclear)'!$AD$2:$AI$2)/10^9),0)</f>
        <v>-0.00447351516</v>
      </c>
      <c r="AM1272" s="160">
        <f>IF($AK$1129&gt;0,IPMT('Assumptions (Nuclear)'!$V$7,Model!Y1,'Assumptions (Nuclear)'!$V$10,'Assumptions (Nuclear)'!$V$5*Model!$AK$1129*AVERAGE('Assumptions (Nuclear)'!$AD$2:$AI$2)/10^9),0)</f>
        <v>-0.004241269693</v>
      </c>
      <c r="AN1272" s="160">
        <f>IF($AK$1129&gt;0,IPMT('Assumptions (Nuclear)'!$V$7,Model!Z1,'Assumptions (Nuclear)'!$V$10,'Assumptions (Nuclear)'!$V$5*Model!$AK$1129*AVERAGE('Assumptions (Nuclear)'!$AD$2:$AI$2)/10^9),0)</f>
        <v>-0.003997992567</v>
      </c>
      <c r="AO1272" s="160">
        <f>IF($AK$1129&gt;0,IPMT('Assumptions (Nuclear)'!$V$7,Model!AA1,'Assumptions (Nuclear)'!$V$10,'Assumptions (Nuclear)'!$V$5*Model!$AK$1129*AVERAGE('Assumptions (Nuclear)'!$AD$2:$AI$2)/10^9),0)</f>
        <v>-0.003743159776</v>
      </c>
      <c r="AP1272" s="160">
        <f>IF($AK$1129&gt;0,IPMT('Assumptions (Nuclear)'!$V$7,Model!AB1,'Assumptions (Nuclear)'!$V$10,'Assumptions (Nuclear)'!$V$5*Model!$AK$1129*AVERAGE('Assumptions (Nuclear)'!$AD$2:$AI$2)/10^9),0)</f>
        <v>-0.003476222429</v>
      </c>
      <c r="AQ1272" s="160">
        <f>IF($AK$1129&gt;0,IPMT('Assumptions (Nuclear)'!$V$7,Model!AC1,'Assumptions (Nuclear)'!$V$10,'Assumptions (Nuclear)'!$V$5*Model!$AK$1129*AVERAGE('Assumptions (Nuclear)'!$AD$2:$AI$2)/10^9),0)</f>
        <v>-0.003196605557</v>
      </c>
      <c r="AR1272" s="160">
        <f>IF($AK$1129&gt;0,IPMT('Assumptions (Nuclear)'!$V$7,Model!AD1,'Assumptions (Nuclear)'!$V$10,'Assumptions (Nuclear)'!$V$5*Model!$AK$1129*AVERAGE('Assumptions (Nuclear)'!$AD$2:$AI$2)/10^9),0)</f>
        <v>-0.002903706884</v>
      </c>
      <c r="AS1272" s="160">
        <f>IF($AK$1129&gt;0,IPMT('Assumptions (Nuclear)'!$V$7,Model!AE1,'Assumptions (Nuclear)'!$V$10,'Assumptions (Nuclear)'!$V$5*Model!$AK$1129*AVERAGE('Assumptions (Nuclear)'!$AD$2:$AI$2)/10^9),0)</f>
        <v>-0.002596895524</v>
      </c>
      <c r="AT1272" s="160">
        <f>IF($AK$1129&gt;0,IPMT('Assumptions (Nuclear)'!$V$7,Model!AF1,'Assumptions (Nuclear)'!$V$10,'Assumptions (Nuclear)'!$V$5*Model!$AK$1129*AVERAGE('Assumptions (Nuclear)'!$AD$2:$AI$2)/10^9),0)</f>
        <v>-0.002275510624</v>
      </c>
      <c r="AU1272" s="160">
        <f>IF($AK$1129&gt;0,IPMT('Assumptions (Nuclear)'!$V$7,Model!AG1,'Assumptions (Nuclear)'!$V$10,'Assumptions (Nuclear)'!$V$5*Model!$AK$1129*AVERAGE('Assumptions (Nuclear)'!$AD$2:$AI$2)/10^9),0)</f>
        <v>-0.001938859942</v>
      </c>
      <c r="AV1272" s="160">
        <f>IF($AK$1129&gt;0,IPMT('Assumptions (Nuclear)'!$V$7,Model!AH1,'Assumptions (Nuclear)'!$V$10,'Assumptions (Nuclear)'!$V$5*Model!$AK$1129*AVERAGE('Assumptions (Nuclear)'!$AD$2:$AI$2)/10^9),0)</f>
        <v>-0.001586218352</v>
      </c>
      <c r="AW1272" s="160">
        <f>IF($AK$1129&gt;0,IPMT('Assumptions (Nuclear)'!$V$7,Model!AI1,'Assumptions (Nuclear)'!$V$10,'Assumptions (Nuclear)'!$V$5*Model!$AK$1129*AVERAGE('Assumptions (Nuclear)'!$AD$2:$AI$2)/10^9),0)</f>
        <v>-0.001216826287</v>
      </c>
      <c r="AX1272" s="160">
        <f>IF($AK$1129&gt;0,IPMT('Assumptions (Nuclear)'!$V$7,Model!AJ1,'Assumptions (Nuclear)'!$V$10,'Assumptions (Nuclear)'!$V$5*Model!$AK$1129*AVERAGE('Assumptions (Nuclear)'!$AD$2:$AI$2)/10^9),0)</f>
        <v>-0.0008298880981</v>
      </c>
      <c r="AY1272" s="160">
        <f>IF($AK$1129&gt;0,IPMT('Assumptions (Nuclear)'!$V$7,Model!AK1,'Assumptions (Nuclear)'!$V$10,'Assumptions (Nuclear)'!$V$5*Model!$AK$1129*AVERAGE('Assumptions (Nuclear)'!$AD$2:$AI$2)/10^9),0)</f>
        <v>-0.0004245703457</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-0.004755150462</v>
      </c>
      <c r="AM1273" s="177">
        <f>IF($AL$1129&gt;0,IPMT('Assumptions (Nuclear)'!$V$7,Model!X1,'Assumptions (Nuclear)'!$V$10,'Assumptions (Nuclear)'!$V$5*Model!$AL$1129*AVERAGE('Assumptions (Nuclear)'!$AE$2:$AJ$2)/10^9),0)</f>
        <v>-0.004530606863</v>
      </c>
      <c r="AN1273" s="177">
        <f>IF($AL$1129&gt;0,IPMT('Assumptions (Nuclear)'!$V$7,Model!Y1,'Assumptions (Nuclear)'!$V$10,'Assumptions (Nuclear)'!$V$5*Model!$AL$1129*AVERAGE('Assumptions (Nuclear)'!$AE$2:$AJ$2)/10^9),0)</f>
        <v>-0.004295397443</v>
      </c>
      <c r="AO1273" s="177">
        <f>IF($AL$1129&gt;0,IPMT('Assumptions (Nuclear)'!$V$7,Model!Z1,'Assumptions (Nuclear)'!$V$10,'Assumptions (Nuclear)'!$V$5*Model!$AL$1129*AVERAGE('Assumptions (Nuclear)'!$AE$2:$AJ$2)/10^9),0)</f>
        <v>-0.004049015575</v>
      </c>
      <c r="AP1273" s="177">
        <f>IF($AL$1129&gt;0,IPMT('Assumptions (Nuclear)'!$V$7,Model!AA1,'Assumptions (Nuclear)'!$V$10,'Assumptions (Nuclear)'!$V$5*Model!$AL$1129*AVERAGE('Assumptions (Nuclear)'!$AE$2:$AJ$2)/10^9),0)</f>
        <v>-0.003790930569</v>
      </c>
      <c r="AQ1273" s="177">
        <f>IF($AL$1129&gt;0,IPMT('Assumptions (Nuclear)'!$V$7,Model!AB1,'Assumptions (Nuclear)'!$V$10,'Assumptions (Nuclear)'!$V$5*Model!$AL$1129*AVERAGE('Assumptions (Nuclear)'!$AE$2:$AJ$2)/10^9),0)</f>
        <v>-0.003520586525</v>
      </c>
      <c r="AR1273" s="177">
        <f>IF($AL$1129&gt;0,IPMT('Assumptions (Nuclear)'!$V$7,Model!AC1,'Assumptions (Nuclear)'!$V$10,'Assumptions (Nuclear)'!$V$5*Model!$AL$1129*AVERAGE('Assumptions (Nuclear)'!$AE$2:$AJ$2)/10^9),0)</f>
        <v>-0.003237401139</v>
      </c>
      <c r="AS1273" s="177">
        <f>IF($AL$1129&gt;0,IPMT('Assumptions (Nuclear)'!$V$7,Model!AD1,'Assumptions (Nuclear)'!$V$10,'Assumptions (Nuclear)'!$V$5*Model!$AL$1129*AVERAGE('Assumptions (Nuclear)'!$AE$2:$AJ$2)/10^9),0)</f>
        <v>-0.002940764447</v>
      </c>
      <c r="AT1273" s="177">
        <f>IF($AL$1129&gt;0,IPMT('Assumptions (Nuclear)'!$V$7,Model!AE1,'Assumptions (Nuclear)'!$V$10,'Assumptions (Nuclear)'!$V$5*Model!$AL$1129*AVERAGE('Assumptions (Nuclear)'!$AE$2:$AJ$2)/10^9),0)</f>
        <v>-0.002630037512</v>
      </c>
      <c r="AU1273" s="177">
        <f>IF($AL$1129&gt;0,IPMT('Assumptions (Nuclear)'!$V$7,Model!AF1,'Assumptions (Nuclear)'!$V$10,'Assumptions (Nuclear)'!$V$5*Model!$AL$1129*AVERAGE('Assumptions (Nuclear)'!$AE$2:$AJ$2)/10^9),0)</f>
        <v>-0.002304551048</v>
      </c>
      <c r="AV1273" s="177">
        <f>IF($AL$1129&gt;0,IPMT('Assumptions (Nuclear)'!$V$7,Model!AG1,'Assumptions (Nuclear)'!$V$10,'Assumptions (Nuclear)'!$V$5*Model!$AL$1129*AVERAGE('Assumptions (Nuclear)'!$AE$2:$AJ$2)/10^9),0)</f>
        <v>-0.001963603977</v>
      </c>
      <c r="AW1273" s="177">
        <f>IF($AL$1129&gt;0,IPMT('Assumptions (Nuclear)'!$V$7,Model!AH1,'Assumptions (Nuclear)'!$V$10,'Assumptions (Nuclear)'!$V$5*Model!$AL$1129*AVERAGE('Assumptions (Nuclear)'!$AE$2:$AJ$2)/10^9),0)</f>
        <v>-0.00160646192</v>
      </c>
      <c r="AX1273" s="177">
        <f>IF($AL$1129&gt;0,IPMT('Assumptions (Nuclear)'!$V$7,Model!AI1,'Assumptions (Nuclear)'!$V$10,'Assumptions (Nuclear)'!$V$5*Model!$AL$1129*AVERAGE('Assumptions (Nuclear)'!$AE$2:$AJ$2)/10^9),0)</f>
        <v>-0.001232355615</v>
      </c>
      <c r="AY1273" s="177">
        <f>IF($AL$1129&gt;0,IPMT('Assumptions (Nuclear)'!$V$7,Model!AJ1,'Assumptions (Nuclear)'!$V$10,'Assumptions (Nuclear)'!$V$5*Model!$AL$1129*AVERAGE('Assumptions (Nuclear)'!$AE$2:$AJ$2)/10^9),0)</f>
        <v>-0.0008404792603</v>
      </c>
      <c r="AZ1273" s="177">
        <f>IF($AL$1129&gt;0,IPMT('Assumptions (Nuclear)'!$V$7,Model!AK1,'Assumptions (Nuclear)'!$V$10,'Assumptions (Nuclear)'!$V$5*Model!$AL$1129*AVERAGE('Assumptions (Nuclear)'!$AE$2:$AJ$2)/10^9),0)</f>
        <v>-0.0004299887791</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-0.00481530138</v>
      </c>
      <c r="AN1274" s="160">
        <f>IF($AM$1129&gt;0,IPMT('Assumptions (Nuclear)'!$V$7,Model!X1,'Assumptions (Nuclear)'!$V$10,'Assumptions (Nuclear)'!$V$5*Model!$AM$1129*AVERAGE('Assumptions (Nuclear)'!$AF$2:$AK$2)/10^9),0)</f>
        <v>-0.004587917387</v>
      </c>
      <c r="AO1274" s="160">
        <f>IF($AM$1129&gt;0,IPMT('Assumptions (Nuclear)'!$V$7,Model!Y1,'Assumptions (Nuclear)'!$V$10,'Assumptions (Nuclear)'!$V$5*Model!$AM$1129*AVERAGE('Assumptions (Nuclear)'!$AF$2:$AK$2)/10^9),0)</f>
        <v>-0.004349732653</v>
      </c>
      <c r="AP1274" s="160">
        <f>IF($AM$1129&gt;0,IPMT('Assumptions (Nuclear)'!$V$7,Model!Z1,'Assumptions (Nuclear)'!$V$10,'Assumptions (Nuclear)'!$V$5*Model!$AM$1129*AVERAGE('Assumptions (Nuclear)'!$AF$2:$AK$2)/10^9),0)</f>
        <v>-0.004100234145</v>
      </c>
      <c r="AQ1274" s="160">
        <f>IF($AM$1129&gt;0,IPMT('Assumptions (Nuclear)'!$V$7,Model!AA1,'Assumptions (Nuclear)'!$V$10,'Assumptions (Nuclear)'!$V$5*Model!$AM$1129*AVERAGE('Assumptions (Nuclear)'!$AF$2:$AK$2)/10^9),0)</f>
        <v>-0.003838884458</v>
      </c>
      <c r="AR1274" s="160">
        <f>IF($AM$1129&gt;0,IPMT('Assumptions (Nuclear)'!$V$7,Model!AB1,'Assumptions (Nuclear)'!$V$10,'Assumptions (Nuclear)'!$V$5*Model!$AM$1129*AVERAGE('Assumptions (Nuclear)'!$AF$2:$AK$2)/10^9),0)</f>
        <v>-0.00356512066</v>
      </c>
      <c r="AS1274" s="160">
        <f>IF($AM$1129&gt;0,IPMT('Assumptions (Nuclear)'!$V$7,Model!AC1,'Assumptions (Nuclear)'!$V$10,'Assumptions (Nuclear)'!$V$5*Model!$AM$1129*AVERAGE('Assumptions (Nuclear)'!$AF$2:$AK$2)/10^9),0)</f>
        <v>-0.003278353082</v>
      </c>
      <c r="AT1274" s="160">
        <f>IF($AM$1129&gt;0,IPMT('Assumptions (Nuclear)'!$V$7,Model!AD1,'Assumptions (Nuclear)'!$V$10,'Assumptions (Nuclear)'!$V$5*Model!$AM$1129*AVERAGE('Assumptions (Nuclear)'!$AF$2:$AK$2)/10^9),0)</f>
        <v>-0.002977964044</v>
      </c>
      <c r="AU1274" s="160">
        <f>IF($AM$1129&gt;0,IPMT('Assumptions (Nuclear)'!$V$7,Model!AE1,'Assumptions (Nuclear)'!$V$10,'Assumptions (Nuclear)'!$V$5*Model!$AM$1129*AVERAGE('Assumptions (Nuclear)'!$AF$2:$AK$2)/10^9),0)</f>
        <v>-0.002663306527</v>
      </c>
      <c r="AV1274" s="160">
        <f>IF($AM$1129&gt;0,IPMT('Assumptions (Nuclear)'!$V$7,Model!AF1,'Assumptions (Nuclear)'!$V$10,'Assumptions (Nuclear)'!$V$5*Model!$AM$1129*AVERAGE('Assumptions (Nuclear)'!$AF$2:$AK$2)/10^9),0)</f>
        <v>-0.002333702778</v>
      </c>
      <c r="AW1274" s="160">
        <f>IF($AM$1129&gt;0,IPMT('Assumptions (Nuclear)'!$V$7,Model!AG1,'Assumptions (Nuclear)'!$V$10,'Assumptions (Nuclear)'!$V$5*Model!$AM$1129*AVERAGE('Assumptions (Nuclear)'!$AF$2:$AK$2)/10^9),0)</f>
        <v>-0.00198844285</v>
      </c>
      <c r="AX1274" s="160">
        <f>IF($AM$1129&gt;0,IPMT('Assumptions (Nuclear)'!$V$7,Model!AH1,'Assumptions (Nuclear)'!$V$10,'Assumptions (Nuclear)'!$V$5*Model!$AM$1129*AVERAGE('Assumptions (Nuclear)'!$AF$2:$AK$2)/10^9),0)</f>
        <v>-0.001626783077</v>
      </c>
      <c r="AY1274" s="160">
        <f>IF($AM$1129&gt;0,IPMT('Assumptions (Nuclear)'!$V$7,Model!AI1,'Assumptions (Nuclear)'!$V$10,'Assumptions (Nuclear)'!$V$5*Model!$AM$1129*AVERAGE('Assumptions (Nuclear)'!$AF$2:$AK$2)/10^9),0)</f>
        <v>-0.001247944463</v>
      </c>
      <c r="AZ1274" s="160">
        <f>IF($AM$1129&gt;0,IPMT('Assumptions (Nuclear)'!$V$7,Model!AJ1,'Assumptions (Nuclear)'!$V$10,'Assumptions (Nuclear)'!$V$5*Model!$AM$1129*AVERAGE('Assumptions (Nuclear)'!$AF$2:$AK$2)/10^9),0)</f>
        <v>-0.0008511110162</v>
      </c>
      <c r="BA1274" s="160">
        <f>IF($AM$1129&gt;0,IPMT('Assumptions (Nuclear)'!$V$7,Model!AK1,'Assumptions (Nuclear)'!$V$10,'Assumptions (Nuclear)'!$V$5*Model!$AM$1129*AVERAGE('Assumptions (Nuclear)'!$AF$2:$AK$2)/10^9),0)</f>
        <v>-0.0004354279802</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-0.004875193498</v>
      </c>
      <c r="AO1275" s="160">
        <f>IF($AN$1129&gt;0,IPMT('Assumptions (Nuclear)'!$V$7,Model!X1,'Assumptions (Nuclear)'!$V$10,'Assumptions (Nuclear)'!$V$5*Model!$AN$1129*AVERAGE('Assumptions (Nuclear)'!$AG$2:$AL$2)/10^9),0)</f>
        <v>-0.004644981331</v>
      </c>
      <c r="AP1275" s="160">
        <f>IF($AN$1129&gt;0,IPMT('Assumptions (Nuclear)'!$V$7,Model!Y1,'Assumptions (Nuclear)'!$V$10,'Assumptions (Nuclear)'!$V$5*Model!$AN$1129*AVERAGE('Assumptions (Nuclear)'!$AG$2:$AL$2)/10^9),0)</f>
        <v>-0.004403834085</v>
      </c>
      <c r="AQ1275" s="160">
        <f>IF($AN$1129&gt;0,IPMT('Assumptions (Nuclear)'!$V$7,Model!Z1,'Assumptions (Nuclear)'!$V$10,'Assumptions (Nuclear)'!$V$5*Model!$AN$1129*AVERAGE('Assumptions (Nuclear)'!$AG$2:$AL$2)/10^9),0)</f>
        <v>-0.004151232346</v>
      </c>
      <c r="AR1275" s="160">
        <f>IF($AN$1129&gt;0,IPMT('Assumptions (Nuclear)'!$V$7,Model!AA1,'Assumptions (Nuclear)'!$V$10,'Assumptions (Nuclear)'!$V$5*Model!$AN$1129*AVERAGE('Assumptions (Nuclear)'!$AG$2:$AL$2)/10^9),0)</f>
        <v>-0.003886632023</v>
      </c>
      <c r="AS1275" s="160">
        <f>IF($AN$1129&gt;0,IPMT('Assumptions (Nuclear)'!$V$7,Model!AB1,'Assumptions (Nuclear)'!$V$10,'Assumptions (Nuclear)'!$V$5*Model!$AN$1129*AVERAGE('Assumptions (Nuclear)'!$AG$2:$AL$2)/10^9),0)</f>
        <v>-0.003609463186</v>
      </c>
      <c r="AT1275" s="160">
        <f>IF($AN$1129&gt;0,IPMT('Assumptions (Nuclear)'!$V$7,Model!AC1,'Assumptions (Nuclear)'!$V$10,'Assumptions (Nuclear)'!$V$5*Model!$AN$1129*AVERAGE('Assumptions (Nuclear)'!$AG$2:$AL$2)/10^9),0)</f>
        <v>-0.003319128829</v>
      </c>
      <c r="AU1275" s="160">
        <f>IF($AN$1129&gt;0,IPMT('Assumptions (Nuclear)'!$V$7,Model!AD1,'Assumptions (Nuclear)'!$V$10,'Assumptions (Nuclear)'!$V$5*Model!$AN$1129*AVERAGE('Assumptions (Nuclear)'!$AG$2:$AL$2)/10^9),0)</f>
        <v>-0.003015003589</v>
      </c>
      <c r="AV1275" s="160">
        <f>IF($AN$1129&gt;0,IPMT('Assumptions (Nuclear)'!$V$7,Model!AE1,'Assumptions (Nuclear)'!$V$10,'Assumptions (Nuclear)'!$V$5*Model!$AN$1129*AVERAGE('Assumptions (Nuclear)'!$AG$2:$AL$2)/10^9),0)</f>
        <v>-0.002696432401</v>
      </c>
      <c r="AW1275" s="160">
        <f>IF($AN$1129&gt;0,IPMT('Assumptions (Nuclear)'!$V$7,Model!AF1,'Assumptions (Nuclear)'!$V$10,'Assumptions (Nuclear)'!$V$5*Model!$AN$1129*AVERAGE('Assumptions (Nuclear)'!$AG$2:$AL$2)/10^9),0)</f>
        <v>-0.002362729082</v>
      </c>
      <c r="AX1275" s="160">
        <f>IF($AN$1129&gt;0,IPMT('Assumptions (Nuclear)'!$V$7,Model!AG1,'Assumptions (Nuclear)'!$V$10,'Assumptions (Nuclear)'!$V$5*Model!$AN$1129*AVERAGE('Assumptions (Nuclear)'!$AG$2:$AL$2)/10^9),0)</f>
        <v>-0.002013174855</v>
      </c>
      <c r="AY1275" s="160">
        <f>IF($AN$1129&gt;0,IPMT('Assumptions (Nuclear)'!$V$7,Model!AH1,'Assumptions (Nuclear)'!$V$10,'Assumptions (Nuclear)'!$V$5*Model!$AN$1129*AVERAGE('Assumptions (Nuclear)'!$AG$2:$AL$2)/10^9),0)</f>
        <v>-0.001647016802</v>
      </c>
      <c r="AZ1275" s="160">
        <f>IF($AN$1129&gt;0,IPMT('Assumptions (Nuclear)'!$V$7,Model!AI1,'Assumptions (Nuclear)'!$V$10,'Assumptions (Nuclear)'!$V$5*Model!$AN$1129*AVERAGE('Assumptions (Nuclear)'!$AG$2:$AL$2)/10^9),0)</f>
        <v>-0.001263466241</v>
      </c>
      <c r="BA1275" s="160">
        <f>IF($AN$1129&gt;0,IPMT('Assumptions (Nuclear)'!$V$7,Model!AJ1,'Assumptions (Nuclear)'!$V$10,'Assumptions (Nuclear)'!$V$5*Model!$AN$1129*AVERAGE('Assumptions (Nuclear)'!$AG$2:$AL$2)/10^9),0)</f>
        <v>-0.0008616970288</v>
      </c>
      <c r="BB1275" s="160">
        <f>IF($AN$1129&gt;0,IPMT('Assumptions (Nuclear)'!$V$7,Model!AK1,'Assumptions (Nuclear)'!$V$10,'Assumptions (Nuclear)'!$V$5*Model!$AN$1129*AVERAGE('Assumptions (Nuclear)'!$AG$2:$AL$2)/10^9),0)</f>
        <v>-0.0004408437791</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-0.004935999234</v>
      </c>
      <c r="AP1276" s="160">
        <f>IF($AO$1129&gt;0,IPMT('Assumptions (Nuclear)'!$V$7,Model!X1,'Assumptions (Nuclear)'!$V$10,'Assumptions (Nuclear)'!$V$5*Model!$AO$1129*AVERAGE('Assumptions (Nuclear)'!$AH$2:$AM$2)/10^9),0)</f>
        <v>-0.004702915751</v>
      </c>
      <c r="AQ1276" s="160">
        <f>IF($AO$1129&gt;0,IPMT('Assumptions (Nuclear)'!$V$7,Model!Y1,'Assumptions (Nuclear)'!$V$10,'Assumptions (Nuclear)'!$V$5*Model!$AO$1129*AVERAGE('Assumptions (Nuclear)'!$AH$2:$AM$2)/10^9),0)</f>
        <v>-0.004458760802</v>
      </c>
      <c r="AR1276" s="160">
        <f>IF($AO$1129&gt;0,IPMT('Assumptions (Nuclear)'!$V$7,Model!Z1,'Assumptions (Nuclear)'!$V$10,'Assumptions (Nuclear)'!$V$5*Model!$AO$1129*AVERAGE('Assumptions (Nuclear)'!$AH$2:$AM$2)/10^9),0)</f>
        <v>-0.004203008493</v>
      </c>
      <c r="AS1276" s="160">
        <f>IF($AO$1129&gt;0,IPMT('Assumptions (Nuclear)'!$V$7,Model!AA1,'Assumptions (Nuclear)'!$V$10,'Assumptions (Nuclear)'!$V$5*Model!$AO$1129*AVERAGE('Assumptions (Nuclear)'!$AH$2:$AM$2)/10^9),0)</f>
        <v>-0.00393510795</v>
      </c>
      <c r="AT1276" s="160">
        <f>IF($AO$1129&gt;0,IPMT('Assumptions (Nuclear)'!$V$7,Model!AB1,'Assumptions (Nuclear)'!$V$10,'Assumptions (Nuclear)'!$V$5*Model!$AO$1129*AVERAGE('Assumptions (Nuclear)'!$AH$2:$AM$2)/10^9),0)</f>
        <v>-0.00365448213</v>
      </c>
      <c r="AU1276" s="160">
        <f>IF($AO$1129&gt;0,IPMT('Assumptions (Nuclear)'!$V$7,Model!AC1,'Assumptions (Nuclear)'!$V$10,'Assumptions (Nuclear)'!$V$5*Model!$AO$1129*AVERAGE('Assumptions (Nuclear)'!$AH$2:$AM$2)/10^9),0)</f>
        <v>-0.003360526585</v>
      </c>
      <c r="AV1276" s="160">
        <f>IF($AO$1129&gt;0,IPMT('Assumptions (Nuclear)'!$V$7,Model!AD1,'Assumptions (Nuclear)'!$V$10,'Assumptions (Nuclear)'!$V$5*Model!$AO$1129*AVERAGE('Assumptions (Nuclear)'!$AH$2:$AM$2)/10^9),0)</f>
        <v>-0.003052608151</v>
      </c>
      <c r="AW1276" s="160">
        <f>IF($AO$1129&gt;0,IPMT('Assumptions (Nuclear)'!$V$7,Model!AE1,'Assumptions (Nuclear)'!$V$10,'Assumptions (Nuclear)'!$V$5*Model!$AO$1129*AVERAGE('Assumptions (Nuclear)'!$AH$2:$AM$2)/10^9),0)</f>
        <v>-0.002730063591</v>
      </c>
      <c r="AX1276" s="160">
        <f>IF($AO$1129&gt;0,IPMT('Assumptions (Nuclear)'!$V$7,Model!AF1,'Assumptions (Nuclear)'!$V$10,'Assumptions (Nuclear)'!$V$5*Model!$AO$1129*AVERAGE('Assumptions (Nuclear)'!$AH$2:$AM$2)/10^9),0)</f>
        <v>-0.002392198165</v>
      </c>
      <c r="AY1276" s="160">
        <f>IF($AO$1129&gt;0,IPMT('Assumptions (Nuclear)'!$V$7,Model!AG1,'Assumptions (Nuclear)'!$V$10,'Assumptions (Nuclear)'!$V$5*Model!$AO$1129*AVERAGE('Assumptions (Nuclear)'!$AH$2:$AM$2)/10^9),0)</f>
        <v>-0.00203828413</v>
      </c>
      <c r="AZ1276" s="160">
        <f>IF($AO$1129&gt;0,IPMT('Assumptions (Nuclear)'!$V$7,Model!AH1,'Assumptions (Nuclear)'!$V$10,'Assumptions (Nuclear)'!$V$5*Model!$AO$1129*AVERAGE('Assumptions (Nuclear)'!$AH$2:$AM$2)/10^9),0)</f>
        <v>-0.00166755918</v>
      </c>
      <c r="BA1276" s="160">
        <f>IF($AO$1129&gt;0,IPMT('Assumptions (Nuclear)'!$V$7,Model!AI1,'Assumptions (Nuclear)'!$V$10,'Assumptions (Nuclear)'!$V$5*Model!$AO$1129*AVERAGE('Assumptions (Nuclear)'!$AH$2:$AM$2)/10^9),0)</f>
        <v>-0.001279224794</v>
      </c>
      <c r="BB1276" s="160">
        <f>IF($AO$1129&gt;0,IPMT('Assumptions (Nuclear)'!$V$7,Model!AJ1,'Assumptions (Nuclear)'!$V$10,'Assumptions (Nuclear)'!$V$5*Model!$AO$1129*AVERAGE('Assumptions (Nuclear)'!$AH$2:$AM$2)/10^9),0)</f>
        <v>-0.0008724445247</v>
      </c>
      <c r="BC1276" s="160">
        <f>IF($AO$1129&gt;0,IPMT('Assumptions (Nuclear)'!$V$7,Model!AK1,'Assumptions (Nuclear)'!$V$10,'Assumptions (Nuclear)'!$V$5*Model!$AO$1129*AVERAGE('Assumptions (Nuclear)'!$AH$2:$AM$2)/10^9),0)</f>
        <v>-0.0004463421927</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-0.004997567001</v>
      </c>
      <c r="AQ1277" s="160">
        <f>IF($AP$1129&gt;0,IPMT('Assumptions (Nuclear)'!$V$7,Model!X1,'Assumptions (Nuclear)'!$V$10,'Assumptions (Nuclear)'!$V$5*Model!$AP$1129*AVERAGE('Assumptions (Nuclear)'!$AI$2:$AN$2)/10^9),0)</f>
        <v>-0.004761576218</v>
      </c>
      <c r="AR1277" s="160">
        <f>IF($AP$1129&gt;0,IPMT('Assumptions (Nuclear)'!$V$7,Model!Y1,'Assumptions (Nuclear)'!$V$10,'Assumptions (Nuclear)'!$V$5*Model!$AP$1129*AVERAGE('Assumptions (Nuclear)'!$AI$2:$AN$2)/10^9),0)</f>
        <v>-0.004514375873</v>
      </c>
      <c r="AS1277" s="160">
        <f>IF($AP$1129&gt;0,IPMT('Assumptions (Nuclear)'!$V$7,Model!Z1,'Assumptions (Nuclear)'!$V$10,'Assumptions (Nuclear)'!$V$5*Model!$AP$1129*AVERAGE('Assumptions (Nuclear)'!$AI$2:$AN$2)/10^9),0)</f>
        <v>-0.004255433511</v>
      </c>
      <c r="AT1277" s="160">
        <f>IF($AP$1129&gt;0,IPMT('Assumptions (Nuclear)'!$V$7,Model!AA1,'Assumptions (Nuclear)'!$V$10,'Assumptions (Nuclear)'!$V$5*Model!$AP$1129*AVERAGE('Assumptions (Nuclear)'!$AI$2:$AN$2)/10^9),0)</f>
        <v>-0.003984191387</v>
      </c>
      <c r="AU1277" s="160">
        <f>IF($AP$1129&gt;0,IPMT('Assumptions (Nuclear)'!$V$7,Model!AB1,'Assumptions (Nuclear)'!$V$10,'Assumptions (Nuclear)'!$V$5*Model!$AP$1129*AVERAGE('Assumptions (Nuclear)'!$AI$2:$AN$2)/10^9),0)</f>
        <v>-0.003700065262</v>
      </c>
      <c r="AV1277" s="160">
        <f>IF($AP$1129&gt;0,IPMT('Assumptions (Nuclear)'!$V$7,Model!AC1,'Assumptions (Nuclear)'!$V$10,'Assumptions (Nuclear)'!$V$5*Model!$AP$1129*AVERAGE('Assumptions (Nuclear)'!$AI$2:$AN$2)/10^9),0)</f>
        <v>-0.003402443147</v>
      </c>
      <c r="AW1277" s="160">
        <f>IF($AP$1129&gt;0,IPMT('Assumptions (Nuclear)'!$V$7,Model!AD1,'Assumptions (Nuclear)'!$V$10,'Assumptions (Nuclear)'!$V$5*Model!$AP$1129*AVERAGE('Assumptions (Nuclear)'!$AI$2:$AN$2)/10^9),0)</f>
        <v>-0.00309068398</v>
      </c>
      <c r="AX1277" s="160">
        <f>IF($AP$1129&gt;0,IPMT('Assumptions (Nuclear)'!$V$7,Model!AE1,'Assumptions (Nuclear)'!$V$10,'Assumptions (Nuclear)'!$V$5*Model!$AP$1129*AVERAGE('Assumptions (Nuclear)'!$AI$2:$AN$2)/10^9),0)</f>
        <v>-0.002764116254</v>
      </c>
      <c r="AY1277" s="160">
        <f>IF($AP$1129&gt;0,IPMT('Assumptions (Nuclear)'!$V$7,Model!AF1,'Assumptions (Nuclear)'!$V$10,'Assumptions (Nuclear)'!$V$5*Model!$AP$1129*AVERAGE('Assumptions (Nuclear)'!$AI$2:$AN$2)/10^9),0)</f>
        <v>-0.00242203656</v>
      </c>
      <c r="AZ1277" s="160">
        <f>IF($AP$1129&gt;0,IPMT('Assumptions (Nuclear)'!$V$7,Model!AG1,'Assumptions (Nuclear)'!$V$10,'Assumptions (Nuclear)'!$V$5*Model!$AP$1129*AVERAGE('Assumptions (Nuclear)'!$AI$2:$AN$2)/10^9),0)</f>
        <v>-0.002063708081</v>
      </c>
      <c r="BA1277" s="160">
        <f>IF($AP$1129&gt;0,IPMT('Assumptions (Nuclear)'!$V$7,Model!AH1,'Assumptions (Nuclear)'!$V$10,'Assumptions (Nuclear)'!$V$5*Model!$AP$1129*AVERAGE('Assumptions (Nuclear)'!$AI$2:$AN$2)/10^9),0)</f>
        <v>-0.001688359</v>
      </c>
      <c r="BB1277" s="160">
        <f>IF($AP$1129&gt;0,IPMT('Assumptions (Nuclear)'!$V$7,Model!AI1,'Assumptions (Nuclear)'!$V$10,'Assumptions (Nuclear)'!$V$5*Model!$AP$1129*AVERAGE('Assumptions (Nuclear)'!$AI$2:$AN$2)/10^9),0)</f>
        <v>-0.001295180836</v>
      </c>
      <c r="BC1277" s="160">
        <f>IF($AP$1129&gt;0,IPMT('Assumptions (Nuclear)'!$V$7,Model!AJ1,'Assumptions (Nuclear)'!$V$10,'Assumptions (Nuclear)'!$V$5*Model!$AP$1129*AVERAGE('Assumptions (Nuclear)'!$AI$2:$AN$2)/10^9),0)</f>
        <v>-0.0008833267106</v>
      </c>
      <c r="BD1277" s="160">
        <f>IF($AP$1129&gt;0,IPMT('Assumptions (Nuclear)'!$V$7,Model!AK1,'Assumptions (Nuclear)'!$V$10,'Assumptions (Nuclear)'!$V$5*Model!$AP$1129*AVERAGE('Assumptions (Nuclear)'!$AI$2:$AN$2)/10^9),0)</f>
        <v>-0.0004519095137</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-0.005059353235</v>
      </c>
      <c r="AR1278" s="160">
        <f>IF($AQ$1129&gt;0,IPMT('Assumptions (Nuclear)'!$V$7,Model!X1,'Assumptions (Nuclear)'!$V$10,'Assumptions (Nuclear)'!$V$5*Model!$AQ$1129*AVERAGE('Assumptions (Nuclear)'!$AJ$2:$AO$2)/10^9),0)</f>
        <v>-0.004820444835</v>
      </c>
      <c r="AS1278" s="160">
        <f>IF($AQ$1129&gt;0,IPMT('Assumptions (Nuclear)'!$V$7,Model!Y1,'Assumptions (Nuclear)'!$V$10,'Assumptions (Nuclear)'!$V$5*Model!$AQ$1129*AVERAGE('Assumptions (Nuclear)'!$AJ$2:$AO$2)/10^9),0)</f>
        <v>-0.004570188287</v>
      </c>
      <c r="AT1278" s="160">
        <f>IF($AQ$1129&gt;0,IPMT('Assumptions (Nuclear)'!$V$7,Model!Z1,'Assumptions (Nuclear)'!$V$10,'Assumptions (Nuclear)'!$V$5*Model!$AQ$1129*AVERAGE('Assumptions (Nuclear)'!$AJ$2:$AO$2)/10^9),0)</f>
        <v>-0.004308044553</v>
      </c>
      <c r="AU1278" s="160">
        <f>IF($AQ$1129&gt;0,IPMT('Assumptions (Nuclear)'!$V$7,Model!AA1,'Assumptions (Nuclear)'!$V$10,'Assumptions (Nuclear)'!$V$5*Model!$AQ$1129*AVERAGE('Assumptions (Nuclear)'!$AJ$2:$AO$2)/10^9),0)</f>
        <v>-0.004033448992</v>
      </c>
      <c r="AV1278" s="160">
        <f>IF($AQ$1129&gt;0,IPMT('Assumptions (Nuclear)'!$V$7,Model!AB1,'Assumptions (Nuclear)'!$V$10,'Assumptions (Nuclear)'!$V$5*Model!$AQ$1129*AVERAGE('Assumptions (Nuclear)'!$AJ$2:$AO$2)/10^9),0)</f>
        <v>-0.003745810141</v>
      </c>
      <c r="AW1278" s="160">
        <f>IF($AQ$1129&gt;0,IPMT('Assumptions (Nuclear)'!$V$7,Model!AC1,'Assumptions (Nuclear)'!$V$10,'Assumptions (Nuclear)'!$V$5*Model!$AQ$1129*AVERAGE('Assumptions (Nuclear)'!$AJ$2:$AO$2)/10^9),0)</f>
        <v>-0.003444508445</v>
      </c>
      <c r="AX1278" s="160">
        <f>IF($AQ$1129&gt;0,IPMT('Assumptions (Nuclear)'!$V$7,Model!AD1,'Assumptions (Nuclear)'!$V$10,'Assumptions (Nuclear)'!$V$5*Model!$AQ$1129*AVERAGE('Assumptions (Nuclear)'!$AJ$2:$AO$2)/10^9),0)</f>
        <v>-0.003128894918</v>
      </c>
      <c r="AY1278" s="160">
        <f>IF($AQ$1129&gt;0,IPMT('Assumptions (Nuclear)'!$V$7,Model!AE1,'Assumptions (Nuclear)'!$V$10,'Assumptions (Nuclear)'!$V$5*Model!$AQ$1129*AVERAGE('Assumptions (Nuclear)'!$AJ$2:$AO$2)/10^9),0)</f>
        <v>-0.002798289749</v>
      </c>
      <c r="AZ1278" s="160">
        <f>IF($AQ$1129&gt;0,IPMT('Assumptions (Nuclear)'!$V$7,Model!AF1,'Assumptions (Nuclear)'!$V$10,'Assumptions (Nuclear)'!$V$5*Model!$AQ$1129*AVERAGE('Assumptions (Nuclear)'!$AJ$2:$AO$2)/10^9),0)</f>
        <v>-0.002451980835</v>
      </c>
      <c r="BA1278" s="160">
        <f>IF($AQ$1129&gt;0,IPMT('Assumptions (Nuclear)'!$V$7,Model!AG1,'Assumptions (Nuclear)'!$V$10,'Assumptions (Nuclear)'!$V$5*Model!$AQ$1129*AVERAGE('Assumptions (Nuclear)'!$AJ$2:$AO$2)/10^9),0)</f>
        <v>-0.002089222246</v>
      </c>
      <c r="BB1278" s="160">
        <f>IF($AQ$1129&gt;0,IPMT('Assumptions (Nuclear)'!$V$7,Model!AH1,'Assumptions (Nuclear)'!$V$10,'Assumptions (Nuclear)'!$V$5*Model!$AQ$1129*AVERAGE('Assumptions (Nuclear)'!$AJ$2:$AO$2)/10^9),0)</f>
        <v>-0.001709232625</v>
      </c>
      <c r="BC1278" s="160">
        <f>IF($AQ$1129&gt;0,IPMT('Assumptions (Nuclear)'!$V$7,Model!AI1,'Assumptions (Nuclear)'!$V$10,'Assumptions (Nuclear)'!$V$5*Model!$AQ$1129*AVERAGE('Assumptions (Nuclear)'!$AJ$2:$AO$2)/10^9),0)</f>
        <v>-0.001311193497</v>
      </c>
      <c r="BD1278" s="160">
        <f>IF($AQ$1129&gt;0,IPMT('Assumptions (Nuclear)'!$V$7,Model!AJ1,'Assumptions (Nuclear)'!$V$10,'Assumptions (Nuclear)'!$V$5*Model!$AQ$1129*AVERAGE('Assumptions (Nuclear)'!$AJ$2:$AO$2)/10^9),0)</f>
        <v>-0.0008942475107</v>
      </c>
      <c r="BE1278" s="160">
        <f>IF($AQ$1129&gt;0,IPMT('Assumptions (Nuclear)'!$V$7,Model!AK1,'Assumptions (Nuclear)'!$V$10,'Assumptions (Nuclear)'!$V$5*Model!$AQ$1129*AVERAGE('Assumptions (Nuclear)'!$AJ$2:$AO$2)/10^9),0)</f>
        <v>-0.0004574965897</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-0.005120313344</v>
      </c>
      <c r="AS1279" s="160">
        <f>IF($AR$1129&gt;0,IPMT('Assumptions (Nuclear)'!$V$7,Model!X1,'Assumptions (Nuclear)'!$V$10,'Assumptions (Nuclear)'!$V$5*Model!$AR$1129*AVERAGE('Assumptions (Nuclear)'!$AK$2:$AP$2)/10^9),0)</f>
        <v>-0.004878526339</v>
      </c>
      <c r="AT1279" s="160">
        <f>IF($AR$1129&gt;0,IPMT('Assumptions (Nuclear)'!$V$7,Model!Y1,'Assumptions (Nuclear)'!$V$10,'Assumptions (Nuclear)'!$V$5*Model!$AR$1129*AVERAGE('Assumptions (Nuclear)'!$AK$2:$AP$2)/10^9),0)</f>
        <v>-0.004625254452</v>
      </c>
      <c r="AU1279" s="160">
        <f>IF($AR$1129&gt;0,IPMT('Assumptions (Nuclear)'!$V$7,Model!Z1,'Assumptions (Nuclear)'!$V$10,'Assumptions (Nuclear)'!$V$5*Model!$AR$1129*AVERAGE('Assumptions (Nuclear)'!$AK$2:$AP$2)/10^9),0)</f>
        <v>-0.00435995215</v>
      </c>
      <c r="AV1279" s="160">
        <f>IF($AR$1129&gt;0,IPMT('Assumptions (Nuclear)'!$V$7,Model!AA1,'Assumptions (Nuclear)'!$V$10,'Assumptions (Nuclear)'!$V$5*Model!$AR$1129*AVERAGE('Assumptions (Nuclear)'!$AK$2:$AP$2)/10^9),0)</f>
        <v>-0.004082047989</v>
      </c>
      <c r="AW1279" s="160">
        <f>IF($AR$1129&gt;0,IPMT('Assumptions (Nuclear)'!$V$7,Model!AB1,'Assumptions (Nuclear)'!$V$10,'Assumptions (Nuclear)'!$V$5*Model!$AR$1129*AVERAGE('Assumptions (Nuclear)'!$AK$2:$AP$2)/10^9),0)</f>
        <v>-0.00379094338</v>
      </c>
      <c r="AX1279" s="160">
        <f>IF($AR$1129&gt;0,IPMT('Assumptions (Nuclear)'!$V$7,Model!AC1,'Assumptions (Nuclear)'!$V$10,'Assumptions (Nuclear)'!$V$5*Model!$AR$1129*AVERAGE('Assumptions (Nuclear)'!$AK$2:$AP$2)/10^9),0)</f>
        <v>-0.003486011302</v>
      </c>
      <c r="AY1279" s="160">
        <f>IF($AR$1129&gt;0,IPMT('Assumptions (Nuclear)'!$V$7,Model!AD1,'Assumptions (Nuclear)'!$V$10,'Assumptions (Nuclear)'!$V$5*Model!$AR$1129*AVERAGE('Assumptions (Nuclear)'!$AK$2:$AP$2)/10^9),0)</f>
        <v>-0.00316659495</v>
      </c>
      <c r="AZ1279" s="160">
        <f>IF($AR$1129&gt;0,IPMT('Assumptions (Nuclear)'!$V$7,Model!AE1,'Assumptions (Nuclear)'!$V$10,'Assumptions (Nuclear)'!$V$5*Model!$AR$1129*AVERAGE('Assumptions (Nuclear)'!$AK$2:$AP$2)/10^9),0)</f>
        <v>-0.002832006322</v>
      </c>
      <c r="BA1279" s="160">
        <f>IF($AR$1129&gt;0,IPMT('Assumptions (Nuclear)'!$V$7,Model!AF1,'Assumptions (Nuclear)'!$V$10,'Assumptions (Nuclear)'!$V$5*Model!$AR$1129*AVERAGE('Assumptions (Nuclear)'!$AK$2:$AP$2)/10^9),0)</f>
        <v>-0.002481524733</v>
      </c>
      <c r="BB1279" s="160">
        <f>IF($AR$1129&gt;0,IPMT('Assumptions (Nuclear)'!$V$7,Model!AG1,'Assumptions (Nuclear)'!$V$10,'Assumptions (Nuclear)'!$V$5*Model!$AR$1129*AVERAGE('Assumptions (Nuclear)'!$AK$2:$AP$2)/10^9),0)</f>
        <v>-0.00211439527</v>
      </c>
      <c r="BC1279" s="160">
        <f>IF($AR$1129&gt;0,IPMT('Assumptions (Nuclear)'!$V$7,Model!AH1,'Assumptions (Nuclear)'!$V$10,'Assumptions (Nuclear)'!$V$5*Model!$AR$1129*AVERAGE('Assumptions (Nuclear)'!$AK$2:$AP$2)/10^9),0)</f>
        <v>-0.001729827157</v>
      </c>
      <c r="BD1279" s="160">
        <f>IF($AR$1129&gt;0,IPMT('Assumptions (Nuclear)'!$V$7,Model!AI1,'Assumptions (Nuclear)'!$V$10,'Assumptions (Nuclear)'!$V$5*Model!$AR$1129*AVERAGE('Assumptions (Nuclear)'!$AK$2:$AP$2)/10^9),0)</f>
        <v>-0.001326992058</v>
      </c>
      <c r="BE1279" s="160">
        <f>IF($AR$1129&gt;0,IPMT('Assumptions (Nuclear)'!$V$7,Model!AJ1,'Assumptions (Nuclear)'!$V$10,'Assumptions (Nuclear)'!$V$5*Model!$AR$1129*AVERAGE('Assumptions (Nuclear)'!$AK$2:$AP$2)/10^9),0)</f>
        <v>-0.0009050222923</v>
      </c>
      <c r="BF1279" s="160">
        <f>IF($AR$1129&gt;0,IPMT('Assumptions (Nuclear)'!$V$7,Model!AK1,'Assumptions (Nuclear)'!$V$10,'Assumptions (Nuclear)'!$V$5*Model!$AR$1129*AVERAGE('Assumptions (Nuclear)'!$AK$2:$AP$2)/10^9),0)</f>
        <v>-0.0004630089628</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-0.005182218729</v>
      </c>
      <c r="AT1280" s="160">
        <f>IF($AS$1129&gt;0,IPMT('Assumptions (Nuclear)'!$V$7,Model!X1,'Assumptions (Nuclear)'!$V$10,'Assumptions (Nuclear)'!$V$5*Model!$AS$1129*AVERAGE('Assumptions (Nuclear)'!$AL$2:$AQ$2)/10^9),0)</f>
        <v>-0.004937508482</v>
      </c>
      <c r="AU1280" s="160">
        <f>IF($AS$1129&gt;0,IPMT('Assumptions (Nuclear)'!$V$7,Model!Y1,'Assumptions (Nuclear)'!$V$10,'Assumptions (Nuclear)'!$V$5*Model!$AS$1129*AVERAGE('Assumptions (Nuclear)'!$AL$2:$AQ$2)/10^9),0)</f>
        <v>-0.004681174498</v>
      </c>
      <c r="AV1280" s="160">
        <f>IF($AS$1129&gt;0,IPMT('Assumptions (Nuclear)'!$V$7,Model!Z1,'Assumptions (Nuclear)'!$V$10,'Assumptions (Nuclear)'!$V$5*Model!$AS$1129*AVERAGE('Assumptions (Nuclear)'!$AL$2:$AQ$2)/10^9),0)</f>
        <v>-0.00441266465</v>
      </c>
      <c r="AW1280" s="160">
        <f>IF($AS$1129&gt;0,IPMT('Assumptions (Nuclear)'!$V$7,Model!AA1,'Assumptions (Nuclear)'!$V$10,'Assumptions (Nuclear)'!$V$5*Model!$AS$1129*AVERAGE('Assumptions (Nuclear)'!$AL$2:$AQ$2)/10^9),0)</f>
        <v>-0.004131400584</v>
      </c>
      <c r="AX1280" s="160">
        <f>IF($AS$1129&gt;0,IPMT('Assumptions (Nuclear)'!$V$7,Model!AB1,'Assumptions (Nuclear)'!$V$10,'Assumptions (Nuclear)'!$V$5*Model!$AS$1129*AVERAGE('Assumptions (Nuclear)'!$AL$2:$AQ$2)/10^9),0)</f>
        <v>-0.003836776475</v>
      </c>
      <c r="AY1280" s="160">
        <f>IF($AS$1129&gt;0,IPMT('Assumptions (Nuclear)'!$V$7,Model!AC1,'Assumptions (Nuclear)'!$V$10,'Assumptions (Nuclear)'!$V$5*Model!$AS$1129*AVERAGE('Assumptions (Nuclear)'!$AL$2:$AQ$2)/10^9),0)</f>
        <v>-0.003528157721</v>
      </c>
      <c r="AZ1280" s="160">
        <f>IF($AS$1129&gt;0,IPMT('Assumptions (Nuclear)'!$V$7,Model!AD1,'Assumptions (Nuclear)'!$V$10,'Assumptions (Nuclear)'!$V$5*Model!$AS$1129*AVERAGE('Assumptions (Nuclear)'!$AL$2:$AQ$2)/10^9),0)</f>
        <v>-0.003204879576</v>
      </c>
      <c r="BA1280" s="160">
        <f>IF($AS$1129&gt;0,IPMT('Assumptions (Nuclear)'!$V$7,Model!AE1,'Assumptions (Nuclear)'!$V$10,'Assumptions (Nuclear)'!$V$5*Model!$AS$1129*AVERAGE('Assumptions (Nuclear)'!$AL$2:$AQ$2)/10^9),0)</f>
        <v>-0.002866245719</v>
      </c>
      <c r="BB1280" s="160">
        <f>IF($AS$1129&gt;0,IPMT('Assumptions (Nuclear)'!$V$7,Model!AF1,'Assumptions (Nuclear)'!$V$10,'Assumptions (Nuclear)'!$V$5*Model!$AS$1129*AVERAGE('Assumptions (Nuclear)'!$AL$2:$AQ$2)/10^9),0)</f>
        <v>-0.002511526754</v>
      </c>
      <c r="BC1280" s="160">
        <f>IF($AS$1129&gt;0,IPMT('Assumptions (Nuclear)'!$V$7,Model!AG1,'Assumptions (Nuclear)'!$V$10,'Assumptions (Nuclear)'!$V$5*Model!$AS$1129*AVERAGE('Assumptions (Nuclear)'!$AL$2:$AQ$2)/10^9),0)</f>
        <v>-0.002139958638</v>
      </c>
      <c r="BD1280" s="160">
        <f>IF($AS$1129&gt;0,IPMT('Assumptions (Nuclear)'!$V$7,Model!AH1,'Assumptions (Nuclear)'!$V$10,'Assumptions (Nuclear)'!$V$5*Model!$AS$1129*AVERAGE('Assumptions (Nuclear)'!$AL$2:$AQ$2)/10^9),0)</f>
        <v>-0.001750741036</v>
      </c>
      <c r="BE1280" s="160">
        <f>IF($AS$1129&gt;0,IPMT('Assumptions (Nuclear)'!$V$7,Model!AI1,'Assumptions (Nuclear)'!$V$10,'Assumptions (Nuclear)'!$V$5*Model!$AS$1129*AVERAGE('Assumptions (Nuclear)'!$AL$2:$AQ$2)/10^9),0)</f>
        <v>-0.001343035599</v>
      </c>
      <c r="BF1280" s="160">
        <f>IF($AS$1129&gt;0,IPMT('Assumptions (Nuclear)'!$V$7,Model!AJ1,'Assumptions (Nuclear)'!$V$10,'Assumptions (Nuclear)'!$V$5*Model!$AS$1129*AVERAGE('Assumptions (Nuclear)'!$AL$2:$AQ$2)/10^9),0)</f>
        <v>-0.0009159641527</v>
      </c>
      <c r="BG1280" s="160">
        <f>IF($AS$1129&gt;0,IPMT('Assumptions (Nuclear)'!$V$7,Model!AK1,'Assumptions (Nuclear)'!$V$10,'Assumptions (Nuclear)'!$V$5*Model!$AS$1129*AVERAGE('Assumptions (Nuclear)'!$AL$2:$AQ$2)/10^9),0)</f>
        <v>-0.0004686068132</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-0.005245085238</v>
      </c>
      <c r="AU1281" s="160">
        <f>IF($AT$1129&gt;0,IPMT('Assumptions (Nuclear)'!$V$7,Model!X1,'Assumptions (Nuclear)'!$V$10,'Assumptions (Nuclear)'!$V$5*Model!$AT$1129*AVERAGE('Assumptions (Nuclear)'!$AM$2:$AR$2)/10^9),0)</f>
        <v>-0.004997406363</v>
      </c>
      <c r="AV1281" s="160">
        <f>IF($AT$1129&gt;0,IPMT('Assumptions (Nuclear)'!$V$7,Model!Y1,'Assumptions (Nuclear)'!$V$10,'Assumptions (Nuclear)'!$V$5*Model!$AT$1129*AVERAGE('Assumptions (Nuclear)'!$AM$2:$AR$2)/10^9),0)</f>
        <v>-0.004737962741</v>
      </c>
      <c r="AW1281" s="160">
        <f>IF($AT$1129&gt;0,IPMT('Assumptions (Nuclear)'!$V$7,Model!Z1,'Assumptions (Nuclear)'!$V$10,'Assumptions (Nuclear)'!$V$5*Model!$AT$1129*AVERAGE('Assumptions (Nuclear)'!$AM$2:$AR$2)/10^9),0)</f>
        <v>-0.004466195547</v>
      </c>
      <c r="AX1281" s="160">
        <f>IF($AT$1129&gt;0,IPMT('Assumptions (Nuclear)'!$V$7,Model!AA1,'Assumptions (Nuclear)'!$V$10,'Assumptions (Nuclear)'!$V$5*Model!$AT$1129*AVERAGE('Assumptions (Nuclear)'!$AM$2:$AR$2)/10^9),0)</f>
        <v>-0.004181519412</v>
      </c>
      <c r="AY1281" s="160">
        <f>IF($AT$1129&gt;0,IPMT('Assumptions (Nuclear)'!$V$7,Model!AB1,'Assumptions (Nuclear)'!$V$10,'Assumptions (Nuclear)'!$V$5*Model!$AT$1129*AVERAGE('Assumptions (Nuclear)'!$AM$2:$AR$2)/10^9),0)</f>
        <v>-0.00388332116</v>
      </c>
      <c r="AZ1281" s="160">
        <f>IF($AT$1129&gt;0,IPMT('Assumptions (Nuclear)'!$V$7,Model!AC1,'Assumptions (Nuclear)'!$V$10,'Assumptions (Nuclear)'!$V$5*Model!$AT$1129*AVERAGE('Assumptions (Nuclear)'!$AM$2:$AR$2)/10^9),0)</f>
        <v>-0.003570958492</v>
      </c>
      <c r="BA1281" s="160">
        <f>IF($AT$1129&gt;0,IPMT('Assumptions (Nuclear)'!$V$7,Model!AD1,'Assumptions (Nuclear)'!$V$10,'Assumptions (Nuclear)'!$V$5*Model!$AT$1129*AVERAGE('Assumptions (Nuclear)'!$AM$2:$AR$2)/10^9),0)</f>
        <v>-0.003243758596</v>
      </c>
      <c r="BB1281" s="160">
        <f>IF($AT$1129&gt;0,IPMT('Assumptions (Nuclear)'!$V$7,Model!AE1,'Assumptions (Nuclear)'!$V$10,'Assumptions (Nuclear)'!$V$5*Model!$AT$1129*AVERAGE('Assumptions (Nuclear)'!$AM$2:$AR$2)/10^9),0)</f>
        <v>-0.002901016706</v>
      </c>
      <c r="BC1281" s="160">
        <f>IF($AT$1129&gt;0,IPMT('Assumptions (Nuclear)'!$V$7,Model!AF1,'Assumptions (Nuclear)'!$V$10,'Assumptions (Nuclear)'!$V$5*Model!$AT$1129*AVERAGE('Assumptions (Nuclear)'!$AM$2:$AR$2)/10^9),0)</f>
        <v>-0.002541994576</v>
      </c>
      <c r="BD1281" s="160">
        <f>IF($AT$1129&gt;0,IPMT('Assumptions (Nuclear)'!$V$7,Model!AG1,'Assumptions (Nuclear)'!$V$10,'Assumptions (Nuclear)'!$V$5*Model!$AT$1129*AVERAGE('Assumptions (Nuclear)'!$AM$2:$AR$2)/10^9),0)</f>
        <v>-0.002165918894</v>
      </c>
      <c r="BE1281" s="160">
        <f>IF($AT$1129&gt;0,IPMT('Assumptions (Nuclear)'!$V$7,Model!AH1,'Assumptions (Nuclear)'!$V$10,'Assumptions (Nuclear)'!$V$5*Model!$AT$1129*AVERAGE('Assumptions (Nuclear)'!$AM$2:$AR$2)/10^9),0)</f>
        <v>-0.001771979618</v>
      </c>
      <c r="BF1281" s="160">
        <f>IF($AT$1129&gt;0,IPMT('Assumptions (Nuclear)'!$V$7,Model!AI1,'Assumptions (Nuclear)'!$V$10,'Assumptions (Nuclear)'!$V$5*Model!$AT$1129*AVERAGE('Assumptions (Nuclear)'!$AM$2:$AR$2)/10^9),0)</f>
        <v>-0.001359328226</v>
      </c>
      <c r="BG1281" s="160">
        <f>IF($AT$1129&gt;0,IPMT('Assumptions (Nuclear)'!$V$7,Model!AJ1,'Assumptions (Nuclear)'!$V$10,'Assumptions (Nuclear)'!$V$5*Model!$AT$1129*AVERAGE('Assumptions (Nuclear)'!$AM$2:$AR$2)/10^9),0)</f>
        <v>-0.0009270758929</v>
      </c>
      <c r="BH1281" s="160">
        <f>IF($AT$1129&gt;0,IPMT('Assumptions (Nuclear)'!$V$7,Model!AK1,'Assumptions (Nuclear)'!$V$10,'Assumptions (Nuclear)'!$V$5*Model!$AT$1129*AVERAGE('Assumptions (Nuclear)'!$AM$2:$AR$2)/10^9),0)</f>
        <v>-0.000474291574</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-0.005308197917</v>
      </c>
      <c r="AV1282" s="160">
        <f>IF($AU$1129&gt;0,IPMT('Assumptions (Nuclear)'!$V$7,Model!X1,'Assumptions (Nuclear)'!$V$10,'Assumptions (Nuclear)'!$V$5*Model!$AU$1129*AVERAGE('Assumptions (Nuclear)'!$AN$2:$AS$2)/10^9),0)</f>
        <v>-0.00505753879</v>
      </c>
      <c r="AW1282" s="160">
        <f>IF($AU$1129&gt;0,IPMT('Assumptions (Nuclear)'!$V$7,Model!Y1,'Assumptions (Nuclear)'!$V$10,'Assumptions (Nuclear)'!$V$5*Model!$AU$1129*AVERAGE('Assumptions (Nuclear)'!$AN$2:$AS$2)/10^9),0)</f>
        <v>-0.004794973354</v>
      </c>
      <c r="AX1282" s="160">
        <f>IF($AU$1129&gt;0,IPMT('Assumptions (Nuclear)'!$V$7,Model!Z1,'Assumptions (Nuclear)'!$V$10,'Assumptions (Nuclear)'!$V$5*Model!$AU$1129*AVERAGE('Assumptions (Nuclear)'!$AN$2:$AS$2)/10^9),0)</f>
        <v>-0.00451993606</v>
      </c>
      <c r="AY1282" s="160">
        <f>IF($AU$1129&gt;0,IPMT('Assumptions (Nuclear)'!$V$7,Model!AA1,'Assumptions (Nuclear)'!$V$10,'Assumptions (Nuclear)'!$V$5*Model!$AU$1129*AVERAGE('Assumptions (Nuclear)'!$AN$2:$AS$2)/10^9),0)</f>
        <v>-0.004231834494</v>
      </c>
      <c r="AZ1282" s="160">
        <f>IF($AU$1129&gt;0,IPMT('Assumptions (Nuclear)'!$V$7,Model!AB1,'Assumptions (Nuclear)'!$V$10,'Assumptions (Nuclear)'!$V$5*Model!$AU$1129*AVERAGE('Assumptions (Nuclear)'!$AN$2:$AS$2)/10^9),0)</f>
        <v>-0.003930048104</v>
      </c>
      <c r="BA1282" s="160">
        <f>IF($AU$1129&gt;0,IPMT('Assumptions (Nuclear)'!$V$7,Model!AC1,'Assumptions (Nuclear)'!$V$10,'Assumptions (Nuclear)'!$V$5*Model!$AU$1129*AVERAGE('Assumptions (Nuclear)'!$AN$2:$AS$2)/10^9),0)</f>
        <v>-0.003613926861</v>
      </c>
      <c r="BB1282" s="160">
        <f>IF($AU$1129&gt;0,IPMT('Assumptions (Nuclear)'!$V$7,Model!AD1,'Assumptions (Nuclear)'!$V$10,'Assumptions (Nuclear)'!$V$5*Model!$AU$1129*AVERAGE('Assumptions (Nuclear)'!$AN$2:$AS$2)/10^9),0)</f>
        <v>-0.003282789858</v>
      </c>
      <c r="BC1282" s="160">
        <f>IF($AU$1129&gt;0,IPMT('Assumptions (Nuclear)'!$V$7,Model!AE1,'Assumptions (Nuclear)'!$V$10,'Assumptions (Nuclear)'!$V$5*Model!$AU$1129*AVERAGE('Assumptions (Nuclear)'!$AN$2:$AS$2)/10^9),0)</f>
        <v>-0.002935923848</v>
      </c>
      <c r="BD1282" s="160">
        <f>IF($AU$1129&gt;0,IPMT('Assumptions (Nuclear)'!$V$7,Model!AF1,'Assumptions (Nuclear)'!$V$10,'Assumptions (Nuclear)'!$V$5*Model!$AU$1129*AVERAGE('Assumptions (Nuclear)'!$AN$2:$AS$2)/10^9),0)</f>
        <v>-0.002572581703</v>
      </c>
      <c r="BE1282" s="160">
        <f>IF($AU$1129&gt;0,IPMT('Assumptions (Nuclear)'!$V$7,Model!AG1,'Assumptions (Nuclear)'!$V$10,'Assumptions (Nuclear)'!$V$5*Model!$AU$1129*AVERAGE('Assumptions (Nuclear)'!$AN$2:$AS$2)/10^9),0)</f>
        <v>-0.002191980805</v>
      </c>
      <c r="BF1282" s="160">
        <f>IF($AU$1129&gt;0,IPMT('Assumptions (Nuclear)'!$V$7,Model!AH1,'Assumptions (Nuclear)'!$V$10,'Assumptions (Nuclear)'!$V$5*Model!$AU$1129*AVERAGE('Assumptions (Nuclear)'!$AN$2:$AS$2)/10^9),0)</f>
        <v>-0.001793301365</v>
      </c>
      <c r="BG1282" s="160">
        <f>IF($AU$1129&gt;0,IPMT('Assumptions (Nuclear)'!$V$7,Model!AI1,'Assumptions (Nuclear)'!$V$10,'Assumptions (Nuclear)'!$V$5*Model!$AU$1129*AVERAGE('Assumptions (Nuclear)'!$AN$2:$AS$2)/10^9),0)</f>
        <v>-0.001375684652</v>
      </c>
      <c r="BH1282" s="160">
        <f>IF($AU$1129&gt;0,IPMT('Assumptions (Nuclear)'!$V$7,Model!AJ1,'Assumptions (Nuclear)'!$V$10,'Assumptions (Nuclear)'!$V$5*Model!$AU$1129*AVERAGE('Assumptions (Nuclear)'!$AN$2:$AS$2)/10^9),0)</f>
        <v>-0.0009382311441</v>
      </c>
      <c r="BI1282" s="160">
        <f>IF($AU$1129&gt;0,IPMT('Assumptions (Nuclear)'!$V$7,Model!AK1,'Assumptions (Nuclear)'!$V$10,'Assumptions (Nuclear)'!$V$5*Model!$AU$1129*AVERAGE('Assumptions (Nuclear)'!$AN$2:$AS$2)/10^9),0)</f>
        <v>-0.0004799985951</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-0.005371795677</v>
      </c>
      <c r="AW1283" s="160">
        <f>IF($AV$1129&gt;0,IPMT('Assumptions (Nuclear)'!$V$7,Model!X1,'Assumptions (Nuclear)'!$V$10,'Assumptions (Nuclear)'!$V$5*Model!$AV$1129*AVERAGE('Assumptions (Nuclear)'!$AO$2:$AT$2)/10^9),0)</f>
        <v>-0.005118133391</v>
      </c>
      <c r="AX1283" s="160">
        <f>IF($AV$1129&gt;0,IPMT('Assumptions (Nuclear)'!$V$7,Model!Y1,'Assumptions (Nuclear)'!$V$10,'Assumptions (Nuclear)'!$V$5*Model!$AV$1129*AVERAGE('Assumptions (Nuclear)'!$AO$2:$AT$2)/10^9),0)</f>
        <v>-0.004852422147</v>
      </c>
      <c r="AY1283" s="160">
        <f>IF($AV$1129&gt;0,IPMT('Assumptions (Nuclear)'!$V$7,Model!Z1,'Assumptions (Nuclear)'!$V$10,'Assumptions (Nuclear)'!$V$5*Model!$AV$1129*AVERAGE('Assumptions (Nuclear)'!$AO$2:$AT$2)/10^9),0)</f>
        <v>-0.004574089618</v>
      </c>
      <c r="AZ1283" s="160">
        <f>IF($AV$1129&gt;0,IPMT('Assumptions (Nuclear)'!$V$7,Model!AA1,'Assumptions (Nuclear)'!$V$10,'Assumptions (Nuclear)'!$V$5*Model!$AV$1129*AVERAGE('Assumptions (Nuclear)'!$AO$2:$AT$2)/10^9),0)</f>
        <v>-0.004282536295</v>
      </c>
      <c r="BA1283" s="160">
        <f>IF($AV$1129&gt;0,IPMT('Assumptions (Nuclear)'!$V$7,Model!AB1,'Assumptions (Nuclear)'!$V$10,'Assumptions (Nuclear)'!$V$5*Model!$AV$1129*AVERAGE('Assumptions (Nuclear)'!$AO$2:$AT$2)/10^9),0)</f>
        <v>-0.003977134189</v>
      </c>
      <c r="BB1283" s="160">
        <f>IF($AV$1129&gt;0,IPMT('Assumptions (Nuclear)'!$V$7,Model!AC1,'Assumptions (Nuclear)'!$V$10,'Assumptions (Nuclear)'!$V$5*Model!$AV$1129*AVERAGE('Assumptions (Nuclear)'!$AO$2:$AT$2)/10^9),0)</f>
        <v>-0.003657225482</v>
      </c>
      <c r="BC1283" s="160">
        <f>IF($AV$1129&gt;0,IPMT('Assumptions (Nuclear)'!$V$7,Model!AD1,'Assumptions (Nuclear)'!$V$10,'Assumptions (Nuclear)'!$V$5*Model!$AV$1129*AVERAGE('Assumptions (Nuclear)'!$AO$2:$AT$2)/10^9),0)</f>
        <v>-0.003322121112</v>
      </c>
      <c r="BD1283" s="160">
        <f>IF($AV$1129&gt;0,IPMT('Assumptions (Nuclear)'!$V$7,Model!AE1,'Assumptions (Nuclear)'!$V$10,'Assumptions (Nuclear)'!$V$5*Model!$AV$1129*AVERAGE('Assumptions (Nuclear)'!$AO$2:$AT$2)/10^9),0)</f>
        <v>-0.002971099285</v>
      </c>
      <c r="BE1283" s="160">
        <f>IF($AV$1129&gt;0,IPMT('Assumptions (Nuclear)'!$V$7,Model!AF1,'Assumptions (Nuclear)'!$V$10,'Assumptions (Nuclear)'!$V$5*Model!$AV$1129*AVERAGE('Assumptions (Nuclear)'!$AO$2:$AT$2)/10^9),0)</f>
        <v>-0.002603403921</v>
      </c>
      <c r="BF1283" s="160">
        <f>IF($AV$1129&gt;0,IPMT('Assumptions (Nuclear)'!$V$7,Model!AG1,'Assumptions (Nuclear)'!$V$10,'Assumptions (Nuclear)'!$V$5*Model!$AV$1129*AVERAGE('Assumptions (Nuclear)'!$AO$2:$AT$2)/10^9),0)</f>
        <v>-0.002218243027</v>
      </c>
      <c r="BG1283" s="160">
        <f>IF($AV$1129&gt;0,IPMT('Assumptions (Nuclear)'!$V$7,Model!AH1,'Assumptions (Nuclear)'!$V$10,'Assumptions (Nuclear)'!$V$5*Model!$AV$1129*AVERAGE('Assumptions (Nuclear)'!$AO$2:$AT$2)/10^9),0)</f>
        <v>-0.00181478699</v>
      </c>
      <c r="BH1283" s="160">
        <f>IF($AV$1129&gt;0,IPMT('Assumptions (Nuclear)'!$V$7,Model!AI1,'Assumptions (Nuclear)'!$V$10,'Assumptions (Nuclear)'!$V$5*Model!$AV$1129*AVERAGE('Assumptions (Nuclear)'!$AO$2:$AT$2)/10^9),0)</f>
        <v>-0.001392166792</v>
      </c>
      <c r="BI1283" s="160">
        <f>IF($AV$1129&gt;0,IPMT('Assumptions (Nuclear)'!$V$7,Model!AJ1,'Assumptions (Nuclear)'!$V$10,'Assumptions (Nuclear)'!$V$5*Model!$AV$1129*AVERAGE('Assumptions (Nuclear)'!$AO$2:$AT$2)/10^9),0)</f>
        <v>-0.000949472134</v>
      </c>
      <c r="BJ1283" s="160">
        <f>IF($AV$1129&gt;0,IPMT('Assumptions (Nuclear)'!$V$7,Model!AK1,'Assumptions (Nuclear)'!$V$10,'Assumptions (Nuclear)'!$V$5*Model!$AV$1129*AVERAGE('Assumptions (Nuclear)'!$AO$2:$AT$2)/10^9),0)</f>
        <v>-0.00048574948</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-0.005437041352</v>
      </c>
      <c r="AX1284" s="160">
        <f>IF($AW$1129&gt;0,IPMT('Assumptions (Nuclear)'!$V$7,Model!X1,'Assumptions (Nuclear)'!$V$10,'Assumptions (Nuclear)'!$V$5*Model!$AW$1129*AVERAGE('Assumptions (Nuclear)'!$AP$2:$AU$2)/10^9),0)</f>
        <v>-0.005180298092</v>
      </c>
      <c r="AY1284" s="160">
        <f>IF($AW$1129&gt;0,IPMT('Assumptions (Nuclear)'!$V$7,Model!Y1,'Assumptions (Nuclear)'!$V$10,'Assumptions (Nuclear)'!$V$5*Model!$AW$1129*AVERAGE('Assumptions (Nuclear)'!$AP$2:$AU$2)/10^9),0)</f>
        <v>-0.004911359526</v>
      </c>
      <c r="AZ1284" s="160">
        <f>IF($AW$1129&gt;0,IPMT('Assumptions (Nuclear)'!$V$7,Model!Z1,'Assumptions (Nuclear)'!$V$10,'Assumptions (Nuclear)'!$V$5*Model!$AW$1129*AVERAGE('Assumptions (Nuclear)'!$AP$2:$AU$2)/10^9),0)</f>
        <v>-0.004629646379</v>
      </c>
      <c r="BA1284" s="160">
        <f>IF($AW$1129&gt;0,IPMT('Assumptions (Nuclear)'!$V$7,Model!AA1,'Assumptions (Nuclear)'!$V$10,'Assumptions (Nuclear)'!$V$5*Model!$AW$1129*AVERAGE('Assumptions (Nuclear)'!$AP$2:$AU$2)/10^9),0)</f>
        <v>-0.004334551858</v>
      </c>
      <c r="BB1284" s="160">
        <f>IF($AW$1129&gt;0,IPMT('Assumptions (Nuclear)'!$V$7,Model!AB1,'Assumptions (Nuclear)'!$V$10,'Assumptions (Nuclear)'!$V$5*Model!$AW$1129*AVERAGE('Assumptions (Nuclear)'!$AP$2:$AU$2)/10^9),0)</f>
        <v>-0.004025440346</v>
      </c>
      <c r="BC1284" s="160">
        <f>IF($AW$1129&gt;0,IPMT('Assumptions (Nuclear)'!$V$7,Model!AC1,'Assumptions (Nuclear)'!$V$10,'Assumptions (Nuclear)'!$V$5*Model!$AW$1129*AVERAGE('Assumptions (Nuclear)'!$AP$2:$AU$2)/10^9),0)</f>
        <v>-0.003701646038</v>
      </c>
      <c r="BD1284" s="160">
        <f>IF($AW$1129&gt;0,IPMT('Assumptions (Nuclear)'!$V$7,Model!AD1,'Assumptions (Nuclear)'!$V$10,'Assumptions (Nuclear)'!$V$5*Model!$AW$1129*AVERAGE('Assumptions (Nuclear)'!$AP$2:$AU$2)/10^9),0)</f>
        <v>-0.0033624715</v>
      </c>
      <c r="BE1284" s="160">
        <f>IF($AW$1129&gt;0,IPMT('Assumptions (Nuclear)'!$V$7,Model!AE1,'Assumptions (Nuclear)'!$V$10,'Assumptions (Nuclear)'!$V$5*Model!$AW$1129*AVERAGE('Assumptions (Nuclear)'!$AP$2:$AU$2)/10^9),0)</f>
        <v>-0.003007186171</v>
      </c>
      <c r="BF1284" s="160">
        <f>IF($AW$1129&gt;0,IPMT('Assumptions (Nuclear)'!$V$7,Model!AF1,'Assumptions (Nuclear)'!$V$10,'Assumptions (Nuclear)'!$V$5*Model!$AW$1129*AVERAGE('Assumptions (Nuclear)'!$AP$2:$AU$2)/10^9),0)</f>
        <v>-0.00263502479</v>
      </c>
      <c r="BG1284" s="160">
        <f>IF($AW$1129&gt;0,IPMT('Assumptions (Nuclear)'!$V$7,Model!AG1,'Assumptions (Nuclear)'!$V$10,'Assumptions (Nuclear)'!$V$5*Model!$AW$1129*AVERAGE('Assumptions (Nuclear)'!$AP$2:$AU$2)/10^9),0)</f>
        <v>-0.002245185742</v>
      </c>
      <c r="BH1284" s="160">
        <f>IF($AW$1129&gt;0,IPMT('Assumptions (Nuclear)'!$V$7,Model!AH1,'Assumptions (Nuclear)'!$V$10,'Assumptions (Nuclear)'!$V$5*Model!$AW$1129*AVERAGE('Assumptions (Nuclear)'!$AP$2:$AU$2)/10^9),0)</f>
        <v>-0.001836829341</v>
      </c>
      <c r="BI1284" s="160">
        <f>IF($AW$1129&gt;0,IPMT('Assumptions (Nuclear)'!$V$7,Model!AI1,'Assumptions (Nuclear)'!$V$10,'Assumptions (Nuclear)'!$V$5*Model!$AW$1129*AVERAGE('Assumptions (Nuclear)'!$AP$2:$AU$2)/10^9),0)</f>
        <v>-0.001409076009</v>
      </c>
      <c r="BJ1284" s="160">
        <f>IF($AW$1129&gt;0,IPMT('Assumptions (Nuclear)'!$V$7,Model!AJ1,'Assumptions (Nuclear)'!$V$10,'Assumptions (Nuclear)'!$V$5*Model!$AW$1129*AVERAGE('Assumptions (Nuclear)'!$AP$2:$AU$2)/10^9),0)</f>
        <v>-0.0009610043952</v>
      </c>
      <c r="BK1284" s="160">
        <f>IF($AW$1129&gt;0,IPMT('Assumptions (Nuclear)'!$V$7,Model!AK1,'Assumptions (Nuclear)'!$V$10,'Assumptions (Nuclear)'!$V$5*Model!$AW$1129*AVERAGE('Assumptions (Nuclear)'!$AP$2:$AU$2)/10^9),0)</f>
        <v>-0.0004916493792</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-0.2258131537</v>
      </c>
      <c r="AY1285" s="160">
        <f>IF($AX$1129&gt;0,IPMT('Assumptions (Nuclear)'!$V$7,Model!X1,'Assumptions (Nuclear)'!$V$10,'Assumptions (Nuclear)'!$V$5*Model!$AX$1129*AVERAGE('Assumptions (Nuclear)'!$AQ$2:$AV$2)/10^9),0)</f>
        <v>-0.2151500005</v>
      </c>
      <c r="AZ1285" s="160">
        <f>IF($AX$1129&gt;0,IPMT('Assumptions (Nuclear)'!$V$7,Model!Y1,'Assumptions (Nuclear)'!$V$10,'Assumptions (Nuclear)'!$V$5*Model!$AX$1129*AVERAGE('Assumptions (Nuclear)'!$AQ$2:$AV$2)/10^9),0)</f>
        <v>-0.2039803474</v>
      </c>
      <c r="BA1285" s="160">
        <f>IF($AX$1129&gt;0,IPMT('Assumptions (Nuclear)'!$V$7,Model!Z1,'Assumptions (Nuclear)'!$V$10,'Assumptions (Nuclear)'!$V$5*Model!$AX$1129*AVERAGE('Assumptions (Nuclear)'!$AQ$2:$AV$2)/10^9),0)</f>
        <v>-0.1922801358</v>
      </c>
      <c r="BB1285" s="160">
        <f>IF($AX$1129&gt;0,IPMT('Assumptions (Nuclear)'!$V$7,Model!AA1,'Assumptions (Nuclear)'!$V$10,'Assumptions (Nuclear)'!$V$5*Model!$AX$1129*AVERAGE('Assumptions (Nuclear)'!$AQ$2:$AV$2)/10^9),0)</f>
        <v>-0.1800241642</v>
      </c>
      <c r="BC1285" s="160">
        <f>IF($AX$1129&gt;0,IPMT('Assumptions (Nuclear)'!$V$7,Model!AB1,'Assumptions (Nuclear)'!$V$10,'Assumptions (Nuclear)'!$V$5*Model!$AX$1129*AVERAGE('Assumptions (Nuclear)'!$AQ$2:$AV$2)/10^9),0)</f>
        <v>-0.1671860339</v>
      </c>
      <c r="BD1285" s="160">
        <f>IF($AX$1129&gt;0,IPMT('Assumptions (Nuclear)'!$V$7,Model!AC1,'Assumptions (Nuclear)'!$V$10,'Assumptions (Nuclear)'!$V$5*Model!$AX$1129*AVERAGE('Assumptions (Nuclear)'!$AQ$2:$AV$2)/10^9),0)</f>
        <v>-0.1537380924</v>
      </c>
      <c r="BE1285" s="160">
        <f>IF($AX$1129&gt;0,IPMT('Assumptions (Nuclear)'!$V$7,Model!AD1,'Assumptions (Nuclear)'!$V$10,'Assumptions (Nuclear)'!$V$5*Model!$AX$1129*AVERAGE('Assumptions (Nuclear)'!$AQ$2:$AV$2)/10^9),0)</f>
        <v>-0.1396513737</v>
      </c>
      <c r="BF1285" s="160">
        <f>IF($AX$1129&gt;0,IPMT('Assumptions (Nuclear)'!$V$7,Model!AE1,'Assumptions (Nuclear)'!$V$10,'Assumptions (Nuclear)'!$V$5*Model!$AX$1129*AVERAGE('Assumptions (Nuclear)'!$AQ$2:$AV$2)/10^9),0)</f>
        <v>-0.1248955359</v>
      </c>
      <c r="BG1285" s="160">
        <f>IF($AX$1129&gt;0,IPMT('Assumptions (Nuclear)'!$V$7,Model!AF1,'Assumptions (Nuclear)'!$V$10,'Assumptions (Nuclear)'!$V$5*Model!$AX$1129*AVERAGE('Assumptions (Nuclear)'!$AQ$2:$AV$2)/10^9),0)</f>
        <v>-0.1094387957</v>
      </c>
      <c r="BH1285" s="160">
        <f>IF($AX$1129&gt;0,IPMT('Assumptions (Nuclear)'!$V$7,Model!AG1,'Assumptions (Nuclear)'!$V$10,'Assumptions (Nuclear)'!$V$5*Model!$AX$1129*AVERAGE('Assumptions (Nuclear)'!$AQ$2:$AV$2)/10^9),0)</f>
        <v>-0.09324786045</v>
      </c>
      <c r="BI1285" s="160">
        <f>IF($AX$1129&gt;0,IPMT('Assumptions (Nuclear)'!$V$7,Model!AH1,'Assumptions (Nuclear)'!$V$10,'Assumptions (Nuclear)'!$V$5*Model!$AX$1129*AVERAGE('Assumptions (Nuclear)'!$AQ$2:$AV$2)/10^9),0)</f>
        <v>-0.07628785573</v>
      </c>
      <c r="BJ1285" s="160">
        <f>IF($AX$1129&gt;0,IPMT('Assumptions (Nuclear)'!$V$7,Model!AI1,'Assumptions (Nuclear)'!$V$10,'Assumptions (Nuclear)'!$V$5*Model!$AX$1129*AVERAGE('Assumptions (Nuclear)'!$AQ$2:$AV$2)/10^9),0)</f>
        <v>-0.05852225079</v>
      </c>
      <c r="BK1285" s="160">
        <f>IF($AX$1129&gt;0,IPMT('Assumptions (Nuclear)'!$V$7,Model!AJ1,'Assumptions (Nuclear)'!$V$10,'Assumptions (Nuclear)'!$V$5*Model!$AX$1129*AVERAGE('Assumptions (Nuclear)'!$AQ$2:$AV$2)/10^9),0)</f>
        <v>-0.03991277961</v>
      </c>
      <c r="BL1285" s="160">
        <f>IF($AX$1129&gt;0,IPMT('Assumptions (Nuclear)'!$V$7,Model!AK1,'Assumptions (Nuclear)'!$V$10,'Assumptions (Nuclear)'!$V$5*Model!$AX$1129*AVERAGE('Assumptions (Nuclear)'!$AQ$2:$AV$2)/10^9),0)</f>
        <v>-0.02041935856</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-0.229459379</v>
      </c>
      <c r="AZ1286" s="160">
        <f>IF($AY$1129&gt;0,IPMT('Assumptions (Nuclear)'!$V$7,Model!X1,'Assumptions (Nuclear)'!$V$10,'Assumptions (Nuclear)'!$V$5*Model!$AY$1129*AVERAGE('Assumptions (Nuclear)'!$AR$2:$AW$2)/10^9),0)</f>
        <v>-0.2186240468</v>
      </c>
      <c r="BA1286" s="160">
        <f>IF($AY$1129&gt;0,IPMT('Assumptions (Nuclear)'!$V$7,Model!Y1,'Assumptions (Nuclear)'!$V$10,'Assumptions (Nuclear)'!$V$5*Model!$AY$1129*AVERAGE('Assumptions (Nuclear)'!$AR$2:$AW$2)/10^9),0)</f>
        <v>-0.2072740364</v>
      </c>
      <c r="BB1286" s="160">
        <f>IF($AY$1129&gt;0,IPMT('Assumptions (Nuclear)'!$V$7,Model!Z1,'Assumptions (Nuclear)'!$V$10,'Assumptions (Nuclear)'!$V$5*Model!$AY$1129*AVERAGE('Assumptions (Nuclear)'!$AR$2:$AW$2)/10^9),0)</f>
        <v>-0.1953849004</v>
      </c>
      <c r="BC1286" s="160">
        <f>IF($AY$1129&gt;0,IPMT('Assumptions (Nuclear)'!$V$7,Model!AA1,'Assumptions (Nuclear)'!$V$10,'Assumptions (Nuclear)'!$V$5*Model!$AY$1129*AVERAGE('Assumptions (Nuclear)'!$AR$2:$AW$2)/10^9),0)</f>
        <v>-0.1829310305</v>
      </c>
      <c r="BD1286" s="160">
        <f>IF($AY$1129&gt;0,IPMT('Assumptions (Nuclear)'!$V$7,Model!AB1,'Assumptions (Nuclear)'!$V$10,'Assumptions (Nuclear)'!$V$5*Model!$AY$1129*AVERAGE('Assumptions (Nuclear)'!$AR$2:$AW$2)/10^9),0)</f>
        <v>-0.1698856018</v>
      </c>
      <c r="BE1286" s="160">
        <f>IF($AY$1129&gt;0,IPMT('Assumptions (Nuclear)'!$V$7,Model!AC1,'Assumptions (Nuclear)'!$V$10,'Assumptions (Nuclear)'!$V$5*Model!$AY$1129*AVERAGE('Assumptions (Nuclear)'!$AR$2:$AW$2)/10^9),0)</f>
        <v>-0.1562205152</v>
      </c>
      <c r="BF1286" s="160">
        <f>IF($AY$1129&gt;0,IPMT('Assumptions (Nuclear)'!$V$7,Model!AD1,'Assumptions (Nuclear)'!$V$10,'Assumptions (Nuclear)'!$V$5*Model!$AY$1129*AVERAGE('Assumptions (Nuclear)'!$AR$2:$AW$2)/10^9),0)</f>
        <v>-0.141906337</v>
      </c>
      <c r="BG1286" s="160">
        <f>IF($AY$1129&gt;0,IPMT('Assumptions (Nuclear)'!$V$7,Model!AE1,'Assumptions (Nuclear)'!$V$10,'Assumptions (Nuclear)'!$V$5*Model!$AY$1129*AVERAGE('Assumptions (Nuclear)'!$AR$2:$AW$2)/10^9),0)</f>
        <v>-0.1269122353</v>
      </c>
      <c r="BH1286" s="160">
        <f>IF($AY$1129&gt;0,IPMT('Assumptions (Nuclear)'!$V$7,Model!AF1,'Assumptions (Nuclear)'!$V$10,'Assumptions (Nuclear)'!$V$5*Model!$AY$1129*AVERAGE('Assumptions (Nuclear)'!$AR$2:$AW$2)/10^9),0)</f>
        <v>-0.1112059138</v>
      </c>
      <c r="BI1286" s="160">
        <f>IF($AY$1129&gt;0,IPMT('Assumptions (Nuclear)'!$V$7,Model!AG1,'Assumptions (Nuclear)'!$V$10,'Assumptions (Nuclear)'!$V$5*Model!$AY$1129*AVERAGE('Assumptions (Nuclear)'!$AR$2:$AW$2)/10^9),0)</f>
        <v>-0.09475354202</v>
      </c>
      <c r="BJ1286" s="160">
        <f>IF($AY$1129&gt;0,IPMT('Assumptions (Nuclear)'!$V$7,Model!AH1,'Assumptions (Nuclear)'!$V$10,'Assumptions (Nuclear)'!$V$5*Model!$AY$1129*AVERAGE('Assumptions (Nuclear)'!$AR$2:$AW$2)/10^9),0)</f>
        <v>-0.07751968258</v>
      </c>
      <c r="BK1286" s="160">
        <f>IF($AY$1129&gt;0,IPMT('Assumptions (Nuclear)'!$V$7,Model!AI1,'Assumptions (Nuclear)'!$V$10,'Assumptions (Nuclear)'!$V$5*Model!$AY$1129*AVERAGE('Assumptions (Nuclear)'!$AR$2:$AW$2)/10^9),0)</f>
        <v>-0.05946721483</v>
      </c>
      <c r="BL1286" s="160">
        <f>IF($AY$1129&gt;0,IPMT('Assumptions (Nuclear)'!$V$7,Model!AJ1,'Assumptions (Nuclear)'!$V$10,'Assumptions (Nuclear)'!$V$5*Model!$AY$1129*AVERAGE('Assumptions (Nuclear)'!$AR$2:$AW$2)/10^9),0)</f>
        <v>-0.04055725485</v>
      </c>
      <c r="BM1286" s="160">
        <f>IF($AY$1129&gt;0,IPMT('Assumptions (Nuclear)'!$V$7,Model!AK1,'Assumptions (Nuclear)'!$V$10,'Assumptions (Nuclear)'!$V$5*Model!$AY$1129*AVERAGE('Assumptions (Nuclear)'!$AR$2:$AW$2)/10^9),0)</f>
        <v>-0.02074907177</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-0.005634259968</v>
      </c>
      <c r="BA1287" s="160">
        <f>IF($AZ$1129&gt;0,IPMT('Assumptions (Nuclear)'!$V$7,Model!X1,'Assumptions (Nuclear)'!$V$10,'Assumptions (Nuclear)'!$V$5*Model!$AZ$1129*AVERAGE('Assumptions (Nuclear)'!$AS$2:$AX$2)/10^9),0)</f>
        <v>-0.00536820382</v>
      </c>
      <c r="BB1287" s="160">
        <f>IF($AZ$1129&gt;0,IPMT('Assumptions (Nuclear)'!$V$7,Model!Y1,'Assumptions (Nuclear)'!$V$10,'Assumptions (Nuclear)'!$V$5*Model!$AZ$1129*AVERAGE('Assumptions (Nuclear)'!$AS$2:$AX$2)/10^9),0)</f>
        <v>-0.005089510006</v>
      </c>
      <c r="BC1287" s="160">
        <f>IF($AZ$1129&gt;0,IPMT('Assumptions (Nuclear)'!$V$7,Model!Z1,'Assumptions (Nuclear)'!$V$10,'Assumptions (Nuclear)'!$V$5*Model!$AZ$1129*AVERAGE('Assumptions (Nuclear)'!$AS$2:$AX$2)/10^9),0)</f>
        <v>-0.004797578236</v>
      </c>
      <c r="BD1287" s="160">
        <f>IF($AZ$1129&gt;0,IPMT('Assumptions (Nuclear)'!$V$7,Model!AA1,'Assumptions (Nuclear)'!$V$10,'Assumptions (Nuclear)'!$V$5*Model!$AZ$1129*AVERAGE('Assumptions (Nuclear)'!$AS$2:$AX$2)/10^9),0)</f>
        <v>-0.004491779706</v>
      </c>
      <c r="BE1287" s="160">
        <f>IF($AZ$1129&gt;0,IPMT('Assumptions (Nuclear)'!$V$7,Model!AB1,'Assumptions (Nuclear)'!$V$10,'Assumptions (Nuclear)'!$V$5*Model!$AZ$1129*AVERAGE('Assumptions (Nuclear)'!$AS$2:$AX$2)/10^9),0)</f>
        <v>-0.004171455747</v>
      </c>
      <c r="BF1287" s="160">
        <f>IF($AZ$1129&gt;0,IPMT('Assumptions (Nuclear)'!$V$7,Model!AC1,'Assumptions (Nuclear)'!$V$10,'Assumptions (Nuclear)'!$V$5*Model!$AZ$1129*AVERAGE('Assumptions (Nuclear)'!$AS$2:$AX$2)/10^9),0)</f>
        <v>-0.003835916399</v>
      </c>
      <c r="BG1287" s="160">
        <f>IF($AZ$1129&gt;0,IPMT('Assumptions (Nuclear)'!$V$7,Model!AD1,'Assumptions (Nuclear)'!$V$10,'Assumptions (Nuclear)'!$V$5*Model!$AZ$1129*AVERAGE('Assumptions (Nuclear)'!$AS$2:$AX$2)/10^9),0)</f>
        <v>-0.003484438932</v>
      </c>
      <c r="BH1287" s="160">
        <f>IF($AZ$1129&gt;0,IPMT('Assumptions (Nuclear)'!$V$7,Model!AE1,'Assumptions (Nuclear)'!$V$10,'Assumptions (Nuclear)'!$V$5*Model!$AZ$1129*AVERAGE('Assumptions (Nuclear)'!$AS$2:$AX$2)/10^9),0)</f>
        <v>-0.003116266286</v>
      </c>
      <c r="BI1287" s="160">
        <f>IF($AZ$1129&gt;0,IPMT('Assumptions (Nuclear)'!$V$7,Model!AF1,'Assumptions (Nuclear)'!$V$10,'Assumptions (Nuclear)'!$V$5*Model!$AZ$1129*AVERAGE('Assumptions (Nuclear)'!$AS$2:$AX$2)/10^9),0)</f>
        <v>-0.002730605439</v>
      </c>
      <c r="BJ1287" s="160">
        <f>IF($AZ$1129&gt;0,IPMT('Assumptions (Nuclear)'!$V$7,Model!AG1,'Assumptions (Nuclear)'!$V$10,'Assumptions (Nuclear)'!$V$5*Model!$AZ$1129*AVERAGE('Assumptions (Nuclear)'!$AS$2:$AX$2)/10^9),0)</f>
        <v>-0.002326625701</v>
      </c>
      <c r="BK1287" s="160">
        <f>IF($AZ$1129&gt;0,IPMT('Assumptions (Nuclear)'!$V$7,Model!AH1,'Assumptions (Nuclear)'!$V$10,'Assumptions (Nuclear)'!$V$5*Model!$AZ$1129*AVERAGE('Assumptions (Nuclear)'!$AS$2:$AX$2)/10^9),0)</f>
        <v>-0.001903456926</v>
      </c>
      <c r="BL1287" s="160">
        <f>IF($AZ$1129&gt;0,IPMT('Assumptions (Nuclear)'!$V$7,Model!AI1,'Assumptions (Nuclear)'!$V$10,'Assumptions (Nuclear)'!$V$5*Model!$AZ$1129*AVERAGE('Assumptions (Nuclear)'!$AS$2:$AX$2)/10^9),0)</f>
        <v>-0.001460187635</v>
      </c>
      <c r="BM1287" s="160">
        <f>IF($AZ$1129&gt;0,IPMT('Assumptions (Nuclear)'!$V$7,Model!AJ1,'Assumptions (Nuclear)'!$V$10,'Assumptions (Nuclear)'!$V$5*Model!$AZ$1129*AVERAGE('Assumptions (Nuclear)'!$AS$2:$AX$2)/10^9),0)</f>
        <v>-0.0009958630515</v>
      </c>
      <c r="BN1287" s="160">
        <f>IF($AZ$1129&gt;0,IPMT('Assumptions (Nuclear)'!$V$7,Model!AK1,'Assumptions (Nuclear)'!$V$10,'Assumptions (Nuclear)'!$V$5*Model!$AZ$1129*AVERAGE('Assumptions (Nuclear)'!$AS$2:$AX$2)/10^9),0)</f>
        <v>-0.0005094830508</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-0.00570107213</v>
      </c>
      <c r="BB1288" s="160">
        <f>IF($BA$1129&gt;0,IPMT('Assumptions (Nuclear)'!$V$7,Model!X1,'Assumptions (Nuclear)'!$V$10,'Assumptions (Nuclear)'!$V$5*Model!$BA$1129*AVERAGE('Assumptions (Nuclear)'!$AT$2:$AY$2)/10^9),0)</f>
        <v>-0.005431861037</v>
      </c>
      <c r="BC1288" s="160">
        <f>IF($BA$1129&gt;0,IPMT('Assumptions (Nuclear)'!$V$7,Model!Y1,'Assumptions (Nuclear)'!$V$10,'Assumptions (Nuclear)'!$V$5*Model!$BA$1129*AVERAGE('Assumptions (Nuclear)'!$AT$2:$AY$2)/10^9),0)</f>
        <v>-0.005149862417</v>
      </c>
      <c r="BD1288" s="160">
        <f>IF($BA$1129&gt;0,IPMT('Assumptions (Nuclear)'!$V$7,Model!Z1,'Assumptions (Nuclear)'!$V$10,'Assumptions (Nuclear)'!$V$5*Model!$BA$1129*AVERAGE('Assumptions (Nuclear)'!$AT$2:$AY$2)/10^9),0)</f>
        <v>-0.004854468862</v>
      </c>
      <c r="BE1288" s="160">
        <f>IF($BA$1129&gt;0,IPMT('Assumptions (Nuclear)'!$V$7,Model!AA1,'Assumptions (Nuclear)'!$V$10,'Assumptions (Nuclear)'!$V$5*Model!$BA$1129*AVERAGE('Assumptions (Nuclear)'!$AT$2:$AY$2)/10^9),0)</f>
        <v>-0.004545044113</v>
      </c>
      <c r="BF1288" s="160">
        <f>IF($BA$1129&gt;0,IPMT('Assumptions (Nuclear)'!$V$7,Model!AB1,'Assumptions (Nuclear)'!$V$10,'Assumptions (Nuclear)'!$V$5*Model!$BA$1129*AVERAGE('Assumptions (Nuclear)'!$AT$2:$AY$2)/10^9),0)</f>
        <v>-0.004220921689</v>
      </c>
      <c r="BG1288" s="160">
        <f>IF($BA$1129&gt;0,IPMT('Assumptions (Nuclear)'!$V$7,Model!AC1,'Assumptions (Nuclear)'!$V$10,'Assumptions (Nuclear)'!$V$5*Model!$BA$1129*AVERAGE('Assumptions (Nuclear)'!$AT$2:$AY$2)/10^9),0)</f>
        <v>-0.00388140345</v>
      </c>
      <c r="BH1288" s="160">
        <f>IF($BA$1129&gt;0,IPMT('Assumptions (Nuclear)'!$V$7,Model!AD1,'Assumptions (Nuclear)'!$V$10,'Assumptions (Nuclear)'!$V$5*Model!$BA$1129*AVERAGE('Assumptions (Nuclear)'!$AT$2:$AY$2)/10^9),0)</f>
        <v>-0.003525758094</v>
      </c>
      <c r="BI1288" s="160">
        <f>IF($BA$1129&gt;0,IPMT('Assumptions (Nuclear)'!$V$7,Model!AE1,'Assumptions (Nuclear)'!$V$10,'Assumptions (Nuclear)'!$V$5*Model!$BA$1129*AVERAGE('Assumptions (Nuclear)'!$AT$2:$AY$2)/10^9),0)</f>
        <v>-0.003153219584</v>
      </c>
      <c r="BJ1288" s="160">
        <f>IF($BA$1129&gt;0,IPMT('Assumptions (Nuclear)'!$V$7,Model!AF1,'Assumptions (Nuclear)'!$V$10,'Assumptions (Nuclear)'!$V$5*Model!$BA$1129*AVERAGE('Assumptions (Nuclear)'!$AT$2:$AY$2)/10^9),0)</f>
        <v>-0.002762985495</v>
      </c>
      <c r="BK1288" s="160">
        <f>IF($BA$1129&gt;0,IPMT('Assumptions (Nuclear)'!$V$7,Model!AG1,'Assumptions (Nuclear)'!$V$10,'Assumptions (Nuclear)'!$V$5*Model!$BA$1129*AVERAGE('Assumptions (Nuclear)'!$AT$2:$AY$2)/10^9),0)</f>
        <v>-0.002354215286</v>
      </c>
      <c r="BL1288" s="160">
        <f>IF($BA$1129&gt;0,IPMT('Assumptions (Nuclear)'!$V$7,Model!AH1,'Assumptions (Nuclear)'!$V$10,'Assumptions (Nuclear)'!$V$5*Model!$BA$1129*AVERAGE('Assumptions (Nuclear)'!$AT$2:$AY$2)/10^9),0)</f>
        <v>-0.001926028493</v>
      </c>
      <c r="BM1288" s="160">
        <f>IF($BA$1129&gt;0,IPMT('Assumptions (Nuclear)'!$V$7,Model!AI1,'Assumptions (Nuclear)'!$V$10,'Assumptions (Nuclear)'!$V$5*Model!$BA$1129*AVERAGE('Assumptions (Nuclear)'!$AT$2:$AY$2)/10^9),0)</f>
        <v>-0.001477502827</v>
      </c>
      <c r="BN1288" s="160">
        <f>IF($BA$1129&gt;0,IPMT('Assumptions (Nuclear)'!$V$7,Model!AJ1,'Assumptions (Nuclear)'!$V$10,'Assumptions (Nuclear)'!$V$5*Model!$BA$1129*AVERAGE('Assumptions (Nuclear)'!$AT$2:$AY$2)/10^9),0)</f>
        <v>-0.001007672191</v>
      </c>
      <c r="BO1288" s="160">
        <f>IF($BA$1129&gt;0,IPMT('Assumptions (Nuclear)'!$V$7,Model!AK1,'Assumptions (Nuclear)'!$V$10,'Assumptions (Nuclear)'!$V$5*Model!$BA$1129*AVERAGE('Assumptions (Nuclear)'!$AT$2:$AY$2)/10^9),0)</f>
        <v>-0.000515524601</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0.01027201058</v>
      </c>
      <c r="Y1289" s="160">
        <f t="shared" si="50"/>
        <v>0.02995368652</v>
      </c>
      <c r="Z1289" s="160">
        <f t="shared" si="50"/>
        <v>0.04800553234</v>
      </c>
      <c r="AA1289" s="160">
        <f t="shared" si="50"/>
        <v>0.06460410004</v>
      </c>
      <c r="AB1289" s="160">
        <f t="shared" si="50"/>
        <v>0.07986460202</v>
      </c>
      <c r="AC1289" s="160">
        <f t="shared" si="50"/>
        <v>0.09389366886</v>
      </c>
      <c r="AD1289" s="160">
        <f t="shared" si="50"/>
        <v>0.1074342947</v>
      </c>
      <c r="AE1289" s="160">
        <f t="shared" si="50"/>
        <v>0.1211575064</v>
      </c>
      <c r="AF1289" s="160">
        <f t="shared" si="50"/>
        <v>0.1350879507</v>
      </c>
      <c r="AG1289" s="160">
        <f t="shared" si="50"/>
        <v>0.1491892845</v>
      </c>
      <c r="AH1289" s="160">
        <f t="shared" si="50"/>
        <v>0.1635020571</v>
      </c>
      <c r="AI1289" s="160">
        <f t="shared" si="50"/>
        <v>0.1779828829</v>
      </c>
      <c r="AJ1289" s="160">
        <f t="shared" si="50"/>
        <v>0.1926701671</v>
      </c>
      <c r="AK1289" s="160">
        <f t="shared" si="50"/>
        <v>0.2075214954</v>
      </c>
      <c r="AL1289" s="160">
        <f t="shared" si="50"/>
        <v>0.2225780369</v>
      </c>
      <c r="AM1289" s="160">
        <f t="shared" si="50"/>
        <v>0.2317400048</v>
      </c>
      <c r="AN1289" s="160">
        <f t="shared" si="50"/>
        <v>0.2349305516</v>
      </c>
      <c r="AO1289" s="160">
        <f t="shared" si="50"/>
        <v>0.2381096909</v>
      </c>
      <c r="AP1289" s="160">
        <f t="shared" si="50"/>
        <v>0.2412797196</v>
      </c>
      <c r="AQ1289" s="160">
        <f t="shared" si="50"/>
        <v>0.2444543787</v>
      </c>
      <c r="AR1289" s="160">
        <f t="shared" si="50"/>
        <v>0.2476387657</v>
      </c>
      <c r="AS1289" s="160">
        <f t="shared" si="50"/>
        <v>0.2508304231</v>
      </c>
      <c r="AT1289" s="160">
        <f t="shared" si="50"/>
        <v>0.2540324213</v>
      </c>
      <c r="AU1289" s="160">
        <f t="shared" si="50"/>
        <v>0.257245643</v>
      </c>
      <c r="AV1289" s="160">
        <f t="shared" si="50"/>
        <v>0.2604694466</v>
      </c>
      <c r="AW1289" s="160">
        <f t="shared" si="50"/>
        <v>0.2637087139</v>
      </c>
      <c r="AX1289" s="160">
        <f t="shared" si="50"/>
        <v>0.8467328573</v>
      </c>
      <c r="AY1289" s="160">
        <f t="shared" si="50"/>
        <v>1.96098847</v>
      </c>
      <c r="AZ1289" s="160">
        <f t="shared" si="50"/>
        <v>2.384403465</v>
      </c>
      <c r="BA1289" s="160">
        <f t="shared" si="50"/>
        <v>2.177223087</v>
      </c>
      <c r="BB1289" s="160">
        <f t="shared" si="50"/>
        <v>1.975947653</v>
      </c>
      <c r="BC1289" s="160">
        <f t="shared" si="50"/>
        <v>1.778401981</v>
      </c>
      <c r="BD1289" s="160">
        <f t="shared" si="50"/>
        <v>1.634578441</v>
      </c>
      <c r="BE1289" s="160">
        <f t="shared" si="50"/>
        <v>1.574916914</v>
      </c>
      <c r="BF1289" s="160">
        <f t="shared" si="50"/>
        <v>1.557384105</v>
      </c>
      <c r="BG1289" s="160">
        <f t="shared" si="50"/>
        <v>1.540608839</v>
      </c>
      <c r="BH1289" s="160">
        <f t="shared" si="50"/>
        <v>1.524595316</v>
      </c>
      <c r="BI1289" s="160">
        <f t="shared" si="50"/>
        <v>1.508425772</v>
      </c>
      <c r="BJ1289" s="160">
        <f t="shared" si="50"/>
        <v>1.491992588</v>
      </c>
      <c r="BK1289" s="160">
        <f t="shared" si="50"/>
        <v>1.475430378</v>
      </c>
      <c r="BL1289" s="160">
        <f t="shared" si="50"/>
        <v>1.458600078</v>
      </c>
      <c r="BM1289" s="160">
        <f t="shared" si="50"/>
        <v>1.099573265</v>
      </c>
      <c r="BN1289" s="160">
        <f t="shared" si="50"/>
        <v>0.3914947211</v>
      </c>
      <c r="BO1289" s="160">
        <f t="shared" si="50"/>
        <v>0.02648126484</v>
      </c>
      <c r="BP1289" s="160">
        <f t="shared" si="50"/>
        <v>0.008851664623</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0.01027201058</v>
      </c>
      <c r="Y1311" s="160">
        <f>IF($X$1129&gt;0,'Assumptions (Nuclear)'!W11*Model!$X$1129*average('Assumptions (Nuclear)'!$Q$2:$V$2)/10^9,0)</f>
        <v>0.0195168201</v>
      </c>
      <c r="Z1311" s="160">
        <f>IF($X$1129&gt;0,'Assumptions (Nuclear)'!X11*Model!$X$1129*average('Assumptions (Nuclear)'!$Q$2:$V$2)/10^9,0)</f>
        <v>0.01756513809</v>
      </c>
      <c r="AA1311" s="160">
        <f>IF($X$1129&gt;0,'Assumptions (Nuclear)'!Y11*Model!$X$1129*average('Assumptions (Nuclear)'!$Q$2:$V$2)/10^9,0)</f>
        <v>0.01581889629</v>
      </c>
      <c r="AB1311" s="160">
        <f>IF($X$1129&gt;0,'Assumptions (Nuclear)'!Z11*Model!$X$1129*average('Assumptions (Nuclear)'!$Q$2:$V$2)/10^9,0)</f>
        <v>0.01423700666</v>
      </c>
      <c r="AC1311" s="160">
        <f>IF($X$1129&gt;0,'Assumptions (Nuclear)'!AA11*Model!$X$1129*average('Assumptions (Nuclear)'!$Q$2:$V$2)/10^9,0)</f>
        <v>0.01279892518</v>
      </c>
      <c r="AD1311" s="160">
        <f>IF($X$1129&gt;0,'Assumptions (Nuclear)'!AB11*Model!$X$1129*average('Assumptions (Nuclear)'!$Q$2:$V$2)/10^9,0)</f>
        <v>0.01212097248</v>
      </c>
      <c r="AE1311" s="160">
        <f>IF($X$1129&gt;0,'Assumptions (Nuclear)'!AC11*Model!$X$1129*average('Assumptions (Nuclear)'!$Q$2:$V$2)/10^9,0)</f>
        <v>0.01212097248</v>
      </c>
      <c r="AF1311" s="160">
        <f>IF($X$1129&gt;0,'Assumptions (Nuclear)'!AD11*Model!$X$1129*average('Assumptions (Nuclear)'!$Q$2:$V$2)/10^9,0)</f>
        <v>0.0121415165</v>
      </c>
      <c r="AG1311" s="160">
        <f>IF($X$1129&gt;0,'Assumptions (Nuclear)'!AE11*Model!$X$1129*average('Assumptions (Nuclear)'!$Q$2:$V$2)/10^9,0)</f>
        <v>0.01212097248</v>
      </c>
      <c r="AH1311" s="160">
        <f>IF($X$1129&gt;0,'Assumptions (Nuclear)'!AF11*Model!$X$1129*average('Assumptions (Nuclear)'!$Q$2:$V$2)/10^9,0)</f>
        <v>0.0121415165</v>
      </c>
      <c r="AI1311" s="160">
        <f>IF($X$1129&gt;0,'Assumptions (Nuclear)'!AG11*Model!$X$1129*average('Assumptions (Nuclear)'!$Q$2:$V$2)/10^9,0)</f>
        <v>0.01212097248</v>
      </c>
      <c r="AJ1311" s="160">
        <f>IF($X$1129&gt;0,'Assumptions (Nuclear)'!AH11*Model!$X$1129*average('Assumptions (Nuclear)'!$Q$2:$V$2)/10^9,0)</f>
        <v>0.0121415165</v>
      </c>
      <c r="AK1311" s="160">
        <f>IF($X$1129&gt;0,'Assumptions (Nuclear)'!AI11*Model!$X$1129*average('Assumptions (Nuclear)'!$Q$2:$V$2)/10^9,0)</f>
        <v>0.01212097248</v>
      </c>
      <c r="AL1311" s="160">
        <f>IF($X$1129&gt;0,'Assumptions (Nuclear)'!AJ11*Model!$X$1129*average('Assumptions (Nuclear)'!$Q$2:$V$2)/10^9,0)</f>
        <v>0.0121415165</v>
      </c>
      <c r="AM1311" s="160">
        <f>IF($X$1129&gt;0,'Assumptions (Nuclear)'!AK11*Model!$X$1129*average('Assumptions (Nuclear)'!$Q$2:$V$2)/10^9,0)</f>
        <v>0.00606048624</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0.01043686642</v>
      </c>
      <c r="Z1312" s="160">
        <f>IF($Y$1129&gt;0,'Assumptions (Nuclear)'!W11*Model!$Y$1129*AVERAGE('Assumptions (Nuclear)'!$R$2:$W$2)/10^9,0)</f>
        <v>0.0198300462</v>
      </c>
      <c r="AA1312" s="160">
        <f>IF($Y$1129&gt;0,'Assumptions (Nuclear)'!X11*Model!$Y$1129*AVERAGE('Assumptions (Nuclear)'!$R$2:$W$2)/10^9,0)</f>
        <v>0.01784704158</v>
      </c>
      <c r="AB1312" s="160">
        <f>IF($Y$1129&gt;0,'Assumptions (Nuclear)'!Y11*Model!$Y$1129*AVERAGE('Assumptions (Nuclear)'!$R$2:$W$2)/10^9,0)</f>
        <v>0.01607277428</v>
      </c>
      <c r="AC1312" s="160">
        <f>IF($Y$1129&gt;0,'Assumptions (Nuclear)'!Z11*Model!$Y$1129*AVERAGE('Assumptions (Nuclear)'!$R$2:$W$2)/10^9,0)</f>
        <v>0.01446549686</v>
      </c>
      <c r="AD1312" s="160">
        <f>IF($Y$1129&gt;0,'Assumptions (Nuclear)'!AA11*Model!$Y$1129*AVERAGE('Assumptions (Nuclear)'!$R$2:$W$2)/10^9,0)</f>
        <v>0.01300433556</v>
      </c>
      <c r="AE1312" s="160">
        <f>IF($Y$1129&gt;0,'Assumptions (Nuclear)'!AB11*Model!$Y$1129*AVERAGE('Assumptions (Nuclear)'!$R$2:$W$2)/10^9,0)</f>
        <v>0.01231550237</v>
      </c>
      <c r="AF1312" s="160">
        <f>IF($Y$1129&gt;0,'Assumptions (Nuclear)'!AC11*Model!$Y$1129*AVERAGE('Assumptions (Nuclear)'!$R$2:$W$2)/10^9,0)</f>
        <v>0.01231550237</v>
      </c>
      <c r="AG1312" s="160">
        <f>IF($Y$1129&gt;0,'Assumptions (Nuclear)'!AD11*Model!$Y$1129*AVERAGE('Assumptions (Nuclear)'!$R$2:$W$2)/10^9,0)</f>
        <v>0.01233637611</v>
      </c>
      <c r="AH1312" s="160">
        <f>IF($Y$1129&gt;0,'Assumptions (Nuclear)'!AE11*Model!$Y$1129*AVERAGE('Assumptions (Nuclear)'!$R$2:$W$2)/10^9,0)</f>
        <v>0.01231550237</v>
      </c>
      <c r="AI1312" s="160">
        <f>IF($Y$1129&gt;0,'Assumptions (Nuclear)'!AF11*Model!$Y$1129*AVERAGE('Assumptions (Nuclear)'!$R$2:$W$2)/10^9,0)</f>
        <v>0.01233637611</v>
      </c>
      <c r="AJ1312" s="160">
        <f>IF($Y$1129&gt;0,'Assumptions (Nuclear)'!AG11*Model!$Y$1129*AVERAGE('Assumptions (Nuclear)'!$R$2:$W$2)/10^9,0)</f>
        <v>0.01231550237</v>
      </c>
      <c r="AK1312" s="160">
        <f>IF($Y$1129&gt;0,'Assumptions (Nuclear)'!AH11*Model!$Y$1129*AVERAGE('Assumptions (Nuclear)'!$R$2:$W$2)/10^9,0)</f>
        <v>0.01233637611</v>
      </c>
      <c r="AL1312" s="160">
        <f>IF($Y$1129&gt;0,'Assumptions (Nuclear)'!AI11*Model!$Y$1129*AVERAGE('Assumptions (Nuclear)'!$R$2:$W$2)/10^9,0)</f>
        <v>0.01231550237</v>
      </c>
      <c r="AM1312" s="160">
        <f>IF($Y$1129&gt;0,'Assumptions (Nuclear)'!AJ11*Model!$Y$1129*AVERAGE('Assumptions (Nuclear)'!$R$2:$W$2)/10^9,0)</f>
        <v>0.01233637611</v>
      </c>
      <c r="AN1312" s="160">
        <f>IF($Y$1129&gt;0,'Assumptions (Nuclear)'!AK11*Model!$Y$1129*AVERAGE('Assumptions (Nuclear)'!$R$2:$W$2)/10^9,0)</f>
        <v>0.006157751187</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0.01061034806</v>
      </c>
      <c r="AA1313" s="160">
        <f>IF($Z$1129&gt;0,'Assumptions (Nuclear)'!W11*Model!$Z$1129*AVERAGE('Assumptions (Nuclear)'!$S$2:$X$2)/10^9,0)</f>
        <v>0.02015966131</v>
      </c>
      <c r="AB1313" s="160">
        <f>IF($Z$1129&gt;0,'Assumptions (Nuclear)'!X11*Model!$Z$1129*AVERAGE('Assumptions (Nuclear)'!$S$2:$X$2)/10^9,0)</f>
        <v>0.01814369518</v>
      </c>
      <c r="AC1313" s="160">
        <f>IF($Z$1129&gt;0,'Assumptions (Nuclear)'!Y11*Model!$Z$1129*AVERAGE('Assumptions (Nuclear)'!$S$2:$X$2)/10^9,0)</f>
        <v>0.01633993601</v>
      </c>
      <c r="AD1313" s="160">
        <f>IF($Z$1129&gt;0,'Assumptions (Nuclear)'!Z11*Model!$Z$1129*AVERAGE('Assumptions (Nuclear)'!$S$2:$X$2)/10^9,0)</f>
        <v>0.01470594241</v>
      </c>
      <c r="AE1313" s="160">
        <f>IF($Z$1129&gt;0,'Assumptions (Nuclear)'!AA11*Model!$Z$1129*AVERAGE('Assumptions (Nuclear)'!$S$2:$X$2)/10^9,0)</f>
        <v>0.01322049368</v>
      </c>
      <c r="AF1313" s="160">
        <f>IF($Z$1129&gt;0,'Assumptions (Nuclear)'!AB11*Model!$Z$1129*AVERAGE('Assumptions (Nuclear)'!$S$2:$X$2)/10^9,0)</f>
        <v>0.01252021071</v>
      </c>
      <c r="AG1313" s="160">
        <f>IF($Z$1129&gt;0,'Assumptions (Nuclear)'!AC11*Model!$Z$1129*AVERAGE('Assumptions (Nuclear)'!$S$2:$X$2)/10^9,0)</f>
        <v>0.01252021071</v>
      </c>
      <c r="AH1313" s="160">
        <f>IF($Z$1129&gt;0,'Assumptions (Nuclear)'!AD11*Model!$Z$1129*AVERAGE('Assumptions (Nuclear)'!$S$2:$X$2)/10^9,0)</f>
        <v>0.0125414314</v>
      </c>
      <c r="AI1313" s="160">
        <f>IF($Z$1129&gt;0,'Assumptions (Nuclear)'!AE11*Model!$Z$1129*AVERAGE('Assumptions (Nuclear)'!$S$2:$X$2)/10^9,0)</f>
        <v>0.01252021071</v>
      </c>
      <c r="AJ1313" s="160">
        <f>IF($Z$1129&gt;0,'Assumptions (Nuclear)'!AF11*Model!$Z$1129*AVERAGE('Assumptions (Nuclear)'!$S$2:$X$2)/10^9,0)</f>
        <v>0.0125414314</v>
      </c>
      <c r="AK1313" s="160">
        <f>IF($Z$1129&gt;0,'Assumptions (Nuclear)'!AG11*Model!$Z$1129*AVERAGE('Assumptions (Nuclear)'!$S$2:$X$2)/10^9,0)</f>
        <v>0.01252021071</v>
      </c>
      <c r="AL1313" s="160">
        <f>IF($Z$1129&gt;0,'Assumptions (Nuclear)'!AH11*Model!$Z$1129*AVERAGE('Assumptions (Nuclear)'!$S$2:$X$2)/10^9,0)</f>
        <v>0.0125414314</v>
      </c>
      <c r="AM1313" s="160">
        <f>IF($Z$1129&gt;0,'Assumptions (Nuclear)'!AI11*Model!$Z$1129*AVERAGE('Assumptions (Nuclear)'!$S$2:$X$2)/10^9,0)</f>
        <v>0.01252021071</v>
      </c>
      <c r="AN1313" s="160">
        <f>IF($Z$1129&gt;0,'Assumptions (Nuclear)'!AJ11*Model!$Z$1129*AVERAGE('Assumptions (Nuclear)'!$S$2:$X$2)/10^9,0)</f>
        <v>0.0125414314</v>
      </c>
      <c r="AO1313" s="160">
        <f>IF($Z$1129&gt;0,'Assumptions (Nuclear)'!AK11*Model!$Z$1129*AVERAGE('Assumptions (Nuclear)'!$S$2:$X$2)/10^9,0)</f>
        <v>0.006260105353</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0.01077850087</v>
      </c>
      <c r="AB1314" s="160">
        <f>IF($AA$1129&gt;0,'Assumptions (Nuclear)'!W11*Model!$AA$1129*AVERAGE('Assumptions (Nuclear)'!$T$2:$Y$2)/10^9,0)</f>
        <v>0.02047915165</v>
      </c>
      <c r="AC1314" s="160">
        <f>IF($AA$1129&gt;0,'Assumptions (Nuclear)'!X11*Model!$AA$1129*AVERAGE('Assumptions (Nuclear)'!$T$2:$Y$2)/10^9,0)</f>
        <v>0.01843123649</v>
      </c>
      <c r="AD1314" s="160">
        <f>IF($AA$1129&gt;0,'Assumptions (Nuclear)'!Y11*Model!$AA$1129*AVERAGE('Assumptions (Nuclear)'!$T$2:$Y$2)/10^9,0)</f>
        <v>0.01659889134</v>
      </c>
      <c r="AE1314" s="160">
        <f>IF($AA$1129&gt;0,'Assumptions (Nuclear)'!Z11*Model!$AA$1129*AVERAGE('Assumptions (Nuclear)'!$T$2:$Y$2)/10^9,0)</f>
        <v>0.01493900221</v>
      </c>
      <c r="AF1314" s="160">
        <f>IF($AA$1129&gt;0,'Assumptions (Nuclear)'!AA11*Model!$AA$1129*AVERAGE('Assumptions (Nuclear)'!$T$2:$Y$2)/10^9,0)</f>
        <v>0.01343001208</v>
      </c>
      <c r="AG1314" s="160">
        <f>IF($AA$1129&gt;0,'Assumptions (Nuclear)'!AB11*Model!$AA$1129*AVERAGE('Assumptions (Nuclear)'!$T$2:$Y$2)/10^9,0)</f>
        <v>0.01271863103</v>
      </c>
      <c r="AH1314" s="160">
        <f>IF($AA$1129&gt;0,'Assumptions (Nuclear)'!AC11*Model!$AA$1129*AVERAGE('Assumptions (Nuclear)'!$T$2:$Y$2)/10^9,0)</f>
        <v>0.01271863103</v>
      </c>
      <c r="AI1314" s="160">
        <f>IF($AA$1129&gt;0,'Assumptions (Nuclear)'!AD11*Model!$AA$1129*AVERAGE('Assumptions (Nuclear)'!$T$2:$Y$2)/10^9,0)</f>
        <v>0.01274018803</v>
      </c>
      <c r="AJ1314" s="160">
        <f>IF($AA$1129&gt;0,'Assumptions (Nuclear)'!AE11*Model!$AA$1129*AVERAGE('Assumptions (Nuclear)'!$T$2:$Y$2)/10^9,0)</f>
        <v>0.01271863103</v>
      </c>
      <c r="AK1314" s="160">
        <f>IF($AA$1129&gt;0,'Assumptions (Nuclear)'!AF11*Model!$AA$1129*AVERAGE('Assumptions (Nuclear)'!$T$2:$Y$2)/10^9,0)</f>
        <v>0.01274018803</v>
      </c>
      <c r="AL1314" s="160">
        <f>IF($AA$1129&gt;0,'Assumptions (Nuclear)'!AG11*Model!$AA$1129*AVERAGE('Assumptions (Nuclear)'!$T$2:$Y$2)/10^9,0)</f>
        <v>0.01271863103</v>
      </c>
      <c r="AM1314" s="160">
        <f>IF($AA$1129&gt;0,'Assumptions (Nuclear)'!AH11*Model!$AA$1129*AVERAGE('Assumptions (Nuclear)'!$T$2:$Y$2)/10^9,0)</f>
        <v>0.01274018803</v>
      </c>
      <c r="AN1314" s="160">
        <f>IF($AA$1129&gt;0,'Assumptions (Nuclear)'!AI11*Model!$AA$1129*AVERAGE('Assumptions (Nuclear)'!$T$2:$Y$2)/10^9,0)</f>
        <v>0.01271863103</v>
      </c>
      <c r="AO1314" s="160">
        <f>IF($AA$1129&gt;0,'Assumptions (Nuclear)'!AJ11*Model!$AA$1129*AVERAGE('Assumptions (Nuclear)'!$T$2:$Y$2)/10^9,0)</f>
        <v>0.01274018803</v>
      </c>
      <c r="AP1314" s="160">
        <f>IF($AA$1129&gt;0,'Assumptions (Nuclear)'!AK11*Model!$AA$1129*AVERAGE('Assumptions (Nuclear)'!$T$2:$Y$2)/10^9,0)</f>
        <v>0.006359315513</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0.01093197425</v>
      </c>
      <c r="AC1315" s="160">
        <f>IF($AB$1129&gt;0,'Assumptions (Nuclear)'!W11*Model!$AB$1129*AVERAGE('Assumptions (Nuclear)'!$U$2:$Z$2)/10^9,0)</f>
        <v>0.02077075107</v>
      </c>
      <c r="AD1315" s="160">
        <f>IF($AB$1129&gt;0,'Assumptions (Nuclear)'!X11*Model!$AB$1129*AVERAGE('Assumptions (Nuclear)'!$U$2:$Z$2)/10^9,0)</f>
        <v>0.01869367596</v>
      </c>
      <c r="AE1315" s="160">
        <f>IF($AB$1129&gt;0,'Assumptions (Nuclear)'!Y11*Model!$AB$1129*AVERAGE('Assumptions (Nuclear)'!$U$2:$Z$2)/10^9,0)</f>
        <v>0.01683524034</v>
      </c>
      <c r="AF1315" s="160">
        <f>IF($AB$1129&gt;0,'Assumptions (Nuclear)'!Z11*Model!$AB$1129*AVERAGE('Assumptions (Nuclear)'!$U$2:$Z$2)/10^9,0)</f>
        <v>0.0151517163</v>
      </c>
      <c r="AG1315" s="160">
        <f>IF($AB$1129&gt;0,'Assumptions (Nuclear)'!AA11*Model!$AB$1129*AVERAGE('Assumptions (Nuclear)'!$U$2:$Z$2)/10^9,0)</f>
        <v>0.01362123991</v>
      </c>
      <c r="AH1315" s="160">
        <f>IF($AB$1129&gt;0,'Assumptions (Nuclear)'!AB11*Model!$AB$1129*AVERAGE('Assumptions (Nuclear)'!$U$2:$Z$2)/10^9,0)</f>
        <v>0.01289972961</v>
      </c>
      <c r="AI1315" s="160">
        <f>IF($AB$1129&gt;0,'Assumptions (Nuclear)'!AC11*Model!$AB$1129*AVERAGE('Assumptions (Nuclear)'!$U$2:$Z$2)/10^9,0)</f>
        <v>0.01289972961</v>
      </c>
      <c r="AJ1315" s="160">
        <f>IF($AB$1129&gt;0,'Assumptions (Nuclear)'!AD11*Model!$AB$1129*AVERAGE('Assumptions (Nuclear)'!$U$2:$Z$2)/10^9,0)</f>
        <v>0.01292159356</v>
      </c>
      <c r="AK1315" s="160">
        <f>IF($AB$1129&gt;0,'Assumptions (Nuclear)'!AE11*Model!$AB$1129*AVERAGE('Assumptions (Nuclear)'!$U$2:$Z$2)/10^9,0)</f>
        <v>0.01289972961</v>
      </c>
      <c r="AL1315" s="160">
        <f>IF($AB$1129&gt;0,'Assumptions (Nuclear)'!AF11*Model!$AB$1129*AVERAGE('Assumptions (Nuclear)'!$U$2:$Z$2)/10^9,0)</f>
        <v>0.01292159356</v>
      </c>
      <c r="AM1315" s="160">
        <f>IF($AB$1129&gt;0,'Assumptions (Nuclear)'!AG11*Model!$AB$1129*AVERAGE('Assumptions (Nuclear)'!$U$2:$Z$2)/10^9,0)</f>
        <v>0.01289972961</v>
      </c>
      <c r="AN1315" s="160">
        <f>IF($AB$1129&gt;0,'Assumptions (Nuclear)'!AH11*Model!$AB$1129*AVERAGE('Assumptions (Nuclear)'!$U$2:$Z$2)/10^9,0)</f>
        <v>0.01292159356</v>
      </c>
      <c r="AO1315" s="160">
        <f>IF($AB$1129&gt;0,'Assumptions (Nuclear)'!AI11*Model!$AB$1129*AVERAGE('Assumptions (Nuclear)'!$U$2:$Z$2)/10^9,0)</f>
        <v>0.01289972961</v>
      </c>
      <c r="AP1315" s="160">
        <f>IF($AB$1129&gt;0,'Assumptions (Nuclear)'!AJ11*Model!$AB$1129*AVERAGE('Assumptions (Nuclear)'!$U$2:$Z$2)/10^9,0)</f>
        <v>0.01292159356</v>
      </c>
      <c r="AQ1315" s="160">
        <f>IF($AB$1129&gt;0,'Assumptions (Nuclear)'!AK11*Model!$AB$1129*AVERAGE('Assumptions (Nuclear)'!$U$2:$Z$2)/10^9,0)</f>
        <v>0.006449864805</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0.01108732327</v>
      </c>
      <c r="AD1316" s="160">
        <f>IF($AC$1129&gt;0,'Assumptions (Nuclear)'!W11*Model!$AC$1129*AVERAGE('Assumptions (Nuclear)'!$V$2:$AA$2)/10^9,0)</f>
        <v>0.02106591421</v>
      </c>
      <c r="AE1316" s="160">
        <f>IF($AC$1129&gt;0,'Assumptions (Nuclear)'!X11*Model!$AC$1129*AVERAGE('Assumptions (Nuclear)'!$V$2:$AA$2)/10^9,0)</f>
        <v>0.01895932279</v>
      </c>
      <c r="AF1316" s="160">
        <f>IF($AC$1129&gt;0,'Assumptions (Nuclear)'!Y11*Model!$AC$1129*AVERAGE('Assumptions (Nuclear)'!$V$2:$AA$2)/10^9,0)</f>
        <v>0.01707447783</v>
      </c>
      <c r="AG1316" s="160">
        <f>IF($AC$1129&gt;0,'Assumptions (Nuclear)'!Z11*Model!$AC$1129*AVERAGE('Assumptions (Nuclear)'!$V$2:$AA$2)/10^9,0)</f>
        <v>0.01536703005</v>
      </c>
      <c r="AH1316" s="160">
        <f>IF($AC$1129&gt;0,'Assumptions (Nuclear)'!AA11*Model!$AC$1129*AVERAGE('Assumptions (Nuclear)'!$V$2:$AA$2)/10^9,0)</f>
        <v>0.01381480479</v>
      </c>
      <c r="AI1316" s="160">
        <f>IF($AC$1129&gt;0,'Assumptions (Nuclear)'!AB11*Model!$AC$1129*AVERAGE('Assumptions (Nuclear)'!$V$2:$AA$2)/10^9,0)</f>
        <v>0.01308304145</v>
      </c>
      <c r="AJ1316" s="160">
        <f>IF($AC$1129&gt;0,'Assumptions (Nuclear)'!AC11*Model!$AC$1129*AVERAGE('Assumptions (Nuclear)'!$V$2:$AA$2)/10^9,0)</f>
        <v>0.01308304145</v>
      </c>
      <c r="AK1316" s="160">
        <f>IF($AC$1129&gt;0,'Assumptions (Nuclear)'!AD11*Model!$AC$1129*AVERAGE('Assumptions (Nuclear)'!$V$2:$AA$2)/10^9,0)</f>
        <v>0.0131052161</v>
      </c>
      <c r="AL1316" s="160">
        <f>IF($AC$1129&gt;0,'Assumptions (Nuclear)'!AE11*Model!$AC$1129*AVERAGE('Assumptions (Nuclear)'!$V$2:$AA$2)/10^9,0)</f>
        <v>0.01308304145</v>
      </c>
      <c r="AM1316" s="160">
        <f>IF($AC$1129&gt;0,'Assumptions (Nuclear)'!AF11*Model!$AC$1129*AVERAGE('Assumptions (Nuclear)'!$V$2:$AA$2)/10^9,0)</f>
        <v>0.0131052161</v>
      </c>
      <c r="AN1316" s="160">
        <f>IF($AC$1129&gt;0,'Assumptions (Nuclear)'!AG11*Model!$AC$1129*AVERAGE('Assumptions (Nuclear)'!$V$2:$AA$2)/10^9,0)</f>
        <v>0.01308304145</v>
      </c>
      <c r="AO1316" s="160">
        <f>IF($AC$1129&gt;0,'Assumptions (Nuclear)'!AH11*Model!$AC$1129*AVERAGE('Assumptions (Nuclear)'!$V$2:$AA$2)/10^9,0)</f>
        <v>0.0131052161</v>
      </c>
      <c r="AP1316" s="160">
        <f>IF($AC$1129&gt;0,'Assumptions (Nuclear)'!AI11*Model!$AC$1129*AVERAGE('Assumptions (Nuclear)'!$V$2:$AA$2)/10^9,0)</f>
        <v>0.01308304145</v>
      </c>
      <c r="AQ1316" s="160">
        <f>IF($AC$1129&gt;0,'Assumptions (Nuclear)'!AJ11*Model!$AC$1129*AVERAGE('Assumptions (Nuclear)'!$V$2:$AA$2)/10^9,0)</f>
        <v>0.0131052161</v>
      </c>
      <c r="AR1316" s="160">
        <f>IF($AC$1129&gt;0,'Assumptions (Nuclear)'!AK11*Model!$AC$1129*AVERAGE('Assumptions (Nuclear)'!$V$2:$AA$2)/10^9,0)</f>
        <v>0.006541520727</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0.01124456271</v>
      </c>
      <c r="AE1317" s="160">
        <f>IF($AD$1129&gt;0,'Assumptions (Nuclear)'!W11*Model!$AD$1129*AVERAGE('Assumptions (Nuclear)'!$W$2:$AB$2)/10^9,0)</f>
        <v>0.02136466914</v>
      </c>
      <c r="AF1317" s="160">
        <f>IF($AD$1129&gt;0,'Assumptions (Nuclear)'!X11*Model!$AD$1129*AVERAGE('Assumptions (Nuclear)'!$W$2:$AB$2)/10^9,0)</f>
        <v>0.01922820223</v>
      </c>
      <c r="AG1317" s="160">
        <f>IF($AD$1129&gt;0,'Assumptions (Nuclear)'!Y11*Model!$AD$1129*AVERAGE('Assumptions (Nuclear)'!$W$2:$AB$2)/10^9,0)</f>
        <v>0.01731662657</v>
      </c>
      <c r="AH1317" s="160">
        <f>IF($AD$1129&gt;0,'Assumptions (Nuclear)'!Z11*Model!$AD$1129*AVERAGE('Assumptions (Nuclear)'!$W$2:$AB$2)/10^9,0)</f>
        <v>0.01558496391</v>
      </c>
      <c r="AI1317" s="160">
        <f>IF($AD$1129&gt;0,'Assumptions (Nuclear)'!AA11*Model!$AD$1129*AVERAGE('Assumptions (Nuclear)'!$W$2:$AB$2)/10^9,0)</f>
        <v>0.01401072513</v>
      </c>
      <c r="AJ1317" s="160">
        <f>IF($AD$1129&gt;0,'Assumptions (Nuclear)'!AB11*Model!$AD$1129*AVERAGE('Assumptions (Nuclear)'!$W$2:$AB$2)/10^9,0)</f>
        <v>0.01326858399</v>
      </c>
      <c r="AK1317" s="160">
        <f>IF($AD$1129&gt;0,'Assumptions (Nuclear)'!AC11*Model!$AD$1129*AVERAGE('Assumptions (Nuclear)'!$W$2:$AB$2)/10^9,0)</f>
        <v>0.01326858399</v>
      </c>
      <c r="AL1317" s="160">
        <f>IF($AD$1129&gt;0,'Assumptions (Nuclear)'!AD11*Model!$AD$1129*AVERAGE('Assumptions (Nuclear)'!$W$2:$AB$2)/10^9,0)</f>
        <v>0.01329107312</v>
      </c>
      <c r="AM1317" s="160">
        <f>IF($AD$1129&gt;0,'Assumptions (Nuclear)'!AE11*Model!$AD$1129*AVERAGE('Assumptions (Nuclear)'!$W$2:$AB$2)/10^9,0)</f>
        <v>0.01326858399</v>
      </c>
      <c r="AN1317" s="160">
        <f>IF($AD$1129&gt;0,'Assumptions (Nuclear)'!AF11*Model!$AD$1129*AVERAGE('Assumptions (Nuclear)'!$W$2:$AB$2)/10^9,0)</f>
        <v>0.01329107312</v>
      </c>
      <c r="AO1317" s="160">
        <f>IF($AD$1129&gt;0,'Assumptions (Nuclear)'!AG11*Model!$AD$1129*AVERAGE('Assumptions (Nuclear)'!$W$2:$AB$2)/10^9,0)</f>
        <v>0.01326858399</v>
      </c>
      <c r="AP1317" s="160">
        <f>IF($AD$1129&gt;0,'Assumptions (Nuclear)'!AH11*Model!$AD$1129*AVERAGE('Assumptions (Nuclear)'!$W$2:$AB$2)/10^9,0)</f>
        <v>0.01329107312</v>
      </c>
      <c r="AQ1317" s="160">
        <f>IF($AD$1129&gt;0,'Assumptions (Nuclear)'!AI11*Model!$AD$1129*AVERAGE('Assumptions (Nuclear)'!$W$2:$AB$2)/10^9,0)</f>
        <v>0.01326858399</v>
      </c>
      <c r="AR1317" s="160">
        <f>IF($AD$1129&gt;0,'Assumptions (Nuclear)'!AJ11*Model!$AD$1129*AVERAGE('Assumptions (Nuclear)'!$W$2:$AB$2)/10^9,0)</f>
        <v>0.01329107312</v>
      </c>
      <c r="AS1317" s="160">
        <f>IF($AD$1129&gt;0,'Assumptions (Nuclear)'!AK11*Model!$AD$1129*AVERAGE('Assumptions (Nuclear)'!$W$2:$AB$2)/10^9,0)</f>
        <v>0.006634291997</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0.0114023034</v>
      </c>
      <c r="AF1318" s="160">
        <f>IF($AE$1129&gt;0,'Assumptions (Nuclear)'!W11*Model!$AE$1129*AVERAGE('Assumptions (Nuclear)'!$X$2:$AC$2)/10^9,0)</f>
        <v>0.02166437646</v>
      </c>
      <c r="AG1318" s="160">
        <f>IF($AE$1129&gt;0,'Assumptions (Nuclear)'!X11*Model!$AE$1129*AVERAGE('Assumptions (Nuclear)'!$X$2:$AC$2)/10^9,0)</f>
        <v>0.01949793881</v>
      </c>
      <c r="AH1318" s="160">
        <f>IF($AE$1129&gt;0,'Assumptions (Nuclear)'!Y11*Model!$AE$1129*AVERAGE('Assumptions (Nuclear)'!$X$2:$AC$2)/10^9,0)</f>
        <v>0.01755954724</v>
      </c>
      <c r="AI1318" s="160">
        <f>IF($AE$1129&gt;0,'Assumptions (Nuclear)'!Z11*Model!$AE$1129*AVERAGE('Assumptions (Nuclear)'!$X$2:$AC$2)/10^9,0)</f>
        <v>0.01580359251</v>
      </c>
      <c r="AJ1318" s="160">
        <f>IF($AE$1129&gt;0,'Assumptions (Nuclear)'!AA11*Model!$AE$1129*AVERAGE('Assumptions (Nuclear)'!$X$2:$AC$2)/10^9,0)</f>
        <v>0.01420727004</v>
      </c>
      <c r="AK1318" s="160">
        <f>IF($AE$1129&gt;0,'Assumptions (Nuclear)'!AB11*Model!$AE$1129*AVERAGE('Assumptions (Nuclear)'!$X$2:$AC$2)/10^9,0)</f>
        <v>0.01345471801</v>
      </c>
      <c r="AL1318" s="160">
        <f>IF($AE$1129&gt;0,'Assumptions (Nuclear)'!AC11*Model!$AE$1129*AVERAGE('Assumptions (Nuclear)'!$X$2:$AC$2)/10^9,0)</f>
        <v>0.01345471801</v>
      </c>
      <c r="AM1318" s="160">
        <f>IF($AE$1129&gt;0,'Assumptions (Nuclear)'!AD11*Model!$AE$1129*AVERAGE('Assumptions (Nuclear)'!$X$2:$AC$2)/10^9,0)</f>
        <v>0.01347752262</v>
      </c>
      <c r="AN1318" s="160">
        <f>IF($AE$1129&gt;0,'Assumptions (Nuclear)'!AE11*Model!$AE$1129*AVERAGE('Assumptions (Nuclear)'!$X$2:$AC$2)/10^9,0)</f>
        <v>0.01345471801</v>
      </c>
      <c r="AO1318" s="160">
        <f>IF($AE$1129&gt;0,'Assumptions (Nuclear)'!AF11*Model!$AE$1129*AVERAGE('Assumptions (Nuclear)'!$X$2:$AC$2)/10^9,0)</f>
        <v>0.01347752262</v>
      </c>
      <c r="AP1318" s="160">
        <f>IF($AE$1129&gt;0,'Assumptions (Nuclear)'!AG11*Model!$AE$1129*AVERAGE('Assumptions (Nuclear)'!$X$2:$AC$2)/10^9,0)</f>
        <v>0.01345471801</v>
      </c>
      <c r="AQ1318" s="160">
        <f>IF($AE$1129&gt;0,'Assumptions (Nuclear)'!AH11*Model!$AE$1129*AVERAGE('Assumptions (Nuclear)'!$X$2:$AC$2)/10^9,0)</f>
        <v>0.01347752262</v>
      </c>
      <c r="AR1318" s="160">
        <f>IF($AE$1129&gt;0,'Assumptions (Nuclear)'!AI11*Model!$AE$1129*AVERAGE('Assumptions (Nuclear)'!$X$2:$AC$2)/10^9,0)</f>
        <v>0.01345471801</v>
      </c>
      <c r="AS1318" s="160">
        <f>IF($AE$1129&gt;0,'Assumptions (Nuclear)'!AJ11*Model!$AE$1129*AVERAGE('Assumptions (Nuclear)'!$X$2:$AC$2)/10^9,0)</f>
        <v>0.01347752262</v>
      </c>
      <c r="AT1318" s="160">
        <f>IF($AE$1129&gt;0,'Assumptions (Nuclear)'!AK11*Model!$AE$1129*AVERAGE('Assumptions (Nuclear)'!$X$2:$AC$2)/10^9,0)</f>
        <v>0.006727359006</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0.01156193625</v>
      </c>
      <c r="AG1319" s="160">
        <f>IF($AF$1129&gt;0,'Assumptions (Nuclear)'!W11*Model!$AF$1129*AVERAGE('Assumptions (Nuclear)'!$Y$2:$AD$2)/10^9,0)</f>
        <v>0.02196767887</v>
      </c>
      <c r="AH1319" s="160">
        <f>IF($AF$1129&gt;0,'Assumptions (Nuclear)'!X11*Model!$AF$1129*AVERAGE('Assumptions (Nuclear)'!$Y$2:$AD$2)/10^9,0)</f>
        <v>0.01977091098</v>
      </c>
      <c r="AI1319" s="160">
        <f>IF($AF$1129&gt;0,'Assumptions (Nuclear)'!Y11*Model!$AF$1129*AVERAGE('Assumptions (Nuclear)'!$Y$2:$AD$2)/10^9,0)</f>
        <v>0.01780538182</v>
      </c>
      <c r="AJ1319" s="160">
        <f>IF($AF$1129&gt;0,'Assumptions (Nuclear)'!Z11*Model!$AF$1129*AVERAGE('Assumptions (Nuclear)'!$Y$2:$AD$2)/10^9,0)</f>
        <v>0.01602484364</v>
      </c>
      <c r="AK1319" s="160">
        <f>IF($AF$1129&gt;0,'Assumptions (Nuclear)'!AA11*Model!$AF$1129*AVERAGE('Assumptions (Nuclear)'!$Y$2:$AD$2)/10^9,0)</f>
        <v>0.01440617256</v>
      </c>
      <c r="AL1319" s="160">
        <f>IF($AF$1129&gt;0,'Assumptions (Nuclear)'!AB11*Model!$AF$1129*AVERAGE('Assumptions (Nuclear)'!$Y$2:$AD$2)/10^9,0)</f>
        <v>0.01364308477</v>
      </c>
      <c r="AM1319" s="160">
        <f>IF($AF$1129&gt;0,'Assumptions (Nuclear)'!AC11*Model!$AF$1129*AVERAGE('Assumptions (Nuclear)'!$Y$2:$AD$2)/10^9,0)</f>
        <v>0.01364308477</v>
      </c>
      <c r="AN1319" s="160">
        <f>IF($AF$1129&gt;0,'Assumptions (Nuclear)'!AD11*Model!$AF$1129*AVERAGE('Assumptions (Nuclear)'!$Y$2:$AD$2)/10^9,0)</f>
        <v>0.01366620864</v>
      </c>
      <c r="AO1319" s="160">
        <f>IF($AF$1129&gt;0,'Assumptions (Nuclear)'!AE11*Model!$AF$1129*AVERAGE('Assumptions (Nuclear)'!$Y$2:$AD$2)/10^9,0)</f>
        <v>0.01364308477</v>
      </c>
      <c r="AP1319" s="160">
        <f>IF($AF$1129&gt;0,'Assumptions (Nuclear)'!AF11*Model!$AF$1129*AVERAGE('Assumptions (Nuclear)'!$Y$2:$AD$2)/10^9,0)</f>
        <v>0.01366620864</v>
      </c>
      <c r="AQ1319" s="160">
        <f>IF($AF$1129&gt;0,'Assumptions (Nuclear)'!AG11*Model!$AF$1129*AVERAGE('Assumptions (Nuclear)'!$Y$2:$AD$2)/10^9,0)</f>
        <v>0.01364308477</v>
      </c>
      <c r="AR1319" s="160">
        <f>IF($AF$1129&gt;0,'Assumptions (Nuclear)'!AH11*Model!$AF$1129*AVERAGE('Assumptions (Nuclear)'!$Y$2:$AD$2)/10^9,0)</f>
        <v>0.01366620864</v>
      </c>
      <c r="AS1319" s="160">
        <f>IF($AF$1129&gt;0,'Assumptions (Nuclear)'!AI11*Model!$AF$1129*AVERAGE('Assumptions (Nuclear)'!$Y$2:$AD$2)/10^9,0)</f>
        <v>0.01364308477</v>
      </c>
      <c r="AT1319" s="160">
        <f>IF($AF$1129&gt;0,'Assumptions (Nuclear)'!AJ11*Model!$AF$1129*AVERAGE('Assumptions (Nuclear)'!$Y$2:$AD$2)/10^9,0)</f>
        <v>0.01366620864</v>
      </c>
      <c r="AU1319" s="160">
        <f>IF($AF$1129&gt;0,'Assumptions (Nuclear)'!AK11*Model!$AF$1129*AVERAGE('Assumptions (Nuclear)'!$Y$2:$AD$2)/10^9,0)</f>
        <v>0.006821542385</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0.01172257998</v>
      </c>
      <c r="AH1320" s="160">
        <f>IF($AG$1129&gt;0,'Assumptions (Nuclear)'!W11*Model!$AG$1129*AVERAGE('Assumptions (Nuclear)'!$Z$2:$AE$2)/10^9,0)</f>
        <v>0.02227290195</v>
      </c>
      <c r="AI1320" s="160">
        <f>IF($AG$1129&gt;0,'Assumptions (Nuclear)'!X11*Model!$AG$1129*AVERAGE('Assumptions (Nuclear)'!$Z$2:$AE$2)/10^9,0)</f>
        <v>0.02004561176</v>
      </c>
      <c r="AJ1320" s="160">
        <f>IF($AG$1129&gt;0,'Assumptions (Nuclear)'!Y11*Model!$AG$1129*AVERAGE('Assumptions (Nuclear)'!$Z$2:$AE$2)/10^9,0)</f>
        <v>0.01805277316</v>
      </c>
      <c r="AK1320" s="160">
        <f>IF($AG$1129&gt;0,'Assumptions (Nuclear)'!Z11*Model!$AG$1129*AVERAGE('Assumptions (Nuclear)'!$Z$2:$AE$2)/10^9,0)</f>
        <v>0.01624749585</v>
      </c>
      <c r="AL1320" s="160">
        <f>IF($AG$1129&gt;0,'Assumptions (Nuclear)'!AA11*Model!$AG$1129*AVERAGE('Assumptions (Nuclear)'!$Z$2:$AE$2)/10^9,0)</f>
        <v>0.01460633465</v>
      </c>
      <c r="AM1320" s="160">
        <f>IF($AG$1129&gt;0,'Assumptions (Nuclear)'!AB11*Model!$AG$1129*AVERAGE('Assumptions (Nuclear)'!$Z$2:$AE$2)/10^9,0)</f>
        <v>0.01383264437</v>
      </c>
      <c r="AN1320" s="160">
        <f>IF($AG$1129&gt;0,'Assumptions (Nuclear)'!AC11*Model!$AG$1129*AVERAGE('Assumptions (Nuclear)'!$Z$2:$AE$2)/10^9,0)</f>
        <v>0.01383264437</v>
      </c>
      <c r="AO1320" s="160">
        <f>IF($AG$1129&gt;0,'Assumptions (Nuclear)'!AD11*Model!$AG$1129*AVERAGE('Assumptions (Nuclear)'!$Z$2:$AE$2)/10^9,0)</f>
        <v>0.01385608953</v>
      </c>
      <c r="AP1320" s="160">
        <f>IF($AG$1129&gt;0,'Assumptions (Nuclear)'!AE11*Model!$AG$1129*AVERAGE('Assumptions (Nuclear)'!$Z$2:$AE$2)/10^9,0)</f>
        <v>0.01383264437</v>
      </c>
      <c r="AQ1320" s="160">
        <f>IF($AG$1129&gt;0,'Assumptions (Nuclear)'!AF11*Model!$AG$1129*AVERAGE('Assumptions (Nuclear)'!$Z$2:$AE$2)/10^9,0)</f>
        <v>0.01385608953</v>
      </c>
      <c r="AR1320" s="160">
        <f>IF($AG$1129&gt;0,'Assumptions (Nuclear)'!AG11*Model!$AG$1129*AVERAGE('Assumptions (Nuclear)'!$Z$2:$AE$2)/10^9,0)</f>
        <v>0.01383264437</v>
      </c>
      <c r="AS1320" s="160">
        <f>IF($AG$1129&gt;0,'Assumptions (Nuclear)'!AH11*Model!$AG$1129*AVERAGE('Assumptions (Nuclear)'!$Z$2:$AE$2)/10^9,0)</f>
        <v>0.01385608953</v>
      </c>
      <c r="AT1320" s="160">
        <f>IF($AG$1129&gt;0,'Assumptions (Nuclear)'!AI11*Model!$AG$1129*AVERAGE('Assumptions (Nuclear)'!$Z$2:$AE$2)/10^9,0)</f>
        <v>0.01383264437</v>
      </c>
      <c r="AU1320" s="160">
        <f>IF($AG$1129&gt;0,'Assumptions (Nuclear)'!AJ11*Model!$AG$1129*AVERAGE('Assumptions (Nuclear)'!$Z$2:$AE$2)/10^9,0)</f>
        <v>0.01385608953</v>
      </c>
      <c r="AV1320" s="160">
        <f>IF($AG$1129&gt;0,'Assumptions (Nuclear)'!AK11*Model!$AG$1129*AVERAGE('Assumptions (Nuclear)'!$Z$2:$AE$2)/10^9,0)</f>
        <v>0.006916322186</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0.01188211736</v>
      </c>
      <c r="AI1321" s="160">
        <f>IF($AH$1129&gt;0,'Assumptions (Nuclear)'!W11*Model!$AH$1129*AVERAGE('Assumptions (Nuclear)'!$AA$2:$AF$2)/10^9,0)</f>
        <v>0.02257602298</v>
      </c>
      <c r="AJ1321" s="160">
        <f>IF($AH$1129&gt;0,'Assumptions (Nuclear)'!X11*Model!$AH$1129*AVERAGE('Assumptions (Nuclear)'!$AA$2:$AF$2)/10^9,0)</f>
        <v>0.02031842068</v>
      </c>
      <c r="AK1321" s="160">
        <f>IF($AH$1129&gt;0,'Assumptions (Nuclear)'!Y11*Model!$AH$1129*AVERAGE('Assumptions (Nuclear)'!$AA$2:$AF$2)/10^9,0)</f>
        <v>0.01829846073</v>
      </c>
      <c r="AL1321" s="160">
        <f>IF($AH$1129&gt;0,'Assumptions (Nuclear)'!Z11*Model!$AH$1129*AVERAGE('Assumptions (Nuclear)'!$AA$2:$AF$2)/10^9,0)</f>
        <v>0.01646861466</v>
      </c>
      <c r="AM1321" s="160">
        <f>IF($AH$1129&gt;0,'Assumptions (Nuclear)'!AA11*Model!$AH$1129*AVERAGE('Assumptions (Nuclear)'!$AA$2:$AF$2)/10^9,0)</f>
        <v>0.01480511823</v>
      </c>
      <c r="AN1321" s="160">
        <f>IF($AH$1129&gt;0,'Assumptions (Nuclear)'!AB11*Model!$AH$1129*AVERAGE('Assumptions (Nuclear)'!$AA$2:$AF$2)/10^9,0)</f>
        <v>0.01402089848</v>
      </c>
      <c r="AO1321" s="160">
        <f>IF($AH$1129&gt;0,'Assumptions (Nuclear)'!AC11*Model!$AH$1129*AVERAGE('Assumptions (Nuclear)'!$AA$2:$AF$2)/10^9,0)</f>
        <v>0.01402089848</v>
      </c>
      <c r="AP1321" s="160">
        <f>IF($AH$1129&gt;0,'Assumptions (Nuclear)'!AD11*Model!$AH$1129*AVERAGE('Assumptions (Nuclear)'!$AA$2:$AF$2)/10^9,0)</f>
        <v>0.01404466272</v>
      </c>
      <c r="AQ1321" s="160">
        <f>IF($AH$1129&gt;0,'Assumptions (Nuclear)'!AE11*Model!$AH$1129*AVERAGE('Assumptions (Nuclear)'!$AA$2:$AF$2)/10^9,0)</f>
        <v>0.01402089848</v>
      </c>
      <c r="AR1321" s="160">
        <f>IF($AH$1129&gt;0,'Assumptions (Nuclear)'!AF11*Model!$AH$1129*AVERAGE('Assumptions (Nuclear)'!$AA$2:$AF$2)/10^9,0)</f>
        <v>0.01404466272</v>
      </c>
      <c r="AS1321" s="160">
        <f>IF($AH$1129&gt;0,'Assumptions (Nuclear)'!AG11*Model!$AH$1129*AVERAGE('Assumptions (Nuclear)'!$AA$2:$AF$2)/10^9,0)</f>
        <v>0.01402089848</v>
      </c>
      <c r="AT1321" s="160">
        <f>IF($AH$1129&gt;0,'Assumptions (Nuclear)'!AH11*Model!$AH$1129*AVERAGE('Assumptions (Nuclear)'!$AA$2:$AF$2)/10^9,0)</f>
        <v>0.01404466272</v>
      </c>
      <c r="AU1321" s="160">
        <f>IF($AH$1129&gt;0,'Assumptions (Nuclear)'!AI11*Model!$AH$1129*AVERAGE('Assumptions (Nuclear)'!$AA$2:$AF$2)/10^9,0)</f>
        <v>0.01402089848</v>
      </c>
      <c r="AV1321" s="160">
        <f>IF($AH$1129&gt;0,'Assumptions (Nuclear)'!AJ11*Model!$AH$1129*AVERAGE('Assumptions (Nuclear)'!$AA$2:$AF$2)/10^9,0)</f>
        <v>0.01404466272</v>
      </c>
      <c r="AW1321" s="160">
        <f>IF($AH$1129&gt;0,'Assumptions (Nuclear)'!AK11*Model!$AH$1129*AVERAGE('Assumptions (Nuclear)'!$AA$2:$AF$2)/10^9,0)</f>
        <v>0.007010449242</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0.01204103036</v>
      </c>
      <c r="AJ1322" s="160">
        <f>IF($AI$1129&gt;0,'Assumptions (Nuclear)'!W11*Model!$AI$1129*AVERAGE('Assumptions (Nuclear)'!$AB$2:$AG$2)/10^9,0)</f>
        <v>0.02287795768</v>
      </c>
      <c r="AK1322" s="160">
        <f>IF($AI$1129&gt;0,'Assumptions (Nuclear)'!X11*Model!$AI$1129*AVERAGE('Assumptions (Nuclear)'!$AB$2:$AG$2)/10^9,0)</f>
        <v>0.02059016191</v>
      </c>
      <c r="AL1322" s="160">
        <f>IF($AI$1129&gt;0,'Assumptions (Nuclear)'!Y11*Model!$AI$1129*AVERAGE('Assumptions (Nuclear)'!$AB$2:$AG$2)/10^9,0)</f>
        <v>0.01854318675</v>
      </c>
      <c r="AM1322" s="160">
        <f>IF($AI$1129&gt;0,'Assumptions (Nuclear)'!Z11*Model!$AI$1129*AVERAGE('Assumptions (Nuclear)'!$AB$2:$AG$2)/10^9,0)</f>
        <v>0.01668886807</v>
      </c>
      <c r="AN1322" s="160">
        <f>IF($AI$1129&gt;0,'Assumptions (Nuclear)'!AA11*Model!$AI$1129*AVERAGE('Assumptions (Nuclear)'!$AB$2:$AG$2)/10^9,0)</f>
        <v>0.01500312382</v>
      </c>
      <c r="AO1322" s="160">
        <f>IF($AI$1129&gt;0,'Assumptions (Nuclear)'!AB11*Model!$AI$1129*AVERAGE('Assumptions (Nuclear)'!$AB$2:$AG$2)/10^9,0)</f>
        <v>0.01420841582</v>
      </c>
      <c r="AP1322" s="160">
        <f>IF($AI$1129&gt;0,'Assumptions (Nuclear)'!AC11*Model!$AI$1129*AVERAGE('Assumptions (Nuclear)'!$AB$2:$AG$2)/10^9,0)</f>
        <v>0.01420841582</v>
      </c>
      <c r="AQ1322" s="160">
        <f>IF($AI$1129&gt;0,'Assumptions (Nuclear)'!AD11*Model!$AI$1129*AVERAGE('Assumptions (Nuclear)'!$AB$2:$AG$2)/10^9,0)</f>
        <v>0.01423249788</v>
      </c>
      <c r="AR1322" s="160">
        <f>IF($AI$1129&gt;0,'Assumptions (Nuclear)'!AE11*Model!$AI$1129*AVERAGE('Assumptions (Nuclear)'!$AB$2:$AG$2)/10^9,0)</f>
        <v>0.01420841582</v>
      </c>
      <c r="AS1322" s="160">
        <f>IF($AI$1129&gt;0,'Assumptions (Nuclear)'!AF11*Model!$AI$1129*AVERAGE('Assumptions (Nuclear)'!$AB$2:$AG$2)/10^9,0)</f>
        <v>0.01423249788</v>
      </c>
      <c r="AT1322" s="160">
        <f>IF($AI$1129&gt;0,'Assumptions (Nuclear)'!AG11*Model!$AI$1129*AVERAGE('Assumptions (Nuclear)'!$AB$2:$AG$2)/10^9,0)</f>
        <v>0.01420841582</v>
      </c>
      <c r="AU1322" s="160">
        <f>IF($AI$1129&gt;0,'Assumptions (Nuclear)'!AH11*Model!$AI$1129*AVERAGE('Assumptions (Nuclear)'!$AB$2:$AG$2)/10^9,0)</f>
        <v>0.01423249788</v>
      </c>
      <c r="AV1322" s="160">
        <f>IF($AI$1129&gt;0,'Assumptions (Nuclear)'!AI11*Model!$AI$1129*AVERAGE('Assumptions (Nuclear)'!$AB$2:$AG$2)/10^9,0)</f>
        <v>0.01420841582</v>
      </c>
      <c r="AW1322" s="160">
        <f>IF($AI$1129&gt;0,'Assumptions (Nuclear)'!AJ11*Model!$AI$1129*AVERAGE('Assumptions (Nuclear)'!$AB$2:$AG$2)/10^9,0)</f>
        <v>0.01423249788</v>
      </c>
      <c r="AX1322" s="160">
        <f>IF($AI$1129&gt;0,'Assumptions (Nuclear)'!AK11*Model!$AI$1129*AVERAGE('Assumptions (Nuclear)'!$AB$2:$AG$2)/10^9,0)</f>
        <v>0.00710420791</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0.01219860157</v>
      </c>
      <c r="AK1323" s="160">
        <f>IF($AJ$1129&gt;0,'Assumptions (Nuclear)'!W11*Model!$AJ$1129*AVERAGE('Assumptions (Nuclear)'!$AC$2:$AH$2)/10^9,0)</f>
        <v>0.02317734298</v>
      </c>
      <c r="AL1323" s="177">
        <f>IF($AJ$1129&gt;0,'Assumptions (Nuclear)'!X11*Model!$AJ$1129*AVERAGE('Assumptions (Nuclear)'!$AC$2:$AH$2)/10^9,0)</f>
        <v>0.02085960869</v>
      </c>
      <c r="AM1323" s="177">
        <f>IF($AJ$1129&gt;0,'Assumptions (Nuclear)'!Y11*Model!$AJ$1129*AVERAGE('Assumptions (Nuclear)'!$AC$2:$AH$2)/10^9,0)</f>
        <v>0.01878584642</v>
      </c>
      <c r="AN1323" s="177">
        <f>IF($AJ$1129&gt;0,'Assumptions (Nuclear)'!Z11*Model!$AJ$1129*AVERAGE('Assumptions (Nuclear)'!$AC$2:$AH$2)/10^9,0)</f>
        <v>0.01690726178</v>
      </c>
      <c r="AO1323" s="177">
        <f>IF($AJ$1129&gt;0,'Assumptions (Nuclear)'!AA11*Model!$AJ$1129*AVERAGE('Assumptions (Nuclear)'!$AC$2:$AH$2)/10^9,0)</f>
        <v>0.01519945756</v>
      </c>
      <c r="AP1323" s="177">
        <f>IF($AJ$1129&gt;0,'Assumptions (Nuclear)'!AB11*Model!$AJ$1129*AVERAGE('Assumptions (Nuclear)'!$AC$2:$AH$2)/10^9,0)</f>
        <v>0.01439434985</v>
      </c>
      <c r="AQ1323" s="177">
        <f>IF($AJ$1129&gt;0,'Assumptions (Nuclear)'!AC11*Model!$AJ$1129*AVERAGE('Assumptions (Nuclear)'!$AC$2:$AH$2)/10^9,0)</f>
        <v>0.01439434985</v>
      </c>
      <c r="AR1323" s="177">
        <f>IF($AJ$1129&gt;0,'Assumptions (Nuclear)'!AD11*Model!$AJ$1129*AVERAGE('Assumptions (Nuclear)'!$AC$2:$AH$2)/10^9,0)</f>
        <v>0.01441874706</v>
      </c>
      <c r="AS1323" s="177">
        <f>IF($AJ$1129&gt;0,'Assumptions (Nuclear)'!AE11*Model!$AJ$1129*AVERAGE('Assumptions (Nuclear)'!$AC$2:$AH$2)/10^9,0)</f>
        <v>0.01439434985</v>
      </c>
      <c r="AT1323" s="177">
        <f>IF($AJ$1129&gt;0,'Assumptions (Nuclear)'!AF11*Model!$AJ$1129*AVERAGE('Assumptions (Nuclear)'!$AC$2:$AH$2)/10^9,0)</f>
        <v>0.01441874706</v>
      </c>
      <c r="AU1323" s="177">
        <f>IF($AJ$1129&gt;0,'Assumptions (Nuclear)'!AG11*Model!$AJ$1129*AVERAGE('Assumptions (Nuclear)'!$AC$2:$AH$2)/10^9,0)</f>
        <v>0.01439434985</v>
      </c>
      <c r="AV1323" s="177">
        <f>IF($AJ$1129&gt;0,'Assumptions (Nuclear)'!AH11*Model!$AJ$1129*AVERAGE('Assumptions (Nuclear)'!$AC$2:$AH$2)/10^9,0)</f>
        <v>0.01441874706</v>
      </c>
      <c r="AW1323" s="177">
        <f>IF($AJ$1129&gt;0,'Assumptions (Nuclear)'!AI11*Model!$AJ$1129*AVERAGE('Assumptions (Nuclear)'!$AC$2:$AH$2)/10^9,0)</f>
        <v>0.01439434985</v>
      </c>
      <c r="AX1323" s="177">
        <f>IF($AJ$1129&gt;0,'Assumptions (Nuclear)'!AJ11*Model!$AJ$1129*AVERAGE('Assumptions (Nuclear)'!$AC$2:$AH$2)/10^9,0)</f>
        <v>0.01441874706</v>
      </c>
      <c r="AY1323" s="177">
        <f>IF($AJ$1129&gt;0,'Assumptions (Nuclear)'!AK11*Model!$AJ$1129*AVERAGE('Assumptions (Nuclear)'!$AC$2:$AH$2)/10^9,0)</f>
        <v>0.007197174926</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0.01235586634</v>
      </c>
      <c r="AL1324" s="177">
        <f>IF($AK$1129&gt;0,'Assumptions (Nuclear)'!W11*Model!$AK$1129*AVERAGE('Assumptions (Nuclear)'!$AD$2:$AI$2)/10^9,0)</f>
        <v>0.02347614605</v>
      </c>
      <c r="AM1324" s="177">
        <f>IF($AK$1129&gt;0,'Assumptions (Nuclear)'!X11*Model!$AK$1129*AVERAGE('Assumptions (Nuclear)'!$AD$2:$AI$2)/10^9,0)</f>
        <v>0.02112853144</v>
      </c>
      <c r="AN1324" s="177">
        <f>IF($AK$1129&gt;0,'Assumptions (Nuclear)'!Y11*Model!$AK$1129*AVERAGE('Assumptions (Nuclear)'!$AD$2:$AI$2)/10^9,0)</f>
        <v>0.01902803417</v>
      </c>
      <c r="AO1324" s="177">
        <f>IF($AK$1129&gt;0,'Assumptions (Nuclear)'!Z11*Model!$AK$1129*AVERAGE('Assumptions (Nuclear)'!$AD$2:$AI$2)/10^9,0)</f>
        <v>0.01712523075</v>
      </c>
      <c r="AP1324" s="177">
        <f>IF($AK$1129&gt;0,'Assumptions (Nuclear)'!AA11*Model!$AK$1129*AVERAGE('Assumptions (Nuclear)'!$AD$2:$AI$2)/10^9,0)</f>
        <v>0.01539540946</v>
      </c>
      <c r="AQ1324" s="177">
        <f>IF($AK$1129&gt;0,'Assumptions (Nuclear)'!AB11*Model!$AK$1129*AVERAGE('Assumptions (Nuclear)'!$AD$2:$AI$2)/10^9,0)</f>
        <v>0.01457992228</v>
      </c>
      <c r="AR1324" s="177">
        <f>IF($AK$1129&gt;0,'Assumptions (Nuclear)'!AC11*Model!$AK$1129*AVERAGE('Assumptions (Nuclear)'!$AD$2:$AI$2)/10^9,0)</f>
        <v>0.01457992228</v>
      </c>
      <c r="AS1324" s="177">
        <f>IF($AK$1129&gt;0,'Assumptions (Nuclear)'!AD11*Model!$AK$1129*AVERAGE('Assumptions (Nuclear)'!$AD$2:$AI$2)/10^9,0)</f>
        <v>0.01460463402</v>
      </c>
      <c r="AT1324" s="177">
        <f>IF($AK$1129&gt;0,'Assumptions (Nuclear)'!AE11*Model!$AK$1129*AVERAGE('Assumptions (Nuclear)'!$AD$2:$AI$2)/10^9,0)</f>
        <v>0.01457992228</v>
      </c>
      <c r="AU1324" s="177">
        <f>IF($AK$1129&gt;0,'Assumptions (Nuclear)'!AF11*Model!$AK$1129*AVERAGE('Assumptions (Nuclear)'!$AD$2:$AI$2)/10^9,0)</f>
        <v>0.01460463402</v>
      </c>
      <c r="AV1324" s="177">
        <f>IF($AK$1129&gt;0,'Assumptions (Nuclear)'!AG11*Model!$AK$1129*AVERAGE('Assumptions (Nuclear)'!$AD$2:$AI$2)/10^9,0)</f>
        <v>0.01457992228</v>
      </c>
      <c r="AW1324" s="177">
        <f>IF($AK$1129&gt;0,'Assumptions (Nuclear)'!AH11*Model!$AK$1129*AVERAGE('Assumptions (Nuclear)'!$AD$2:$AI$2)/10^9,0)</f>
        <v>0.01460463402</v>
      </c>
      <c r="AX1324" s="177">
        <f>IF($AK$1129&gt;0,'Assumptions (Nuclear)'!AI11*Model!$AK$1129*AVERAGE('Assumptions (Nuclear)'!$AD$2:$AI$2)/10^9,0)</f>
        <v>0.01457992228</v>
      </c>
      <c r="AY1324" s="177">
        <f>IF($AK$1129&gt;0,'Assumptions (Nuclear)'!AJ11*Model!$AK$1129*AVERAGE('Assumptions (Nuclear)'!$AD$2:$AI$2)/10^9,0)</f>
        <v>0.01460463402</v>
      </c>
      <c r="AZ1324" s="177">
        <f>IF($AK$1129&gt;0,'Assumptions (Nuclear)'!AK11*Model!$AK$1129*AVERAGE('Assumptions (Nuclear)'!$AD$2:$AI$2)/10^9,0)</f>
        <v>0.007289961142</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0.01251355385</v>
      </c>
      <c r="AM1325" s="177">
        <f>IF($AL$1129&gt;0,'Assumptions (Nuclear)'!W11*Model!$AL$1129*AVERAGE('Assumptions (Nuclear)'!$AE$2:$AJ$2)/10^9,0)</f>
        <v>0.02377575231</v>
      </c>
      <c r="AN1325" s="177">
        <f>IF($AL$1129&gt;0,'Assumptions (Nuclear)'!X11*Model!$AL$1129*AVERAGE('Assumptions (Nuclear)'!$AE$2:$AJ$2)/10^9,0)</f>
        <v>0.02139817708</v>
      </c>
      <c r="AO1325" s="177">
        <f>IF($AL$1129&gt;0,'Assumptions (Nuclear)'!Y11*Model!$AL$1129*AVERAGE('Assumptions (Nuclear)'!$AE$2:$AJ$2)/10^9,0)</f>
        <v>0.01927087293</v>
      </c>
      <c r="AP1325" s="177">
        <f>IF($AL$1129&gt;0,'Assumptions (Nuclear)'!Z11*Model!$AL$1129*AVERAGE('Assumptions (Nuclear)'!$AE$2:$AJ$2)/10^9,0)</f>
        <v>0.01734378563</v>
      </c>
      <c r="AQ1325" s="177">
        <f>IF($AL$1129&gt;0,'Assumptions (Nuclear)'!AA11*Model!$AL$1129*AVERAGE('Assumptions (Nuclear)'!$AE$2:$AJ$2)/10^9,0)</f>
        <v>0.01559188809</v>
      </c>
      <c r="AR1325" s="177">
        <f>IF($AL$1129&gt;0,'Assumptions (Nuclear)'!AB11*Model!$AL$1129*AVERAGE('Assumptions (Nuclear)'!$AE$2:$AJ$2)/10^9,0)</f>
        <v>0.01476599354</v>
      </c>
      <c r="AS1325" s="177">
        <f>IF($AL$1129&gt;0,'Assumptions (Nuclear)'!AC11*Model!$AL$1129*AVERAGE('Assumptions (Nuclear)'!$AE$2:$AJ$2)/10^9,0)</f>
        <v>0.01476599354</v>
      </c>
      <c r="AT1325" s="177">
        <f>IF($AL$1129&gt;0,'Assumptions (Nuclear)'!AD11*Model!$AL$1129*AVERAGE('Assumptions (Nuclear)'!$AE$2:$AJ$2)/10^9,0)</f>
        <v>0.01479102065</v>
      </c>
      <c r="AU1325" s="177">
        <f>IF($AL$1129&gt;0,'Assumptions (Nuclear)'!AE11*Model!$AL$1129*AVERAGE('Assumptions (Nuclear)'!$AE$2:$AJ$2)/10^9,0)</f>
        <v>0.01476599354</v>
      </c>
      <c r="AV1325" s="177">
        <f>IF($AL$1129&gt;0,'Assumptions (Nuclear)'!AF11*Model!$AL$1129*AVERAGE('Assumptions (Nuclear)'!$AE$2:$AJ$2)/10^9,0)</f>
        <v>0.01479102065</v>
      </c>
      <c r="AW1325" s="177">
        <f>IF($AL$1129&gt;0,'Assumptions (Nuclear)'!AG11*Model!$AL$1129*AVERAGE('Assumptions (Nuclear)'!$AE$2:$AJ$2)/10^9,0)</f>
        <v>0.01476599354</v>
      </c>
      <c r="AX1325" s="177">
        <f>IF($AL$1129&gt;0,'Assumptions (Nuclear)'!AH11*Model!$AL$1129*AVERAGE('Assumptions (Nuclear)'!$AE$2:$AJ$2)/10^9,0)</f>
        <v>0.01479102065</v>
      </c>
      <c r="AY1325" s="177">
        <f>IF($AL$1129&gt;0,'Assumptions (Nuclear)'!AI11*Model!$AL$1129*AVERAGE('Assumptions (Nuclear)'!$AE$2:$AJ$2)/10^9,0)</f>
        <v>0.01476599354</v>
      </c>
      <c r="AZ1325" s="177">
        <f>IF($AL$1129&gt;0,'Assumptions (Nuclear)'!AJ11*Model!$AL$1129*AVERAGE('Assumptions (Nuclear)'!$AE$2:$AJ$2)/10^9,0)</f>
        <v>0.01479102065</v>
      </c>
      <c r="BA1325" s="177">
        <f>IF($AL$1129&gt;0,'Assumptions (Nuclear)'!AK11*Model!$AL$1129*AVERAGE('Assumptions (Nuclear)'!$AE$2:$AJ$2)/10^9,0)</f>
        <v>0.00738299677</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0.01267184574</v>
      </c>
      <c r="AN1326" s="160">
        <f>IF($AM$1129&gt;0,'Assumptions (Nuclear)'!W11*Model!$AM$1129*AVERAGE('Assumptions (Nuclear)'!$AF$2:$AK$2)/10^9,0)</f>
        <v>0.0240765069</v>
      </c>
      <c r="AO1326" s="160">
        <f>IF($AM$1129&gt;0,'Assumptions (Nuclear)'!X11*Model!$AM$1129*AVERAGE('Assumptions (Nuclear)'!$AF$2:$AK$2)/10^9,0)</f>
        <v>0.02166885621</v>
      </c>
      <c r="AP1326" s="160">
        <f>IF($AM$1129&gt;0,'Assumptions (Nuclear)'!Y11*Model!$AM$1129*AVERAGE('Assumptions (Nuclear)'!$AF$2:$AK$2)/10^9,0)</f>
        <v>0.01951464244</v>
      </c>
      <c r="AQ1326" s="160">
        <f>IF($AM$1129&gt;0,'Assumptions (Nuclear)'!Z11*Model!$AM$1129*AVERAGE('Assumptions (Nuclear)'!$AF$2:$AK$2)/10^9,0)</f>
        <v>0.01756317819</v>
      </c>
      <c r="AR1326" s="160">
        <f>IF($AM$1129&gt;0,'Assumptions (Nuclear)'!AA11*Model!$AM$1129*AVERAGE('Assumptions (Nuclear)'!$AF$2:$AK$2)/10^9,0)</f>
        <v>0.01578911979</v>
      </c>
      <c r="AS1326" s="160">
        <f>IF($AM$1129&gt;0,'Assumptions (Nuclear)'!AB11*Model!$AM$1129*AVERAGE('Assumptions (Nuclear)'!$AF$2:$AK$2)/10^9,0)</f>
        <v>0.01495277797</v>
      </c>
      <c r="AT1326" s="160">
        <f>IF($AM$1129&gt;0,'Assumptions (Nuclear)'!AC11*Model!$AM$1129*AVERAGE('Assumptions (Nuclear)'!$AF$2:$AK$2)/10^9,0)</f>
        <v>0.01495277797</v>
      </c>
      <c r="AU1326" s="160">
        <f>IF($AM$1129&gt;0,'Assumptions (Nuclear)'!AD11*Model!$AM$1129*AVERAGE('Assumptions (Nuclear)'!$AF$2:$AK$2)/10^9,0)</f>
        <v>0.01497812166</v>
      </c>
      <c r="AV1326" s="160">
        <f>IF($AM$1129&gt;0,'Assumptions (Nuclear)'!AE11*Model!$AM$1129*AVERAGE('Assumptions (Nuclear)'!$AF$2:$AK$2)/10^9,0)</f>
        <v>0.01495277797</v>
      </c>
      <c r="AW1326" s="160">
        <f>IF($AM$1129&gt;0,'Assumptions (Nuclear)'!AF11*Model!$AM$1129*AVERAGE('Assumptions (Nuclear)'!$AF$2:$AK$2)/10^9,0)</f>
        <v>0.01497812166</v>
      </c>
      <c r="AX1326" s="160">
        <f>IF($AM$1129&gt;0,'Assumptions (Nuclear)'!AG11*Model!$AM$1129*AVERAGE('Assumptions (Nuclear)'!$AF$2:$AK$2)/10^9,0)</f>
        <v>0.01495277797</v>
      </c>
      <c r="AY1326" s="160">
        <f>IF($AM$1129&gt;0,'Assumptions (Nuclear)'!AH11*Model!$AM$1129*AVERAGE('Assumptions (Nuclear)'!$AF$2:$AK$2)/10^9,0)</f>
        <v>0.01497812166</v>
      </c>
      <c r="AZ1326" s="160">
        <f>IF($AM$1129&gt;0,'Assumptions (Nuclear)'!AI11*Model!$AM$1129*AVERAGE('Assumptions (Nuclear)'!$AF$2:$AK$2)/10^9,0)</f>
        <v>0.01495277797</v>
      </c>
      <c r="BA1326" s="160">
        <f>IF($AM$1129&gt;0,'Assumptions (Nuclear)'!AJ11*Model!$AM$1129*AVERAGE('Assumptions (Nuclear)'!$AF$2:$AK$2)/10^9,0)</f>
        <v>0.01497812166</v>
      </c>
      <c r="BB1326" s="160">
        <f>IF($AM$1129&gt;0,'Assumptions (Nuclear)'!AK11*Model!$AM$1129*AVERAGE('Assumptions (Nuclear)'!$AF$2:$AK$2)/10^9,0)</f>
        <v>0.007476388985</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0.01282945657</v>
      </c>
      <c r="AO1327" s="160">
        <f>IF($AN$1129&gt;0,'Assumptions (Nuclear)'!W11*Model!$AN$1129*AVERAGE('Assumptions (Nuclear)'!$AG$2:$AL$2)/10^9,0)</f>
        <v>0.02437596749</v>
      </c>
      <c r="AP1327" s="160">
        <f>IF($AN$1129&gt;0,'Assumptions (Nuclear)'!X11*Model!$AN$1129*AVERAGE('Assumptions (Nuclear)'!$AG$2:$AL$2)/10^9,0)</f>
        <v>0.02193837074</v>
      </c>
      <c r="AQ1327" s="160">
        <f>IF($AN$1129&gt;0,'Assumptions (Nuclear)'!Y11*Model!$AN$1129*AVERAGE('Assumptions (Nuclear)'!$AG$2:$AL$2)/10^9,0)</f>
        <v>0.01975736312</v>
      </c>
      <c r="AR1327" s="160">
        <f>IF($AN$1129&gt;0,'Assumptions (Nuclear)'!Z11*Model!$AN$1129*AVERAGE('Assumptions (Nuclear)'!$AG$2:$AL$2)/10^9,0)</f>
        <v>0.01778162681</v>
      </c>
      <c r="AS1327" s="160">
        <f>IF($AN$1129&gt;0,'Assumptions (Nuclear)'!AA11*Model!$AN$1129*AVERAGE('Assumptions (Nuclear)'!$AG$2:$AL$2)/10^9,0)</f>
        <v>0.01598550289</v>
      </c>
      <c r="AT1327" s="160">
        <f>IF($AN$1129&gt;0,'Assumptions (Nuclear)'!AB11*Model!$AN$1129*AVERAGE('Assumptions (Nuclear)'!$AG$2:$AL$2)/10^9,0)</f>
        <v>0.01513875876</v>
      </c>
      <c r="AU1327" s="160">
        <f>IF($AN$1129&gt;0,'Assumptions (Nuclear)'!AC11*Model!$AN$1129*AVERAGE('Assumptions (Nuclear)'!$AG$2:$AL$2)/10^9,0)</f>
        <v>0.01513875876</v>
      </c>
      <c r="AV1327" s="160">
        <f>IF($AN$1129&gt;0,'Assumptions (Nuclear)'!AD11*Model!$AN$1129*AVERAGE('Assumptions (Nuclear)'!$AG$2:$AL$2)/10^9,0)</f>
        <v>0.01516441767</v>
      </c>
      <c r="AW1327" s="160">
        <f>IF($AN$1129&gt;0,'Assumptions (Nuclear)'!AE11*Model!$AN$1129*AVERAGE('Assumptions (Nuclear)'!$AG$2:$AL$2)/10^9,0)</f>
        <v>0.01513875876</v>
      </c>
      <c r="AX1327" s="160">
        <f>IF($AN$1129&gt;0,'Assumptions (Nuclear)'!AF11*Model!$AN$1129*AVERAGE('Assumptions (Nuclear)'!$AG$2:$AL$2)/10^9,0)</f>
        <v>0.01516441767</v>
      </c>
      <c r="AY1327" s="160">
        <f>IF($AN$1129&gt;0,'Assumptions (Nuclear)'!AG11*Model!$AN$1129*AVERAGE('Assumptions (Nuclear)'!$AG$2:$AL$2)/10^9,0)</f>
        <v>0.01513875876</v>
      </c>
      <c r="AZ1327" s="160">
        <f>IF($AN$1129&gt;0,'Assumptions (Nuclear)'!AH11*Model!$AN$1129*AVERAGE('Assumptions (Nuclear)'!$AG$2:$AL$2)/10^9,0)</f>
        <v>0.01516441767</v>
      </c>
      <c r="BA1327" s="160">
        <f>IF($AN$1129&gt;0,'Assumptions (Nuclear)'!AI11*Model!$AN$1129*AVERAGE('Assumptions (Nuclear)'!$AG$2:$AL$2)/10^9,0)</f>
        <v>0.01513875876</v>
      </c>
      <c r="BB1327" s="160">
        <f>IF($AN$1129&gt;0,'Assumptions (Nuclear)'!AJ11*Model!$AN$1129*AVERAGE('Assumptions (Nuclear)'!$AG$2:$AL$2)/10^9,0)</f>
        <v>0.01516441767</v>
      </c>
      <c r="BC1327" s="160">
        <f>IF($AN$1129&gt;0,'Assumptions (Nuclear)'!AK11*Model!$AN$1129*AVERAGE('Assumptions (Nuclear)'!$AG$2:$AL$2)/10^9,0)</f>
        <v>0.007569379378</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0.01298947167</v>
      </c>
      <c r="AP1328" s="160">
        <f>IF($AO$1129&gt;0,'Assumptions (Nuclear)'!W11*Model!$AO$1129*AVERAGE('Assumptions (Nuclear)'!$AH$2:$AM$2)/10^9,0)</f>
        <v>0.02467999617</v>
      </c>
      <c r="AQ1328" s="160">
        <f>IF($AO$1129&gt;0,'Assumptions (Nuclear)'!X11*Model!$AO$1129*AVERAGE('Assumptions (Nuclear)'!$AH$2:$AM$2)/10^9,0)</f>
        <v>0.02221199655</v>
      </c>
      <c r="AR1328" s="160">
        <f>IF($AO$1129&gt;0,'Assumptions (Nuclear)'!Y11*Model!$AO$1129*AVERAGE('Assumptions (Nuclear)'!$AH$2:$AM$2)/10^9,0)</f>
        <v>0.02000378637</v>
      </c>
      <c r="AS1328" s="160">
        <f>IF($AO$1129&gt;0,'Assumptions (Nuclear)'!Z11*Model!$AO$1129*AVERAGE('Assumptions (Nuclear)'!$AH$2:$AM$2)/10^9,0)</f>
        <v>0.01800340773</v>
      </c>
      <c r="AT1328" s="160">
        <f>IF($AO$1129&gt;0,'Assumptions (Nuclear)'!AA11*Model!$AO$1129*AVERAGE('Assumptions (Nuclear)'!$AH$2:$AM$2)/10^9,0)</f>
        <v>0.0161848817</v>
      </c>
      <c r="AU1328" s="160">
        <f>IF($AO$1129&gt;0,'Assumptions (Nuclear)'!AB11*Model!$AO$1129*AVERAGE('Assumptions (Nuclear)'!$AH$2:$AM$2)/10^9,0)</f>
        <v>0.01532757657</v>
      </c>
      <c r="AV1328" s="160">
        <f>IF($AO$1129&gt;0,'Assumptions (Nuclear)'!AC11*Model!$AO$1129*AVERAGE('Assumptions (Nuclear)'!$AH$2:$AM$2)/10^9,0)</f>
        <v>0.01532757657</v>
      </c>
      <c r="AW1328" s="160">
        <f>IF($AO$1129&gt;0,'Assumptions (Nuclear)'!AD11*Model!$AO$1129*AVERAGE('Assumptions (Nuclear)'!$AH$2:$AM$2)/10^9,0)</f>
        <v>0.01535355551</v>
      </c>
      <c r="AX1328" s="160">
        <f>IF($AO$1129&gt;0,'Assumptions (Nuclear)'!AE11*Model!$AO$1129*AVERAGE('Assumptions (Nuclear)'!$AH$2:$AM$2)/10^9,0)</f>
        <v>0.01532757657</v>
      </c>
      <c r="AY1328" s="160">
        <f>IF($AO$1129&gt;0,'Assumptions (Nuclear)'!AF11*Model!$AO$1129*AVERAGE('Assumptions (Nuclear)'!$AH$2:$AM$2)/10^9,0)</f>
        <v>0.01535355551</v>
      </c>
      <c r="AZ1328" s="160">
        <f>IF($AO$1129&gt;0,'Assumptions (Nuclear)'!AG11*Model!$AO$1129*AVERAGE('Assumptions (Nuclear)'!$AH$2:$AM$2)/10^9,0)</f>
        <v>0.01532757657</v>
      </c>
      <c r="BA1328" s="160">
        <f>IF($AO$1129&gt;0,'Assumptions (Nuclear)'!AH11*Model!$AO$1129*AVERAGE('Assumptions (Nuclear)'!$AH$2:$AM$2)/10^9,0)</f>
        <v>0.01535355551</v>
      </c>
      <c r="BB1328" s="160">
        <f>IF($AO$1129&gt;0,'Assumptions (Nuclear)'!AI11*Model!$AO$1129*AVERAGE('Assumptions (Nuclear)'!$AH$2:$AM$2)/10^9,0)</f>
        <v>0.01532757657</v>
      </c>
      <c r="BC1328" s="160">
        <f>IF($AO$1129&gt;0,'Assumptions (Nuclear)'!AJ11*Model!$AO$1129*AVERAGE('Assumptions (Nuclear)'!$AH$2:$AM$2)/10^9,0)</f>
        <v>0.01535355551</v>
      </c>
      <c r="BD1328" s="160">
        <f>IF($AO$1129&gt;0,'Assumptions (Nuclear)'!AK11*Model!$AO$1129*AVERAGE('Assumptions (Nuclear)'!$AH$2:$AM$2)/10^9,0)</f>
        <v>0.007663788284</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0.01315149211</v>
      </c>
      <c r="AQ1329" s="160">
        <f>IF($AP$1129&gt;0,'Assumptions (Nuclear)'!W11*Model!$AP$1129*AVERAGE('Assumptions (Nuclear)'!$AI$2:$AN$2)/10^9,0)</f>
        <v>0.024987835</v>
      </c>
      <c r="AR1329" s="160">
        <f>IF($AP$1129&gt;0,'Assumptions (Nuclear)'!X11*Model!$AP$1129*AVERAGE('Assumptions (Nuclear)'!$AI$2:$AN$2)/10^9,0)</f>
        <v>0.0224890515</v>
      </c>
      <c r="AS1329" s="160">
        <f>IF($AP$1129&gt;0,'Assumptions (Nuclear)'!Y11*Model!$AP$1129*AVERAGE('Assumptions (Nuclear)'!$AI$2:$AN$2)/10^9,0)</f>
        <v>0.02025329785</v>
      </c>
      <c r="AT1329" s="160">
        <f>IF($AP$1129&gt;0,'Assumptions (Nuclear)'!Z11*Model!$AP$1129*AVERAGE('Assumptions (Nuclear)'!$AI$2:$AN$2)/10^9,0)</f>
        <v>0.01822796806</v>
      </c>
      <c r="AU1329" s="160">
        <f>IF($AP$1129&gt;0,'Assumptions (Nuclear)'!AA11*Model!$AP$1129*AVERAGE('Assumptions (Nuclear)'!$AI$2:$AN$2)/10^9,0)</f>
        <v>0.01638675917</v>
      </c>
      <c r="AV1329" s="160">
        <f>IF($AP$1129&gt;0,'Assumptions (Nuclear)'!AB11*Model!$AP$1129*AVERAGE('Assumptions (Nuclear)'!$AI$2:$AN$2)/10^9,0)</f>
        <v>0.01551876069</v>
      </c>
      <c r="AW1329" s="160">
        <f>IF($AP$1129&gt;0,'Assumptions (Nuclear)'!AC11*Model!$AP$1129*AVERAGE('Assumptions (Nuclear)'!$AI$2:$AN$2)/10^9,0)</f>
        <v>0.01551876069</v>
      </c>
      <c r="AX1329" s="160">
        <f>IF($AP$1129&gt;0,'Assumptions (Nuclear)'!AD11*Model!$AP$1129*AVERAGE('Assumptions (Nuclear)'!$AI$2:$AN$2)/10^9,0)</f>
        <v>0.01554506367</v>
      </c>
      <c r="AY1329" s="160">
        <f>IF($AP$1129&gt;0,'Assumptions (Nuclear)'!AE11*Model!$AP$1129*AVERAGE('Assumptions (Nuclear)'!$AI$2:$AN$2)/10^9,0)</f>
        <v>0.01551876069</v>
      </c>
      <c r="AZ1329" s="160">
        <f>IF($AP$1129&gt;0,'Assumptions (Nuclear)'!AF11*Model!$AP$1129*AVERAGE('Assumptions (Nuclear)'!$AI$2:$AN$2)/10^9,0)</f>
        <v>0.01554506367</v>
      </c>
      <c r="BA1329" s="160">
        <f>IF($AP$1129&gt;0,'Assumptions (Nuclear)'!AG11*Model!$AP$1129*AVERAGE('Assumptions (Nuclear)'!$AI$2:$AN$2)/10^9,0)</f>
        <v>0.01551876069</v>
      </c>
      <c r="BB1329" s="160">
        <f>IF($AP$1129&gt;0,'Assumptions (Nuclear)'!AH11*Model!$AP$1129*AVERAGE('Assumptions (Nuclear)'!$AI$2:$AN$2)/10^9,0)</f>
        <v>0.01554506367</v>
      </c>
      <c r="BC1329" s="160">
        <f>IF($AP$1129&gt;0,'Assumptions (Nuclear)'!AI11*Model!$AP$1129*AVERAGE('Assumptions (Nuclear)'!$AI$2:$AN$2)/10^9,0)</f>
        <v>0.01551876069</v>
      </c>
      <c r="BD1329" s="160">
        <f>IF($AP$1129&gt;0,'Assumptions (Nuclear)'!AJ11*Model!$AP$1129*AVERAGE('Assumptions (Nuclear)'!$AI$2:$AN$2)/10^9,0)</f>
        <v>0.01554506367</v>
      </c>
      <c r="BE1329" s="160">
        <f>IF($AP$1129&gt;0,'Assumptions (Nuclear)'!AK11*Model!$AP$1129*AVERAGE('Assumptions (Nuclear)'!$AI$2:$AN$2)/10^9,0)</f>
        <v>0.007759380343</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0.01331408746</v>
      </c>
      <c r="AR1330" s="160">
        <f>IF($AQ$1129&gt;0,'Assumptions (Nuclear)'!W11*Model!$AQ$1129*AVERAGE('Assumptions (Nuclear)'!$AJ$2:$AO$2)/10^9,0)</f>
        <v>0.02529676617</v>
      </c>
      <c r="AS1330" s="160">
        <f>IF($AQ$1129&gt;0,'Assumptions (Nuclear)'!X11*Model!$AQ$1129*AVERAGE('Assumptions (Nuclear)'!$AJ$2:$AO$2)/10^9,0)</f>
        <v>0.02276708956</v>
      </c>
      <c r="AT1330" s="160">
        <f>IF($AQ$1129&gt;0,'Assumptions (Nuclear)'!Y11*Model!$AQ$1129*AVERAGE('Assumptions (Nuclear)'!$AJ$2:$AO$2)/10^9,0)</f>
        <v>0.02050369469</v>
      </c>
      <c r="AU1330" s="160">
        <f>IF($AQ$1129&gt;0,'Assumptions (Nuclear)'!Z11*Model!$AQ$1129*AVERAGE('Assumptions (Nuclear)'!$AJ$2:$AO$2)/10^9,0)</f>
        <v>0.01845332522</v>
      </c>
      <c r="AV1330" s="160">
        <f>IF($AQ$1129&gt;0,'Assumptions (Nuclear)'!AA11*Model!$AQ$1129*AVERAGE('Assumptions (Nuclear)'!$AJ$2:$AO$2)/10^9,0)</f>
        <v>0.01658935297</v>
      </c>
      <c r="AW1330" s="160">
        <f>IF($AQ$1129&gt;0,'Assumptions (Nuclear)'!AB11*Model!$AQ$1129*AVERAGE('Assumptions (Nuclear)'!$AJ$2:$AO$2)/10^9,0)</f>
        <v>0.0157106232</v>
      </c>
      <c r="AX1330" s="160">
        <f>IF($AQ$1129&gt;0,'Assumptions (Nuclear)'!AC11*Model!$AQ$1129*AVERAGE('Assumptions (Nuclear)'!$AJ$2:$AO$2)/10^9,0)</f>
        <v>0.0157106232</v>
      </c>
      <c r="AY1330" s="160">
        <f>IF($AQ$1129&gt;0,'Assumptions (Nuclear)'!AD11*Model!$AQ$1129*AVERAGE('Assumptions (Nuclear)'!$AJ$2:$AO$2)/10^9,0)</f>
        <v>0.01573725138</v>
      </c>
      <c r="AZ1330" s="160">
        <f>IF($AQ$1129&gt;0,'Assumptions (Nuclear)'!AE11*Model!$AQ$1129*AVERAGE('Assumptions (Nuclear)'!$AJ$2:$AO$2)/10^9,0)</f>
        <v>0.0157106232</v>
      </c>
      <c r="BA1330" s="160">
        <f>IF($AQ$1129&gt;0,'Assumptions (Nuclear)'!AF11*Model!$AQ$1129*AVERAGE('Assumptions (Nuclear)'!$AJ$2:$AO$2)/10^9,0)</f>
        <v>0.01573725138</v>
      </c>
      <c r="BB1330" s="160">
        <f>IF($AQ$1129&gt;0,'Assumptions (Nuclear)'!AG11*Model!$AQ$1129*AVERAGE('Assumptions (Nuclear)'!$AJ$2:$AO$2)/10^9,0)</f>
        <v>0.0157106232</v>
      </c>
      <c r="BC1330" s="160">
        <f>IF($AQ$1129&gt;0,'Assumptions (Nuclear)'!AH11*Model!$AQ$1129*AVERAGE('Assumptions (Nuclear)'!$AJ$2:$AO$2)/10^9,0)</f>
        <v>0.01573725138</v>
      </c>
      <c r="BD1330" s="160">
        <f>IF($AQ$1129&gt;0,'Assumptions (Nuclear)'!AI11*Model!$AQ$1129*AVERAGE('Assumptions (Nuclear)'!$AJ$2:$AO$2)/10^9,0)</f>
        <v>0.0157106232</v>
      </c>
      <c r="BE1330" s="160">
        <f>IF($AQ$1129&gt;0,'Assumptions (Nuclear)'!AJ11*Model!$AQ$1129*AVERAGE('Assumptions (Nuclear)'!$AJ$2:$AO$2)/10^9,0)</f>
        <v>0.01573725138</v>
      </c>
      <c r="BF1330" s="160">
        <f>IF($AQ$1129&gt;0,'Assumptions (Nuclear)'!AK11*Model!$AQ$1129*AVERAGE('Assumptions (Nuclear)'!$AJ$2:$AO$2)/10^9,0)</f>
        <v>0.007855311601</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0.0134745088</v>
      </c>
      <c r="AS1331" s="160">
        <f>IF($AR$1129&gt;0,'Assumptions (Nuclear)'!W11*Model!$AR$1129*AVERAGE('Assumptions (Nuclear)'!$AK$2:$AP$2)/10^9,0)</f>
        <v>0.02560156672</v>
      </c>
      <c r="AT1331" s="160">
        <f>IF($AR$1129&gt;0,'Assumptions (Nuclear)'!X11*Model!$AR$1129*AVERAGE('Assumptions (Nuclear)'!$AK$2:$AP$2)/10^9,0)</f>
        <v>0.02304141005</v>
      </c>
      <c r="AU1331" s="160">
        <f>IF($AR$1129&gt;0,'Assumptions (Nuclear)'!Y11*Model!$AR$1129*AVERAGE('Assumptions (Nuclear)'!$AK$2:$AP$2)/10^9,0)</f>
        <v>0.02075074355</v>
      </c>
      <c r="AV1331" s="160">
        <f>IF($AR$1129&gt;0,'Assumptions (Nuclear)'!Z11*Model!$AR$1129*AVERAGE('Assumptions (Nuclear)'!$AK$2:$AP$2)/10^9,0)</f>
        <v>0.0186756692</v>
      </c>
      <c r="AW1331" s="160">
        <f>IF($AR$1129&gt;0,'Assumptions (Nuclear)'!AA11*Model!$AR$1129*AVERAGE('Assumptions (Nuclear)'!$AK$2:$AP$2)/10^9,0)</f>
        <v>0.01678923796</v>
      </c>
      <c r="AX1331" s="160">
        <f>IF($AR$1129&gt;0,'Assumptions (Nuclear)'!AB11*Model!$AR$1129*AVERAGE('Assumptions (Nuclear)'!$AK$2:$AP$2)/10^9,0)</f>
        <v>0.01589992038</v>
      </c>
      <c r="AY1331" s="160">
        <f>IF($AR$1129&gt;0,'Assumptions (Nuclear)'!AC11*Model!$AR$1129*AVERAGE('Assumptions (Nuclear)'!$AK$2:$AP$2)/10^9,0)</f>
        <v>0.01589992038</v>
      </c>
      <c r="AZ1331" s="160">
        <f>IF($AR$1129&gt;0,'Assumptions (Nuclear)'!AD11*Model!$AR$1129*AVERAGE('Assumptions (Nuclear)'!$AK$2:$AP$2)/10^9,0)</f>
        <v>0.0159268694</v>
      </c>
      <c r="BA1331" s="160">
        <f>IF($AR$1129&gt;0,'Assumptions (Nuclear)'!AE11*Model!$AR$1129*AVERAGE('Assumptions (Nuclear)'!$AK$2:$AP$2)/10^9,0)</f>
        <v>0.01589992038</v>
      </c>
      <c r="BB1331" s="160">
        <f>IF($AR$1129&gt;0,'Assumptions (Nuclear)'!AF11*Model!$AR$1129*AVERAGE('Assumptions (Nuclear)'!$AK$2:$AP$2)/10^9,0)</f>
        <v>0.0159268694</v>
      </c>
      <c r="BC1331" s="160">
        <f>IF($AR$1129&gt;0,'Assumptions (Nuclear)'!AG11*Model!$AR$1129*AVERAGE('Assumptions (Nuclear)'!$AK$2:$AP$2)/10^9,0)</f>
        <v>0.01589992038</v>
      </c>
      <c r="BD1331" s="160">
        <f>IF($AR$1129&gt;0,'Assumptions (Nuclear)'!AH11*Model!$AR$1129*AVERAGE('Assumptions (Nuclear)'!$AK$2:$AP$2)/10^9,0)</f>
        <v>0.0159268694</v>
      </c>
      <c r="BE1331" s="160">
        <f>IF($AR$1129&gt;0,'Assumptions (Nuclear)'!AI11*Model!$AR$1129*AVERAGE('Assumptions (Nuclear)'!$AK$2:$AP$2)/10^9,0)</f>
        <v>0.01589992038</v>
      </c>
      <c r="BF1331" s="160">
        <f>IF($AR$1129&gt;0,'Assumptions (Nuclear)'!AJ11*Model!$AR$1129*AVERAGE('Assumptions (Nuclear)'!$AK$2:$AP$2)/10^9,0)</f>
        <v>0.0159268694</v>
      </c>
      <c r="BG1331" s="160">
        <f>IF($AR$1129&gt;0,'Assumptions (Nuclear)'!AK11*Model!$AR$1129*AVERAGE('Assumptions (Nuclear)'!$AK$2:$AP$2)/10^9,0)</f>
        <v>0.007949960192</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0.01363741771</v>
      </c>
      <c r="AT1332" s="160">
        <f>IF($AS$1129&gt;0,'Assumptions (Nuclear)'!W11*Model!$AS$1129*AVERAGE('Assumptions (Nuclear)'!$AL$2:$AQ$2)/10^9,0)</f>
        <v>0.02591109365</v>
      </c>
      <c r="AU1332" s="160">
        <f>IF($AS$1129&gt;0,'Assumptions (Nuclear)'!X11*Model!$AS$1129*AVERAGE('Assumptions (Nuclear)'!$AL$2:$AQ$2)/10^9,0)</f>
        <v>0.02331998428</v>
      </c>
      <c r="AV1332" s="160">
        <f>IF($AS$1129&gt;0,'Assumptions (Nuclear)'!Y11*Model!$AS$1129*AVERAGE('Assumptions (Nuclear)'!$AL$2:$AQ$2)/10^9,0)</f>
        <v>0.02100162327</v>
      </c>
      <c r="AW1332" s="160">
        <f>IF($AS$1129&gt;0,'Assumptions (Nuclear)'!Z11*Model!$AS$1129*AVERAGE('Assumptions (Nuclear)'!$AL$2:$AQ$2)/10^9,0)</f>
        <v>0.01890146094</v>
      </c>
      <c r="AX1332" s="160">
        <f>IF($AS$1129&gt;0,'Assumptions (Nuclear)'!AA11*Model!$AS$1129*AVERAGE('Assumptions (Nuclear)'!$AL$2:$AQ$2)/10^9,0)</f>
        <v>0.01699222246</v>
      </c>
      <c r="AY1332" s="160">
        <f>IF($AS$1129&gt;0,'Assumptions (Nuclear)'!AB11*Model!$AS$1129*AVERAGE('Assumptions (Nuclear)'!$AL$2:$AQ$2)/10^9,0)</f>
        <v>0.0160921529</v>
      </c>
      <c r="AZ1332" s="160">
        <f>IF($AS$1129&gt;0,'Assumptions (Nuclear)'!AC11*Model!$AS$1129*AVERAGE('Assumptions (Nuclear)'!$AL$2:$AQ$2)/10^9,0)</f>
        <v>0.0160921529</v>
      </c>
      <c r="BA1332" s="160">
        <f>IF($AS$1129&gt;0,'Assumptions (Nuclear)'!AD11*Model!$AS$1129*AVERAGE('Assumptions (Nuclear)'!$AL$2:$AQ$2)/10^9,0)</f>
        <v>0.01611942773</v>
      </c>
      <c r="BB1332" s="160">
        <f>IF($AS$1129&gt;0,'Assumptions (Nuclear)'!AE11*Model!$AS$1129*AVERAGE('Assumptions (Nuclear)'!$AL$2:$AQ$2)/10^9,0)</f>
        <v>0.0160921529</v>
      </c>
      <c r="BC1332" s="160">
        <f>IF($AS$1129&gt;0,'Assumptions (Nuclear)'!AF11*Model!$AS$1129*AVERAGE('Assumptions (Nuclear)'!$AL$2:$AQ$2)/10^9,0)</f>
        <v>0.01611942773</v>
      </c>
      <c r="BD1332" s="160">
        <f>IF($AS$1129&gt;0,'Assumptions (Nuclear)'!AG11*Model!$AS$1129*AVERAGE('Assumptions (Nuclear)'!$AL$2:$AQ$2)/10^9,0)</f>
        <v>0.0160921529</v>
      </c>
      <c r="BE1332" s="160">
        <f>IF($AS$1129&gt;0,'Assumptions (Nuclear)'!AH11*Model!$AS$1129*AVERAGE('Assumptions (Nuclear)'!$AL$2:$AQ$2)/10^9,0)</f>
        <v>0.01611942773</v>
      </c>
      <c r="BF1332" s="160">
        <f>IF($AS$1129&gt;0,'Assumptions (Nuclear)'!AI11*Model!$AS$1129*AVERAGE('Assumptions (Nuclear)'!$AL$2:$AQ$2)/10^9,0)</f>
        <v>0.0160921529</v>
      </c>
      <c r="BG1332" s="160">
        <f>IF($AS$1129&gt;0,'Assumptions (Nuclear)'!AJ11*Model!$AS$1129*AVERAGE('Assumptions (Nuclear)'!$AL$2:$AQ$2)/10^9,0)</f>
        <v>0.01611942773</v>
      </c>
      <c r="BH1332" s="160">
        <f>IF($AS$1129&gt;0,'Assumptions (Nuclear)'!AK11*Model!$AS$1129*AVERAGE('Assumptions (Nuclear)'!$AL$2:$AQ$2)/10^9,0)</f>
        <v>0.008046076448</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0.01380285589</v>
      </c>
      <c r="AU1333" s="160">
        <f>IF($AT$1129&gt;0,'Assumptions (Nuclear)'!W11*Model!$AT$1129*AVERAGE('Assumptions (Nuclear)'!$AM$2:$AR$2)/10^9,0)</f>
        <v>0.02622542619</v>
      </c>
      <c r="AV1333" s="160">
        <f>IF($AT$1129&gt;0,'Assumptions (Nuclear)'!X11*Model!$AT$1129*AVERAGE('Assumptions (Nuclear)'!$AM$2:$AR$2)/10^9,0)</f>
        <v>0.02360288357</v>
      </c>
      <c r="AW1333" s="160">
        <f>IF($AT$1129&gt;0,'Assumptions (Nuclear)'!Y11*Model!$AT$1129*AVERAGE('Assumptions (Nuclear)'!$AM$2:$AR$2)/10^9,0)</f>
        <v>0.02125639807</v>
      </c>
      <c r="AX1333" s="160">
        <f>IF($AT$1129&gt;0,'Assumptions (Nuclear)'!Z11*Model!$AT$1129*AVERAGE('Assumptions (Nuclear)'!$AM$2:$AR$2)/10^9,0)</f>
        <v>0.01913075826</v>
      </c>
      <c r="AY1333" s="160">
        <f>IF($AT$1129&gt;0,'Assumptions (Nuclear)'!AA11*Model!$AT$1129*AVERAGE('Assumptions (Nuclear)'!$AM$2:$AR$2)/10^9,0)</f>
        <v>0.01719835844</v>
      </c>
      <c r="AZ1333" s="160">
        <f>IF($AT$1129&gt;0,'Assumptions (Nuclear)'!AB11*Model!$AT$1129*AVERAGE('Assumptions (Nuclear)'!$AM$2:$AR$2)/10^9,0)</f>
        <v>0.01628736995</v>
      </c>
      <c r="BA1333" s="160">
        <f>IF($AT$1129&gt;0,'Assumptions (Nuclear)'!AC11*Model!$AT$1129*AVERAGE('Assumptions (Nuclear)'!$AM$2:$AR$2)/10^9,0)</f>
        <v>0.01628736995</v>
      </c>
      <c r="BB1333" s="160">
        <f>IF($AT$1129&gt;0,'Assumptions (Nuclear)'!AD11*Model!$AT$1129*AVERAGE('Assumptions (Nuclear)'!$AM$2:$AR$2)/10^9,0)</f>
        <v>0.01631497566</v>
      </c>
      <c r="BC1333" s="160">
        <f>IF($AT$1129&gt;0,'Assumptions (Nuclear)'!AE11*Model!$AT$1129*AVERAGE('Assumptions (Nuclear)'!$AM$2:$AR$2)/10^9,0)</f>
        <v>0.01628736995</v>
      </c>
      <c r="BD1333" s="160">
        <f>IF($AT$1129&gt;0,'Assumptions (Nuclear)'!AF11*Model!$AT$1129*AVERAGE('Assumptions (Nuclear)'!$AM$2:$AR$2)/10^9,0)</f>
        <v>0.01631497566</v>
      </c>
      <c r="BE1333" s="160">
        <f>IF($AT$1129&gt;0,'Assumptions (Nuclear)'!AG11*Model!$AT$1129*AVERAGE('Assumptions (Nuclear)'!$AM$2:$AR$2)/10^9,0)</f>
        <v>0.01628736995</v>
      </c>
      <c r="BF1333" s="160">
        <f>IF($AT$1129&gt;0,'Assumptions (Nuclear)'!AH11*Model!$AT$1129*AVERAGE('Assumptions (Nuclear)'!$AM$2:$AR$2)/10^9,0)</f>
        <v>0.01631497566</v>
      </c>
      <c r="BG1333" s="160">
        <f>IF($AT$1129&gt;0,'Assumptions (Nuclear)'!AI11*Model!$AT$1129*AVERAGE('Assumptions (Nuclear)'!$AM$2:$AR$2)/10^9,0)</f>
        <v>0.01628736995</v>
      </c>
      <c r="BH1333" s="160">
        <f>IF($AT$1129&gt;0,'Assumptions (Nuclear)'!AJ11*Model!$AT$1129*AVERAGE('Assumptions (Nuclear)'!$AM$2:$AR$2)/10^9,0)</f>
        <v>0.01631497566</v>
      </c>
      <c r="BI1333" s="160">
        <f>IF($AT$1129&gt;0,'Assumptions (Nuclear)'!AK11*Model!$AT$1129*AVERAGE('Assumptions (Nuclear)'!$AM$2:$AR$2)/10^9,0)</f>
        <v>0.008143684974</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0.01396894189</v>
      </c>
      <c r="AV1334" s="160">
        <f>IF($AU$1129&gt;0,'Assumptions (Nuclear)'!W11*Model!$AU$1129*AVERAGE('Assumptions (Nuclear)'!$AN$2:$AS$2)/10^9,0)</f>
        <v>0.02654098958</v>
      </c>
      <c r="AW1334" s="160">
        <f>IF($AU$1129&gt;0,'Assumptions (Nuclear)'!X11*Model!$AU$1129*AVERAGE('Assumptions (Nuclear)'!$AN$2:$AS$2)/10^9,0)</f>
        <v>0.02388689063</v>
      </c>
      <c r="AX1334" s="160">
        <f>IF($AU$1129&gt;0,'Assumptions (Nuclear)'!Y11*Model!$AU$1129*AVERAGE('Assumptions (Nuclear)'!$AN$2:$AS$2)/10^9,0)</f>
        <v>0.02151217051</v>
      </c>
      <c r="AY1334" s="160">
        <f>IF($AU$1129&gt;0,'Assumptions (Nuclear)'!Z11*Model!$AU$1129*AVERAGE('Assumptions (Nuclear)'!$AN$2:$AS$2)/10^9,0)</f>
        <v>0.01936095346</v>
      </c>
      <c r="AZ1334" s="160">
        <f>IF($AU$1129&gt;0,'Assumptions (Nuclear)'!AA11*Model!$AU$1129*AVERAGE('Assumptions (Nuclear)'!$AN$2:$AS$2)/10^9,0)</f>
        <v>0.01740530159</v>
      </c>
      <c r="BA1334" s="160">
        <f>IF($AU$1129&gt;0,'Assumptions (Nuclear)'!AB11*Model!$AU$1129*AVERAGE('Assumptions (Nuclear)'!$AN$2:$AS$2)/10^9,0)</f>
        <v>0.01648335143</v>
      </c>
      <c r="BB1334" s="160">
        <f>IF($AU$1129&gt;0,'Assumptions (Nuclear)'!AC11*Model!$AU$1129*AVERAGE('Assumptions (Nuclear)'!$AN$2:$AS$2)/10^9,0)</f>
        <v>0.01648335143</v>
      </c>
      <c r="BC1334" s="160">
        <f>IF($AU$1129&gt;0,'Assumptions (Nuclear)'!AD11*Model!$AU$1129*AVERAGE('Assumptions (Nuclear)'!$AN$2:$AS$2)/10^9,0)</f>
        <v>0.01651128931</v>
      </c>
      <c r="BD1334" s="160">
        <f>IF($AU$1129&gt;0,'Assumptions (Nuclear)'!AE11*Model!$AU$1129*AVERAGE('Assumptions (Nuclear)'!$AN$2:$AS$2)/10^9,0)</f>
        <v>0.01648335143</v>
      </c>
      <c r="BE1334" s="160">
        <f>IF($AU$1129&gt;0,'Assumptions (Nuclear)'!AF11*Model!$AU$1129*AVERAGE('Assumptions (Nuclear)'!$AN$2:$AS$2)/10^9,0)</f>
        <v>0.01651128931</v>
      </c>
      <c r="BF1334" s="160">
        <f>IF($AU$1129&gt;0,'Assumptions (Nuclear)'!AG11*Model!$AU$1129*AVERAGE('Assumptions (Nuclear)'!$AN$2:$AS$2)/10^9,0)</f>
        <v>0.01648335143</v>
      </c>
      <c r="BG1334" s="160">
        <f>IF($AU$1129&gt;0,'Assumptions (Nuclear)'!AH11*Model!$AU$1129*AVERAGE('Assumptions (Nuclear)'!$AN$2:$AS$2)/10^9,0)</f>
        <v>0.01651128931</v>
      </c>
      <c r="BH1334" s="160">
        <f>IF($AU$1129&gt;0,'Assumptions (Nuclear)'!AI11*Model!$AU$1129*AVERAGE('Assumptions (Nuclear)'!$AN$2:$AS$2)/10^9,0)</f>
        <v>0.01648335143</v>
      </c>
      <c r="BI1334" s="160">
        <f>IF($AU$1129&gt;0,'Assumptions (Nuclear)'!AJ11*Model!$AU$1129*AVERAGE('Assumptions (Nuclear)'!$AN$2:$AS$2)/10^9,0)</f>
        <v>0.01651128931</v>
      </c>
      <c r="BJ1334" s="160">
        <f>IF($AU$1129&gt;0,'Assumptions (Nuclear)'!AK11*Model!$AU$1129*AVERAGE('Assumptions (Nuclear)'!$AN$2:$AS$2)/10^9,0)</f>
        <v>0.008241675713</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0.01413630441</v>
      </c>
      <c r="AW1335" s="160">
        <f>IF($AV$1129&gt;0,'Assumptions (Nuclear)'!W11*Model!$AV$1129*AVERAGE('Assumptions (Nuclear)'!$AO$2:$AT$2)/10^9,0)</f>
        <v>0.02685897838</v>
      </c>
      <c r="AX1335" s="160">
        <f>IF($AV$1129&gt;0,'Assumptions (Nuclear)'!X11*Model!$AV$1129*AVERAGE('Assumptions (Nuclear)'!$AO$2:$AT$2)/10^9,0)</f>
        <v>0.02417308054</v>
      </c>
      <c r="AY1335" s="160">
        <f>IF($AV$1129&gt;0,'Assumptions (Nuclear)'!Y11*Model!$AV$1129*AVERAGE('Assumptions (Nuclear)'!$AO$2:$AT$2)/10^9,0)</f>
        <v>0.02176990879</v>
      </c>
      <c r="AZ1335" s="160">
        <f>IF($AV$1129&gt;0,'Assumptions (Nuclear)'!Z11*Model!$AV$1129*AVERAGE('Assumptions (Nuclear)'!$AO$2:$AT$2)/10^9,0)</f>
        <v>0.01959291792</v>
      </c>
      <c r="BA1335" s="160">
        <f>IF($AV$1129&gt;0,'Assumptions (Nuclear)'!AA11*Model!$AV$1129*AVERAGE('Assumptions (Nuclear)'!$AO$2:$AT$2)/10^9,0)</f>
        <v>0.0176138353</v>
      </c>
      <c r="BB1335" s="160">
        <f>IF($AV$1129&gt;0,'Assumptions (Nuclear)'!AB11*Model!$AV$1129*AVERAGE('Assumptions (Nuclear)'!$AO$2:$AT$2)/10^9,0)</f>
        <v>0.01668083921</v>
      </c>
      <c r="BC1335" s="160">
        <f>IF($AV$1129&gt;0,'Assumptions (Nuclear)'!AC11*Model!$AV$1129*AVERAGE('Assumptions (Nuclear)'!$AO$2:$AT$2)/10^9,0)</f>
        <v>0.01668083921</v>
      </c>
      <c r="BD1335" s="160">
        <f>IF($AV$1129&gt;0,'Assumptions (Nuclear)'!AD11*Model!$AV$1129*AVERAGE('Assumptions (Nuclear)'!$AO$2:$AT$2)/10^9,0)</f>
        <v>0.01670911182</v>
      </c>
      <c r="BE1335" s="160">
        <f>IF($AV$1129&gt;0,'Assumptions (Nuclear)'!AE11*Model!$AV$1129*AVERAGE('Assumptions (Nuclear)'!$AO$2:$AT$2)/10^9,0)</f>
        <v>0.01668083921</v>
      </c>
      <c r="BF1335" s="160">
        <f>IF($AV$1129&gt;0,'Assumptions (Nuclear)'!AF11*Model!$AV$1129*AVERAGE('Assumptions (Nuclear)'!$AO$2:$AT$2)/10^9,0)</f>
        <v>0.01670911182</v>
      </c>
      <c r="BG1335" s="160">
        <f>IF($AV$1129&gt;0,'Assumptions (Nuclear)'!AG11*Model!$AV$1129*AVERAGE('Assumptions (Nuclear)'!$AO$2:$AT$2)/10^9,0)</f>
        <v>0.01668083921</v>
      </c>
      <c r="BH1335" s="160">
        <f>IF($AV$1129&gt;0,'Assumptions (Nuclear)'!AH11*Model!$AV$1129*AVERAGE('Assumptions (Nuclear)'!$AO$2:$AT$2)/10^9,0)</f>
        <v>0.01670911182</v>
      </c>
      <c r="BI1335" s="160">
        <f>IF($AV$1129&gt;0,'Assumptions (Nuclear)'!AI11*Model!$AV$1129*AVERAGE('Assumptions (Nuclear)'!$AO$2:$AT$2)/10^9,0)</f>
        <v>0.01668083921</v>
      </c>
      <c r="BJ1335" s="160">
        <f>IF($AV$1129&gt;0,'Assumptions (Nuclear)'!AJ11*Model!$AV$1129*AVERAGE('Assumptions (Nuclear)'!$AO$2:$AT$2)/10^9,0)</f>
        <v>0.01670911182</v>
      </c>
      <c r="BK1335" s="160">
        <f>IF($AV$1129&gt;0,'Assumptions (Nuclear)'!AK11*Model!$AV$1129*AVERAGE('Assumptions (Nuclear)'!$AO$2:$AT$2)/10^9,0)</f>
        <v>0.008340419603</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0.01430800356</v>
      </c>
      <c r="AX1336" s="160">
        <f>IF($AW$1129&gt;0,'Assumptions (Nuclear)'!W11*Model!$AW$1129*AVERAGE('Assumptions (Nuclear)'!$AP$2:$AU$2)/10^9,0)</f>
        <v>0.02718520676</v>
      </c>
      <c r="AY1336" s="160">
        <f>IF($AW$1129&gt;0,'Assumptions (Nuclear)'!X11*Model!$AW$1129*AVERAGE('Assumptions (Nuclear)'!$AP$2:$AU$2)/10^9,0)</f>
        <v>0.02446668609</v>
      </c>
      <c r="AZ1336" s="160">
        <f>IF($AW$1129&gt;0,'Assumptions (Nuclear)'!Y11*Model!$AW$1129*AVERAGE('Assumptions (Nuclear)'!$AP$2:$AU$2)/10^9,0)</f>
        <v>0.02203432548</v>
      </c>
      <c r="BA1336" s="160">
        <f>IF($AW$1129&gt;0,'Assumptions (Nuclear)'!Z11*Model!$AW$1129*AVERAGE('Assumptions (Nuclear)'!$AP$2:$AU$2)/10^9,0)</f>
        <v>0.01983089293</v>
      </c>
      <c r="BB1336" s="160">
        <f>IF($AW$1129&gt;0,'Assumptions (Nuclear)'!AA11*Model!$AW$1129*AVERAGE('Assumptions (Nuclear)'!$AP$2:$AU$2)/10^9,0)</f>
        <v>0.01782777243</v>
      </c>
      <c r="BC1336" s="160">
        <f>IF($AW$1129&gt;0,'Assumptions (Nuclear)'!AB11*Model!$AW$1129*AVERAGE('Assumptions (Nuclear)'!$AP$2:$AU$2)/10^9,0)</f>
        <v>0.0168834442</v>
      </c>
      <c r="BD1336" s="160">
        <f>IF($AW$1129&gt;0,'Assumptions (Nuclear)'!AC11*Model!$AW$1129*AVERAGE('Assumptions (Nuclear)'!$AP$2:$AU$2)/10^9,0)</f>
        <v>0.0168834442</v>
      </c>
      <c r="BE1336" s="160">
        <f>IF($AW$1129&gt;0,'Assumptions (Nuclear)'!AD11*Model!$AW$1129*AVERAGE('Assumptions (Nuclear)'!$AP$2:$AU$2)/10^9,0)</f>
        <v>0.01691206021</v>
      </c>
      <c r="BF1336" s="160">
        <f>IF($AW$1129&gt;0,'Assumptions (Nuclear)'!AE11*Model!$AW$1129*AVERAGE('Assumptions (Nuclear)'!$AP$2:$AU$2)/10^9,0)</f>
        <v>0.0168834442</v>
      </c>
      <c r="BG1336" s="160">
        <f>IF($AW$1129&gt;0,'Assumptions (Nuclear)'!AF11*Model!$AW$1129*AVERAGE('Assumptions (Nuclear)'!$AP$2:$AU$2)/10^9,0)</f>
        <v>0.01691206021</v>
      </c>
      <c r="BH1336" s="160">
        <f>IF($AW$1129&gt;0,'Assumptions (Nuclear)'!AG11*Model!$AW$1129*AVERAGE('Assumptions (Nuclear)'!$AP$2:$AU$2)/10^9,0)</f>
        <v>0.0168834442</v>
      </c>
      <c r="BI1336" s="160">
        <f>IF($AW$1129&gt;0,'Assumptions (Nuclear)'!AH11*Model!$AW$1129*AVERAGE('Assumptions (Nuclear)'!$AP$2:$AU$2)/10^9,0)</f>
        <v>0.01691206021</v>
      </c>
      <c r="BJ1336" s="160">
        <f>IF($AW$1129&gt;0,'Assumptions (Nuclear)'!AI11*Model!$AW$1129*AVERAGE('Assumptions (Nuclear)'!$AP$2:$AU$2)/10^9,0)</f>
        <v>0.0168834442</v>
      </c>
      <c r="BK1336" s="160">
        <f>IF($AW$1129&gt;0,'Assumptions (Nuclear)'!AJ11*Model!$AW$1129*AVERAGE('Assumptions (Nuclear)'!$AP$2:$AU$2)/10^9,0)</f>
        <v>0.01691206021</v>
      </c>
      <c r="BL1336" s="160">
        <f>IF($AW$1129&gt;0,'Assumptions (Nuclear)'!AK11*Model!$AW$1129*AVERAGE('Assumptions (Nuclear)'!$AP$2:$AU$2)/10^9,0)</f>
        <v>0.0084417221</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0.5942451414</v>
      </c>
      <c r="AY1337" s="160">
        <f>IF($AX$1129&gt;0,'Assumptions (Nuclear)'!W11*Model!$AX$1129*AVERAGE('Assumptions (Nuclear)'!$AQ$2:$AV$2)/10^9,0)</f>
        <v>1.129065769</v>
      </c>
      <c r="AZ1337" s="160">
        <f>IF($AX$1129&gt;0,'Assumptions (Nuclear)'!X11*Model!$AX$1129*AVERAGE('Assumptions (Nuclear)'!$AQ$2:$AV$2)/10^9,0)</f>
        <v>1.016159192</v>
      </c>
      <c r="BA1337" s="160">
        <f>IF($AX$1129&gt;0,'Assumptions (Nuclear)'!Y11*Model!$AX$1129*AVERAGE('Assumptions (Nuclear)'!$AQ$2:$AV$2)/10^9,0)</f>
        <v>0.9151375178</v>
      </c>
      <c r="BB1337" s="160">
        <f>IF($AX$1129&gt;0,'Assumptions (Nuclear)'!Z11*Model!$AX$1129*AVERAGE('Assumptions (Nuclear)'!$AQ$2:$AV$2)/10^9,0)</f>
        <v>0.823623766</v>
      </c>
      <c r="BC1337" s="160">
        <f>IF($AX$1129&gt;0,'Assumptions (Nuclear)'!AA11*Model!$AX$1129*AVERAGE('Assumptions (Nuclear)'!$AQ$2:$AV$2)/10^9,0)</f>
        <v>0.7404294462</v>
      </c>
      <c r="BD1337" s="160">
        <f>IF($AX$1129&gt;0,'Assumptions (Nuclear)'!AB11*Model!$AX$1129*AVERAGE('Assumptions (Nuclear)'!$AQ$2:$AV$2)/10^9,0)</f>
        <v>0.7012092669</v>
      </c>
      <c r="BE1337" s="160">
        <f>IF($AX$1129&gt;0,'Assumptions (Nuclear)'!AC11*Model!$AX$1129*AVERAGE('Assumptions (Nuclear)'!$AQ$2:$AV$2)/10^9,0)</f>
        <v>0.7012092669</v>
      </c>
      <c r="BF1337" s="160">
        <f>IF($AX$1129&gt;0,'Assumptions (Nuclear)'!AD11*Model!$AX$1129*AVERAGE('Assumptions (Nuclear)'!$AQ$2:$AV$2)/10^9,0)</f>
        <v>0.7023977572</v>
      </c>
      <c r="BG1337" s="160">
        <f>IF($AX$1129&gt;0,'Assumptions (Nuclear)'!AE11*Model!$AX$1129*AVERAGE('Assumptions (Nuclear)'!$AQ$2:$AV$2)/10^9,0)</f>
        <v>0.7012092669</v>
      </c>
      <c r="BH1337" s="160">
        <f>IF($AX$1129&gt;0,'Assumptions (Nuclear)'!AF11*Model!$AX$1129*AVERAGE('Assumptions (Nuclear)'!$AQ$2:$AV$2)/10^9,0)</f>
        <v>0.7023977572</v>
      </c>
      <c r="BI1337" s="160">
        <f>IF($AX$1129&gt;0,'Assumptions (Nuclear)'!AG11*Model!$AX$1129*AVERAGE('Assumptions (Nuclear)'!$AQ$2:$AV$2)/10^9,0)</f>
        <v>0.7012092669</v>
      </c>
      <c r="BJ1337" s="160">
        <f>IF($AX$1129&gt;0,'Assumptions (Nuclear)'!AH11*Model!$AX$1129*AVERAGE('Assumptions (Nuclear)'!$AQ$2:$AV$2)/10^9,0)</f>
        <v>0.7023977572</v>
      </c>
      <c r="BK1337" s="160">
        <f>IF($AX$1129&gt;0,'Assumptions (Nuclear)'!AI11*Model!$AX$1129*AVERAGE('Assumptions (Nuclear)'!$AQ$2:$AV$2)/10^9,0)</f>
        <v>0.7012092669</v>
      </c>
      <c r="BL1337" s="160">
        <f>IF($AX$1129&gt;0,'Assumptions (Nuclear)'!AJ11*Model!$AX$1129*AVERAGE('Assumptions (Nuclear)'!$AQ$2:$AV$2)/10^9,0)</f>
        <v>0.7023977572</v>
      </c>
      <c r="BM1337" s="160">
        <f>IF($AX$1129&gt;0,'Assumptions (Nuclear)'!AK11*Model!$AX$1129*AVERAGE('Assumptions (Nuclear)'!$AQ$2:$AV$2)/10^9,0)</f>
        <v>0.3506046335</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0.6038404711</v>
      </c>
      <c r="AZ1338" s="160">
        <f>IF($AY$1129&gt;0,'Assumptions (Nuclear)'!W11*Model!$AY$1129*AVERAGE('Assumptions (Nuclear)'!$AR$2:$AW$2)/10^9,0)</f>
        <v>1.147296895</v>
      </c>
      <c r="BA1338" s="160">
        <f>IF($AY$1129&gt;0,'Assumptions (Nuclear)'!X11*Model!$AY$1129*AVERAGE('Assumptions (Nuclear)'!$AR$2:$AW$2)/10^9,0)</f>
        <v>1.032567206</v>
      </c>
      <c r="BB1338" s="160">
        <f>IF($AY$1129&gt;0,'Assumptions (Nuclear)'!Y11*Model!$AY$1129*AVERAGE('Assumptions (Nuclear)'!$AR$2:$AW$2)/10^9,0)</f>
        <v>0.9299143255</v>
      </c>
      <c r="BC1338" s="160">
        <f>IF($AY$1129&gt;0,'Assumptions (Nuclear)'!Z11*Model!$AY$1129*AVERAGE('Assumptions (Nuclear)'!$AR$2:$AW$2)/10^9,0)</f>
        <v>0.8369228929</v>
      </c>
      <c r="BD1338" s="160">
        <f>IF($AY$1129&gt;0,'Assumptions (Nuclear)'!AA11*Model!$AY$1129*AVERAGE('Assumptions (Nuclear)'!$AR$2:$AW$2)/10^9,0)</f>
        <v>0.752385227</v>
      </c>
      <c r="BE1338" s="160">
        <f>IF($AY$1129&gt;0,'Assumptions (Nuclear)'!AB11*Model!$AY$1129*AVERAGE('Assumptions (Nuclear)'!$AR$2:$AW$2)/10^9,0)</f>
        <v>0.7125317559</v>
      </c>
      <c r="BF1338" s="160">
        <f>IF($AY$1129&gt;0,'Assumptions (Nuclear)'!AC11*Model!$AY$1129*AVERAGE('Assumptions (Nuclear)'!$AR$2:$AW$2)/10^9,0)</f>
        <v>0.7125317559</v>
      </c>
      <c r="BG1338" s="160">
        <f>IF($AY$1129&gt;0,'Assumptions (Nuclear)'!AD11*Model!$AY$1129*AVERAGE('Assumptions (Nuclear)'!$AR$2:$AW$2)/10^9,0)</f>
        <v>0.7137394368</v>
      </c>
      <c r="BH1338" s="160">
        <f>IF($AY$1129&gt;0,'Assumptions (Nuclear)'!AE11*Model!$AY$1129*AVERAGE('Assumptions (Nuclear)'!$AR$2:$AW$2)/10^9,0)</f>
        <v>0.7125317559</v>
      </c>
      <c r="BI1338" s="160">
        <f>IF($AY$1129&gt;0,'Assumptions (Nuclear)'!AF11*Model!$AY$1129*AVERAGE('Assumptions (Nuclear)'!$AR$2:$AW$2)/10^9,0)</f>
        <v>0.7137394368</v>
      </c>
      <c r="BJ1338" s="160">
        <f>IF($AY$1129&gt;0,'Assumptions (Nuclear)'!AG11*Model!$AY$1129*AVERAGE('Assumptions (Nuclear)'!$AR$2:$AW$2)/10^9,0)</f>
        <v>0.7125317559</v>
      </c>
      <c r="BK1338" s="160">
        <f>IF($AY$1129&gt;0,'Assumptions (Nuclear)'!AH11*Model!$AY$1129*AVERAGE('Assumptions (Nuclear)'!$AR$2:$AW$2)/10^9,0)</f>
        <v>0.7137394368</v>
      </c>
      <c r="BL1338" s="160">
        <f>IF($AY$1129&gt;0,'Assumptions (Nuclear)'!AI11*Model!$AY$1129*AVERAGE('Assumptions (Nuclear)'!$AR$2:$AW$2)/10^9,0)</f>
        <v>0.7125317559</v>
      </c>
      <c r="BM1338" s="160">
        <f>IF($AY$1129&gt;0,'Assumptions (Nuclear)'!AJ11*Model!$AY$1129*AVERAGE('Assumptions (Nuclear)'!$AR$2:$AW$2)/10^9,0)</f>
        <v>0.7137394368</v>
      </c>
      <c r="BN1338" s="160">
        <f>IF($AY$1129&gt;0,'Assumptions (Nuclear)'!AK11*Model!$AY$1129*AVERAGE('Assumptions (Nuclear)'!$AR$2:$AW$2)/10^9,0)</f>
        <v>0.3562658779</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0.01482699991</v>
      </c>
      <c r="BA1339" s="160">
        <f>IF($AZ$1129&gt;0,'Assumptions (Nuclear)'!W11*Model!$AZ$1129*AVERAGE('Assumptions (Nuclear)'!$AS$2:$AX$2)/10^9,0)</f>
        <v>0.02817129984</v>
      </c>
      <c r="BB1339" s="160">
        <f>IF($AZ$1129&gt;0,'Assumptions (Nuclear)'!X11*Model!$AZ$1129*AVERAGE('Assumptions (Nuclear)'!$AS$2:$AX$2)/10^9,0)</f>
        <v>0.02535416985</v>
      </c>
      <c r="BC1339" s="160">
        <f>IF($AZ$1129&gt;0,'Assumptions (Nuclear)'!Y11*Model!$AZ$1129*AVERAGE('Assumptions (Nuclear)'!$AS$2:$AX$2)/10^9,0)</f>
        <v>0.02283357987</v>
      </c>
      <c r="BD1339" s="160">
        <f>IF($AZ$1129&gt;0,'Assumptions (Nuclear)'!Z11*Model!$AZ$1129*AVERAGE('Assumptions (Nuclear)'!$AS$2:$AX$2)/10^9,0)</f>
        <v>0.02055022188</v>
      </c>
      <c r="BE1339" s="160">
        <f>IF($AZ$1129&gt;0,'Assumptions (Nuclear)'!AA11*Model!$AZ$1129*AVERAGE('Assumptions (Nuclear)'!$AS$2:$AX$2)/10^9,0)</f>
        <v>0.01847444189</v>
      </c>
      <c r="BF1339" s="160">
        <f>IF($AZ$1129&gt;0,'Assumptions (Nuclear)'!AB11*Model!$AZ$1129*AVERAGE('Assumptions (Nuclear)'!$AS$2:$AX$2)/10^9,0)</f>
        <v>0.0174958599</v>
      </c>
      <c r="BG1339" s="160">
        <f>IF($AZ$1129&gt;0,'Assumptions (Nuclear)'!AC11*Model!$AZ$1129*AVERAGE('Assumptions (Nuclear)'!$AS$2:$AX$2)/10^9,0)</f>
        <v>0.0174958599</v>
      </c>
      <c r="BH1339" s="160">
        <f>IF($AZ$1129&gt;0,'Assumptions (Nuclear)'!AD11*Model!$AZ$1129*AVERAGE('Assumptions (Nuclear)'!$AS$2:$AX$2)/10^9,0)</f>
        <v>0.0175255139</v>
      </c>
      <c r="BI1339" s="160">
        <f>IF($AZ$1129&gt;0,'Assumptions (Nuclear)'!AE11*Model!$AZ$1129*AVERAGE('Assumptions (Nuclear)'!$AS$2:$AX$2)/10^9,0)</f>
        <v>0.0174958599</v>
      </c>
      <c r="BJ1339" s="160">
        <f>IF($AZ$1129&gt;0,'Assumptions (Nuclear)'!AF11*Model!$AZ$1129*AVERAGE('Assumptions (Nuclear)'!$AS$2:$AX$2)/10^9,0)</f>
        <v>0.0175255139</v>
      </c>
      <c r="BK1339" s="160">
        <f>IF($AZ$1129&gt;0,'Assumptions (Nuclear)'!AG11*Model!$AZ$1129*AVERAGE('Assumptions (Nuclear)'!$AS$2:$AX$2)/10^9,0)</f>
        <v>0.0174958599</v>
      </c>
      <c r="BL1339" s="160">
        <f>IF($AZ$1129&gt;0,'Assumptions (Nuclear)'!AH11*Model!$AZ$1129*AVERAGE('Assumptions (Nuclear)'!$AS$2:$AX$2)/10^9,0)</f>
        <v>0.0175255139</v>
      </c>
      <c r="BM1339" s="160">
        <f>IF($AZ$1129&gt;0,'Assumptions (Nuclear)'!AI11*Model!$AZ$1129*AVERAGE('Assumptions (Nuclear)'!$AS$2:$AX$2)/10^9,0)</f>
        <v>0.0174958599</v>
      </c>
      <c r="BN1339" s="160">
        <f>IF($AZ$1129&gt;0,'Assumptions (Nuclear)'!AJ11*Model!$AZ$1129*AVERAGE('Assumptions (Nuclear)'!$AS$2:$AX$2)/10^9,0)</f>
        <v>0.0175255139</v>
      </c>
      <c r="BO1339" s="160">
        <f>IF($AZ$1129&gt;0,'Assumptions (Nuclear)'!AK11*Model!$AZ$1129*AVERAGE('Assumptions (Nuclear)'!$AS$2:$AX$2)/10^9,0)</f>
        <v>0.00874792995</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0.0150028214</v>
      </c>
      <c r="BB1340" s="160">
        <f>IF($BA$1129&gt;0,'Assumptions (Nuclear)'!W11*Model!$BA$1129*AVERAGE('Assumptions (Nuclear)'!$AT$2:$AY$2)/10^9,0)</f>
        <v>0.02850536065</v>
      </c>
      <c r="BC1340" s="160">
        <f>IF($BA$1129&gt;0,'Assumptions (Nuclear)'!X11*Model!$BA$1129*AVERAGE('Assumptions (Nuclear)'!$AT$2:$AY$2)/10^9,0)</f>
        <v>0.02565482459</v>
      </c>
      <c r="BD1340" s="160">
        <f>IF($BA$1129&gt;0,'Assumptions (Nuclear)'!Y11*Model!$BA$1129*AVERAGE('Assumptions (Nuclear)'!$AT$2:$AY$2)/10^9,0)</f>
        <v>0.02310434495</v>
      </c>
      <c r="BE1340" s="160">
        <f>IF($BA$1129&gt;0,'Assumptions (Nuclear)'!Z11*Model!$BA$1129*AVERAGE('Assumptions (Nuclear)'!$AT$2:$AY$2)/10^9,0)</f>
        <v>0.02079391045</v>
      </c>
      <c r="BF1340" s="160">
        <f>IF($BA$1129&gt;0,'Assumptions (Nuclear)'!AA11*Model!$BA$1129*AVERAGE('Assumptions (Nuclear)'!$AT$2:$AY$2)/10^9,0)</f>
        <v>0.01869351546</v>
      </c>
      <c r="BG1340" s="160">
        <f>IF($BA$1129&gt;0,'Assumptions (Nuclear)'!AB11*Model!$BA$1129*AVERAGE('Assumptions (Nuclear)'!$AT$2:$AY$2)/10^9,0)</f>
        <v>0.01770332925</v>
      </c>
      <c r="BH1340" s="160">
        <f>IF($BA$1129&gt;0,'Assumptions (Nuclear)'!AC11*Model!$BA$1129*AVERAGE('Assumptions (Nuclear)'!$AT$2:$AY$2)/10^9,0)</f>
        <v>0.01770332925</v>
      </c>
      <c r="BI1340" s="160">
        <f>IF($BA$1129&gt;0,'Assumptions (Nuclear)'!AD11*Model!$BA$1129*AVERAGE('Assumptions (Nuclear)'!$AT$2:$AY$2)/10^9,0)</f>
        <v>0.01773333489</v>
      </c>
      <c r="BJ1340" s="160">
        <f>IF($BA$1129&gt;0,'Assumptions (Nuclear)'!AE11*Model!$BA$1129*AVERAGE('Assumptions (Nuclear)'!$AT$2:$AY$2)/10^9,0)</f>
        <v>0.01770332925</v>
      </c>
      <c r="BK1340" s="160">
        <f>IF($BA$1129&gt;0,'Assumptions (Nuclear)'!AF11*Model!$BA$1129*AVERAGE('Assumptions (Nuclear)'!$AT$2:$AY$2)/10^9,0)</f>
        <v>0.01773333489</v>
      </c>
      <c r="BL1340" s="160">
        <f>IF($BA$1129&gt;0,'Assumptions (Nuclear)'!AG11*Model!$BA$1129*AVERAGE('Assumptions (Nuclear)'!$AT$2:$AY$2)/10^9,0)</f>
        <v>0.01770332925</v>
      </c>
      <c r="BM1340" s="160">
        <f>IF($BA$1129&gt;0,'Assumptions (Nuclear)'!AH11*Model!$BA$1129*AVERAGE('Assumptions (Nuclear)'!$AT$2:$AY$2)/10^9,0)</f>
        <v>0.01773333489</v>
      </c>
      <c r="BN1340" s="160">
        <f>IF($BA$1129&gt;0,'Assumptions (Nuclear)'!AI11*Model!$BA$1129*AVERAGE('Assumptions (Nuclear)'!$AT$2:$AY$2)/10^9,0)</f>
        <v>0.01770332925</v>
      </c>
      <c r="BO1340" s="160">
        <f>IF($BA$1129&gt;0,'Assumptions (Nuclear)'!AJ11*Model!$BA$1129*AVERAGE('Assumptions (Nuclear)'!$AT$2:$AY$2)/10^9,0)</f>
        <v>0.01773333489</v>
      </c>
      <c r="BP1340" s="160">
        <f>IF($BA$1129&gt;0,'Assumptions (Nuclear)'!AK11*Model!$BA$1129*AVERAGE('Assumptions (Nuclear)'!$AT$2:$AY$2)/10^9,0)</f>
        <v>0.008851664623</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0.8920272478</v>
      </c>
      <c r="D1341" s="160">
        <f>IF(Model!D1127+Model!D1128-D1124-Model!D1125-Model!D1126-D1289+D1237&gt;0,(1-'Assumptions (Nuclear)'!C29)*(Model!D1127+Model!D1128-D1124-Model!D1125-Model!D1126-D1289+D1237)+D1289-D1184+D1185,Model!D1127+Model!D1128-D1124-Model!D1125-Model!D1126+D1237-D1184+D1185)</f>
        <v>0.8813017671</v>
      </c>
      <c r="E1341" s="160">
        <f>IF(Model!E1127+Model!E1128-E1124-Model!E1125-Model!E1126-E1289+E1237&gt;0,(1-'Assumptions (Nuclear)'!D29)*(Model!E1127+Model!E1128-E1124-Model!E1125-Model!E1126-E1289+E1237)+E1289-E1184+E1185,Model!E1127+Model!E1128-E1124-Model!E1125-Model!E1126+E1237-E1184+E1185)</f>
        <v>0.7684008954</v>
      </c>
      <c r="F1341" s="160">
        <f>IF(Model!F1127+Model!F1128-F1124-Model!F1125-Model!F1126-F1289+F1237&gt;0,(1-'Assumptions (Nuclear)'!E29)*(Model!F1127+Model!F1128-F1124-Model!F1125-Model!F1126-F1289+F1237)+F1289-F1184+F1185,Model!F1127+Model!F1128-F1124-Model!F1125-Model!F1126+F1237-F1184+F1185)</f>
        <v>1.109287498</v>
      </c>
      <c r="G1341" s="160">
        <f>IF(Model!G1127+Model!G1128-G1124-Model!G1125-Model!G1126-G1289+G1237&gt;0,(1-'Assumptions (Nuclear)'!F29)*(Model!G1127+Model!G1128-G1124-Model!G1125-Model!G1126-G1289+G1237)+G1289-G1184+G1185,Model!G1127+Model!G1128-G1124-Model!G1125-Model!G1126+G1237-G1184+G1185)</f>
        <v>1.021762968</v>
      </c>
      <c r="H1341" s="160">
        <f>IF(Model!H1127+Model!H1128-H1124-Model!H1125-Model!H1126-H1289+H1237&gt;0,(1-'Assumptions (Nuclear)'!G29)*(Model!H1127+Model!H1128-H1124-Model!H1125-Model!H1126-H1289+H1237)+H1289-H1184+H1185,Model!H1127+Model!H1128-H1124-Model!H1125-Model!H1126+H1237-H1184+H1185)</f>
        <v>1.60569648</v>
      </c>
      <c r="I1341" s="160">
        <f>IF(Model!I1127+Model!I1128-I1124-Model!I1125-Model!I1126-I1289+I1237&gt;0,(1-'Assumptions (Nuclear)'!H29)*(Model!I1127+Model!I1128-I1124-Model!I1125-Model!I1126-I1289+I1237)+I1289-I1184+I1185,Model!I1127+Model!I1128-I1124-Model!I1125-Model!I1126+I1237-I1184+I1185)</f>
        <v>1.205616405</v>
      </c>
      <c r="J1341" s="160">
        <f>IF(Model!J1127+Model!J1128-J1124-Model!J1125-Model!J1126-J1289+J1237&gt;0,(1-'Assumptions (Nuclear)'!I29)*(Model!J1127+Model!J1128-J1124-Model!J1125-Model!J1126-J1289+J1237)+J1289-J1184+J1185,Model!J1127+Model!J1128-J1124-Model!J1125-Model!J1126+J1237-J1184+J1185)</f>
        <v>1.480859375</v>
      </c>
      <c r="K1341" s="160">
        <f>IF(Model!K1127+Model!K1128-K1124-Model!K1125-Model!K1126-K1289+K1237&gt;0,(1-'Assumptions (Nuclear)'!J29)*(Model!K1127+Model!K1128-K1124-Model!K1125-Model!K1126-K1289+K1237)+K1289-K1184+K1185,Model!K1127+Model!K1128-K1124-Model!K1125-Model!K1126+K1237-K1184+K1185)</f>
        <v>1.637142862</v>
      </c>
      <c r="L1341" s="160">
        <f>IF(Model!L1127+Model!L1128-L1124-Model!L1125-Model!L1126-L1289+L1237&gt;0,(1-'Assumptions (Nuclear)'!K29)*(Model!L1127+Model!L1128-L1124-Model!L1125-Model!L1126-L1289+L1237)+L1289-L1184+L1185,Model!L1127+Model!L1128-L1124-Model!L1125-Model!L1126+L1237-L1184+L1185)</f>
        <v>0.971362611</v>
      </c>
      <c r="M1341" s="160">
        <f>IF(Model!M1127+Model!M1128-M1124-Model!M1125-Model!M1126-M1289+M1237&gt;0,(1-'Assumptions (Nuclear)'!L29)*(Model!M1127+Model!M1128-M1124-Model!M1125-Model!M1126-M1289+M1237)+M1289-M1184+M1185,Model!M1127+Model!M1128-M1124-Model!M1125-Model!M1126+M1237-M1184+M1185)</f>
        <v>0.9785531832</v>
      </c>
      <c r="N1341" s="160">
        <f>IF(Model!N1127+Model!N1128-N1124-Model!N1125-Model!N1126-N1289+N1237&gt;0,(1-'Assumptions (Nuclear)'!M29)*(Model!N1127+Model!N1128-N1124-Model!N1125-Model!N1126-N1289+N1237)+N1289-N1184+N1185,Model!N1127+Model!N1128-N1124-Model!N1125-Model!N1126+N1237-N1184+N1185)</f>
        <v>1.029169849</v>
      </c>
      <c r="O1341" s="160">
        <f>IF(Model!O1127+Model!O1128-O1124-Model!O1125-Model!O1126-O1289+O1237&gt;0,(1-'Assumptions (Nuclear)'!N29)*(Model!O1127+Model!O1128-O1124-Model!O1125-Model!O1126-O1289+O1237)+O1289-O1184+O1185,Model!O1127+Model!O1128-O1124-Model!O1125-Model!O1126+O1237-O1184+O1185)</f>
        <v>0.4486244162</v>
      </c>
      <c r="P1341" s="160">
        <f>IF(Model!P1127+Model!P1128-P1124-Model!P1125-Model!P1126-P1289+P1237&gt;0,(1-'Assumptions (Nuclear)'!O29)*(Model!P1127+Model!P1128-P1124-Model!P1125-Model!P1126-P1289+P1237)+P1289-P1184+P1185,Model!P1127+Model!P1128-P1124-Model!P1125-Model!P1126+P1237-P1184+P1185)</f>
        <v>0.4553455682</v>
      </c>
      <c r="Q1341" s="160">
        <f>IF(Model!Q1127+Model!Q1128-Q1124-Model!Q1125-Model!Q1126-Q1289+Q1237&gt;0,(1-'Assumptions (Nuclear)'!P29)*(Model!Q1127+Model!Q1128-Q1124-Model!Q1125-Model!Q1126-Q1289+Q1237)+Q1289-Q1184+Q1185,Model!Q1127+Model!Q1128-Q1124-Model!Q1125-Model!Q1126+Q1237-Q1184+Q1185)</f>
        <v>0.4915798421</v>
      </c>
      <c r="R1341" s="160">
        <f>IF(Model!R1127+Model!R1128-R1124-Model!R1125-Model!R1126-R1289+R1237&gt;0,(1-'Assumptions (Nuclear)'!Q29)*(Model!R1127+Model!R1128-R1124-Model!R1125-Model!R1126-R1289+R1237)+R1289-R1184+R1185,Model!R1127+Model!R1128-R1124-Model!R1125-Model!R1126+R1237-R1184+R1185)</f>
        <v>0.3497185084</v>
      </c>
      <c r="S1341" s="160">
        <f>IF(Model!S1127+Model!S1128-S1124-Model!S1125-Model!S1126-S1289+S1237&gt;0,(1-'Assumptions (Nuclear)'!R29)*(Model!S1127+Model!S1128-S1124-Model!S1125-Model!S1126-S1289+S1237)+S1289-S1184+S1185,Model!S1127+Model!S1128-S1124-Model!S1125-Model!S1126+S1237-S1184+S1185)</f>
        <v>0.3741565545</v>
      </c>
      <c r="T1341" s="160">
        <f>IF(Model!T1127+Model!T1128-T1124-Model!T1125-Model!T1126-T1289+T1237&gt;0,(1-'Assumptions (Nuclear)'!S29)*(Model!T1127+Model!T1128-T1124-Model!T1125-Model!T1126-T1289+T1237)+T1289-T1184+T1185,Model!T1127+Model!T1128-T1124-Model!T1125-Model!T1126+T1237-T1184+T1185)</f>
        <v>0.3254711287</v>
      </c>
      <c r="U1341" s="160">
        <f>IF(Model!U1127+Model!U1128-U1124-Model!U1125-Model!U1126-U1289+U1237&gt;0,(1-'Assumptions (Nuclear)'!T29)*(Model!U1127+Model!U1128-U1124-Model!U1125-Model!U1126-U1289+U1237)+U1289-U1184+U1185,Model!U1127+Model!U1128-U1124-Model!U1125-Model!U1126+U1237-U1184+U1185)</f>
        <v>0.4000386299</v>
      </c>
      <c r="V1341" s="160">
        <f>IF(Model!V1127+Model!V1128-V1124-Model!V1125-Model!V1126-V1289+V1237&gt;0,(1-'Assumptions (Nuclear)'!U29)*(Model!V1127+Model!V1128-V1124-Model!V1125-Model!V1126-V1289+V1237)+V1289-V1184+V1185,Model!V1127+Model!V1128-V1124-Model!V1125-Model!V1126+V1237-V1184+V1185)</f>
        <v>0.3930461421</v>
      </c>
      <c r="W1341" s="160">
        <f>IF(Model!W1127+Model!W1128-W1124-Model!W1125-Model!W1126-W1289+W1237&gt;0,(1-'Assumptions (Nuclear)'!V29)*(Model!W1127+Model!W1128-W1124-Model!W1125-Model!W1126-W1289+W1237)+W1289-W1184+W1185,Model!W1127+Model!W1128-W1124-Model!W1125-Model!W1126+W1237-W1184+W1185)</f>
        <v>0.4085441198</v>
      </c>
      <c r="X1341" s="160">
        <f>IF(Model!X1127+Model!X1128-X1124-Model!X1125-Model!X1126-X1289+X1237&gt;0,(1-'Assumptions (Nuclear)'!W29)*(Model!X1127+Model!X1128-X1124-Model!X1125-Model!X1126-X1289+X1237)+X1289-X1184+X1185,Model!X1127+Model!X1128-X1124-Model!X1125-Model!X1126+X1237-X1184+X1185)</f>
        <v>0.4149945305</v>
      </c>
      <c r="Y1341" s="160">
        <f>IF(Model!Y1127+Model!Y1128-Y1124-Model!Y1125-Model!Y1126-Y1289+Y1237&gt;0,(1-'Assumptions (Nuclear)'!X29)*(Model!Y1127+Model!Y1128-Y1124-Model!Y1125-Model!Y1126-Y1289+Y1237)+Y1289-Y1184+Y1185,Model!Y1127+Model!Y1128-Y1124-Model!Y1125-Model!Y1126+Y1237-Y1184+Y1185)</f>
        <v>0.4251347399</v>
      </c>
      <c r="Z1341" s="160">
        <f>IF(Model!Z1127+Model!Z1128-Z1124-Model!Z1125-Model!Z1126-Z1289+Z1237&gt;0,(1-'Assumptions (Nuclear)'!Y29)*(Model!Z1127+Model!Z1128-Z1124-Model!Z1125-Model!Z1126-Z1289+Z1237)+Z1289-Z1184+Z1185,Model!Z1127+Model!Z1128-Z1124-Model!Z1125-Model!Z1126+Z1237-Z1184+Z1185)</f>
        <v>0.4427276935</v>
      </c>
      <c r="AA1341" s="160">
        <f>IF(Model!AA1127+Model!AA1128-AA1124-Model!AA1125-Model!AA1126-AA1289+AA1237&gt;0,(1-'Assumptions (Nuclear)'!Z29)*(Model!AA1127+Model!AA1128-AA1124-Model!AA1125-Model!AA1126-AA1289+AA1237)+AA1289-AA1184+AA1185,Model!AA1127+Model!AA1128-AA1124-Model!AA1125-Model!AA1126+AA1237-AA1184+AA1185)</f>
        <v>0.4634816796</v>
      </c>
      <c r="AB1341" s="160">
        <f>IF(Model!AB1127+Model!AB1128-AB1124-Model!AB1125-Model!AB1126-AB1289+AB1237&gt;0,(1-'Assumptions (Nuclear)'!AA29)*(Model!AB1127+Model!AB1128-AB1124-Model!AB1125-Model!AB1126-AB1289+AB1237)+AB1289-AB1184+AB1185,Model!AB1127+Model!AB1128-AB1124-Model!AB1125-Model!AB1126+AB1237-AB1184+AB1185)</f>
        <v>0.4954230573</v>
      </c>
      <c r="AC1341" s="160">
        <f>IF(Model!AC1127+Model!AC1128-AC1124-Model!AC1125-Model!AC1126-AC1289+AC1237&gt;0,(1-'Assumptions (Nuclear)'!AB29)*(Model!AC1127+Model!AC1128-AC1124-Model!AC1125-Model!AC1126-AC1289+AC1237)+AC1289-AC1184+AC1185,Model!AC1127+Model!AC1128-AC1124-Model!AC1125-Model!AC1126+AC1237-AC1184+AC1185)</f>
        <v>0.5138088206</v>
      </c>
      <c r="AD1341" s="160">
        <f>IF(Model!AD1127+Model!AD1128-AD1124-Model!AD1125-Model!AD1126-AD1289+AD1237&gt;0,(1-'Assumptions (Nuclear)'!AC29)*(Model!AD1127+Model!AD1128-AD1124-Model!AD1125-Model!AD1126-AD1289+AD1237)+AD1289-AD1184+AD1185,Model!AD1127+Model!AD1128-AD1124-Model!AD1125-Model!AD1126+AD1237-AD1184+AD1185)</f>
        <v>0.5351709363</v>
      </c>
      <c r="AE1341" s="160">
        <f>IF(Model!AE1127+Model!AE1128-AE1124-Model!AE1125-Model!AE1126-AE1289+AE1237&gt;0,(1-'Assumptions (Nuclear)'!AD29)*(Model!AE1127+Model!AE1128-AE1124-Model!AE1125-Model!AE1126-AE1289+AE1237)+AE1289-AE1184+AE1185,Model!AE1127+Model!AE1128-AE1124-Model!AE1125-Model!AE1126+AE1237-AE1184+AE1185)</f>
        <v>0.5545161323</v>
      </c>
      <c r="AF1341" s="160">
        <f>IF(Model!AF1127+Model!AF1128-AF1124-Model!AF1125-Model!AF1126-AF1289+AF1237&gt;0,(1-'Assumptions (Nuclear)'!AE29)*(Model!AF1127+Model!AF1128-AF1124-Model!AF1125-Model!AF1126-AF1289+AF1237)+AF1289-AF1184+AF1185,Model!AF1127+Model!AF1128-AF1124-Model!AF1125-Model!AF1126+AF1237-AF1184+AF1185)</f>
        <v>0.5757096011</v>
      </c>
      <c r="AG1341" s="160">
        <f>IF(Model!AG1127+Model!AG1128-AG1124-Model!AG1125-Model!AG1126-AG1289+AG1237&gt;0,(1-'Assumptions (Nuclear)'!AF29)*(Model!AG1127+Model!AG1128-AG1124-Model!AG1125-Model!AG1126-AG1289+AG1237)+AG1289-AG1184+AG1185,Model!AG1127+Model!AG1128-AG1124-Model!AG1125-Model!AG1126+AG1237-AG1184+AG1185)</f>
        <v>0.5978207144</v>
      </c>
      <c r="AH1341" s="160">
        <f>IF(Model!AH1127+Model!AH1128-AH1124-Model!AH1125-Model!AH1126-AH1289+AH1237&gt;0,(1-'Assumptions (Nuclear)'!AG29)*(Model!AH1127+Model!AH1128-AH1124-Model!AH1125-Model!AH1126-AH1289+AH1237)+AH1289-AH1184+AH1185,Model!AH1127+Model!AH1128-AH1124-Model!AH1125-Model!AH1126+AH1237-AH1184+AH1185)</f>
        <v>0.6227989383</v>
      </c>
      <c r="AI1341" s="160">
        <f>IF(Model!AI1127+Model!AI1128-AI1124-Model!AI1125-Model!AI1126-AI1289+AI1237&gt;0,(1-'Assumptions (Nuclear)'!AH29)*(Model!AI1127+Model!AI1128-AI1124-Model!AI1125-Model!AI1126-AI1289+AI1237)+AI1289-AI1184+AI1185,Model!AI1127+Model!AI1128-AI1124-Model!AI1125-Model!AI1126+AI1237-AI1184+AI1185)</f>
        <v>0.6424559672</v>
      </c>
      <c r="AJ1341" s="160">
        <f>IF(Model!AJ1127+Model!AJ1128-AJ1124-Model!AJ1125-Model!AJ1126-AJ1289+AJ1237&gt;0,(1-'Assumptions (Nuclear)'!AI29)*(Model!AJ1127+Model!AJ1128-AJ1124-Model!AJ1125-Model!AJ1126-AJ1289+AJ1237)+AJ1289-AJ1184+AJ1185,Model!AJ1127+Model!AJ1128-AJ1124-Model!AJ1125-Model!AJ1126+AJ1237-AJ1184+AJ1185)</f>
        <v>0.6618408647</v>
      </c>
      <c r="AK1341" s="160">
        <f>IF(Model!AK1127+Model!AK1128-AK1124-Model!AK1125-Model!AK1126-AK1289+AK1237&gt;0,(1-'Assumptions (Nuclear)'!AJ29)*(Model!AK1127+Model!AK1128-AK1124-Model!AK1125-Model!AK1126-AK1289+AK1237)+AK1289-AK1184+AK1185,Model!AK1127+Model!AK1128-AK1124-Model!AK1125-Model!AK1126+AK1237-AK1184+AK1185)</f>
        <v>0.6817255115</v>
      </c>
      <c r="AL1341" s="160">
        <f>IF(Model!AL1127+Model!AL1128-AL1124-Model!AL1125-Model!AL1126-AL1289+AL1237&gt;0,(1-'Assumptions (Nuclear)'!AK29)*(Model!AL1127+Model!AL1128-AL1124-Model!AL1125-Model!AL1126-AL1289+AL1237)+AL1289-AL1184+AL1185,Model!AL1127+Model!AL1128-AL1124-Model!AL1125-Model!AL1126+AL1237-AL1184+AL1185)</f>
        <v>0.704620653</v>
      </c>
      <c r="AM1341" s="160">
        <f>IF(Model!AM1127+Model!AM1128-AM1124-Model!AM1125-Model!AM1126-AM1289+AM1237&gt;0,(1-'Assumptions (Nuclear)'!AL29)*(Model!AM1127+Model!AM1128-AM1124-Model!AM1125-Model!AM1126-AM1289+AM1237)+AM1289-AM1184+AM1185,Model!AM1127+Model!AM1128-AM1124-Model!AM1125-Model!AM1126+AM1237-AM1184+AM1185)</f>
        <v>0.7414620272</v>
      </c>
      <c r="AN1341" s="160">
        <f>IF(Model!AN1127+Model!AN1128-AN1124-Model!AN1125-Model!AN1126-AN1289+AN1237&gt;0,(1-'Assumptions (Nuclear)'!AM29)*(Model!AN1127+Model!AN1128-AN1124-Model!AN1125-Model!AN1126-AN1289+AN1237)+AN1289-AN1184+AN1185,Model!AN1127+Model!AN1128-AN1124-Model!AN1125-Model!AN1126+AN1237-AN1184+AN1185)</f>
        <v>0.7762842321</v>
      </c>
      <c r="AO1341" s="160">
        <f>IF(Model!AO1127+Model!AO1128-AO1124-Model!AO1125-Model!AO1126-AO1289+AO1237&gt;0,(1-'Assumptions (Nuclear)'!AN29)*(Model!AO1127+Model!AO1128-AO1124-Model!AO1125-Model!AO1126-AO1289+AO1237)+AO1289-AO1184+AO1185,Model!AO1127+Model!AO1128-AO1124-Model!AO1125-Model!AO1126+AO1237-AO1184+AO1185)</f>
        <v>0.817256919</v>
      </c>
      <c r="AP1341" s="160">
        <f>IF(Model!AP1127+Model!AP1128-AP1124-Model!AP1125-Model!AP1126-AP1289+AP1237&gt;0,(1-'Assumptions (Nuclear)'!AO29)*(Model!AP1127+Model!AP1128-AP1124-Model!AP1125-Model!AP1126-AP1289+AP1237)+AP1289-AP1184+AP1185,Model!AP1127+Model!AP1128-AP1124-Model!AP1125-Model!AP1126+AP1237-AP1184+AP1185)</f>
        <v>0.8596756154</v>
      </c>
      <c r="AQ1341" s="160">
        <f>IF(Model!AQ1127+Model!AQ1128-AQ1124-Model!AQ1125-Model!AQ1126-AQ1289+AQ1237&gt;0,(1-'Assumptions (Nuclear)'!AP29)*(Model!AQ1127+Model!AQ1128-AQ1124-Model!AQ1125-Model!AQ1126-AQ1289+AQ1237)+AQ1289-AQ1184+AQ1185,Model!AQ1127+Model!AQ1128-AQ1124-Model!AQ1125-Model!AQ1126+AQ1237-AQ1184+AQ1185)</f>
        <v>0.9000521316</v>
      </c>
      <c r="AR1341" s="160">
        <f>IF(Model!AR1127+Model!AR1128-AR1124-Model!AR1125-Model!AR1126-AR1289+AR1237&gt;0,(1-'Assumptions (Nuclear)'!AQ29)*(Model!AR1127+Model!AR1128-AR1124-Model!AR1125-Model!AR1126-AR1289+AR1237)+AR1289-AR1184+AR1185,Model!AR1127+Model!AR1128-AR1124-Model!AR1125-Model!AR1126+AR1237-AR1184+AR1185)</f>
        <v>-0.1854946581</v>
      </c>
      <c r="AS1341" s="160">
        <f>IF(Model!AS1127+Model!AS1128-AS1124-Model!AS1125-Model!AS1126-AS1289+AS1237&gt;0,(1-'Assumptions (Nuclear)'!AR29)*(Model!AS1127+Model!AS1128-AS1124-Model!AS1125-Model!AS1126-AS1289+AS1237)+AS1289-AS1184+AS1185,Model!AS1127+Model!AS1128-AS1124-Model!AS1125-Model!AS1126+AS1237-AS1184+AS1185)</f>
        <v>-1.301665579</v>
      </c>
      <c r="AT1341" s="160">
        <f>IF(Model!AT1127+Model!AT1128-AT1124-Model!AT1125-Model!AT1126-AT1289+AT1237&gt;0,(1-'Assumptions (Nuclear)'!AS29)*(Model!AT1127+Model!AT1128-AT1124-Model!AT1125-Model!AT1126-AT1289+AT1237)+AT1289-AT1184+AT1185,Model!AT1127+Model!AT1128-AT1124-Model!AT1125-Model!AT1126+AT1237-AT1184+AT1185)</f>
        <v>-1.286552894</v>
      </c>
      <c r="AU1341" s="160">
        <f>IF(Model!AU1127+Model!AU1128-AU1124-Model!AU1125-Model!AU1126-AU1289+AU1237&gt;0,(1-'Assumptions (Nuclear)'!AT29)*(Model!AU1127+Model!AU1128-AU1124-Model!AU1125-Model!AU1126-AU1289+AU1237)+AU1289-AU1184+AU1185,Model!AU1127+Model!AU1128-AU1124-Model!AU1125-Model!AU1126+AU1237-AU1184+AU1185)</f>
        <v>-1.267885641</v>
      </c>
      <c r="AV1341" s="160">
        <f>IF(Model!AV1127+Model!AV1128-AV1124-Model!AV1125-Model!AV1126-AV1289+AV1237&gt;0,(1-'Assumptions (Nuclear)'!AU29)*(Model!AV1127+Model!AV1128-AV1124-Model!AV1125-Model!AV1126-AV1289+AV1237)+AV1289-AV1184+AV1185,Model!AV1127+Model!AV1128-AV1124-Model!AV1125-Model!AV1126+AV1237-AV1184+AV1185)</f>
        <v>-1.2198147</v>
      </c>
      <c r="AW1341" s="160">
        <f>IF(Model!AW1127+Model!AW1128-AW1124-Model!AW1125-Model!AW1126-AW1289+AW1237&gt;0,(1-'Assumptions (Nuclear)'!AV29)*(Model!AW1127+Model!AW1128-AW1124-Model!AW1125-Model!AW1126-AW1289+AW1237)+AW1289-AW1184+AW1185,Model!AW1127+Model!AW1128-AW1124-Model!AW1125-Model!AW1126+AW1237-AW1184+AW1185)</f>
        <v>-1.169929518</v>
      </c>
      <c r="AX1341" s="160">
        <f>IF(Model!AX1127+Model!AX1128-AX1124-Model!AX1125-Model!AX1126-AX1289+AX1237&gt;0,(1-'Assumptions (Nuclear)'!AW29)*(Model!AX1127+Model!AX1128-AX1124-Model!AX1125-Model!AX1126-AX1289+AX1237)+AX1289-AX1184+AX1185,Model!AX1127+Model!AX1128-AX1124-Model!AX1125-Model!AX1126+AX1237-AX1184+AX1185)</f>
        <v>-0.1770157636</v>
      </c>
      <c r="AY1341" s="160">
        <f>IF(Model!AY1127+Model!AY1128-AY1124-Model!AY1125-Model!AY1126-AY1289+AY1237&gt;0,(1-'Assumptions (Nuclear)'!AX29)*(Model!AY1127+Model!AY1128-AY1124-Model!AY1125-Model!AY1126-AY1289+AY1237)+AY1289-AY1184+AY1185,Model!AY1127+Model!AY1128-AY1124-Model!AY1125-Model!AY1126+AY1237-AY1184+AY1185)</f>
        <v>0.8960801399</v>
      </c>
      <c r="AZ1341" s="160">
        <f>IF(Model!AZ1127+Model!AZ1128-AZ1124-Model!AZ1125-Model!AZ1126-AZ1289+AZ1237&gt;0,(1-'Assumptions (Nuclear)'!AY29)*(Model!AZ1127+Model!AZ1128-AZ1124-Model!AZ1125-Model!AZ1126-AZ1289+AZ1237)+AZ1289-AZ1184+AZ1185,Model!AZ1127+Model!AZ1128-AZ1124-Model!AZ1125-Model!AZ1126+AZ1237-AZ1184+AZ1185)</f>
        <v>1.018121946</v>
      </c>
      <c r="BA1341" s="160">
        <f>IF(Model!BA1127+Model!BA1128-BA1124-Model!BA1125-Model!BA1126-BA1289+BA1237&gt;0,(1-'Assumptions (Nuclear)'!AZ29)*(Model!BA1127+Model!BA1128-BA1124-Model!BA1125-Model!BA1126-BA1289+BA1237)+BA1289-BA1184+BA1185,Model!BA1127+Model!BA1128-BA1124-Model!BA1125-Model!BA1126+BA1237-BA1184+BA1185)</f>
        <v>1.123763838</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0.4803223642</v>
      </c>
      <c r="D1342" s="160">
        <f>IF(Model!D1127+Model!D1128-D1124-Model!D1125-Model!D1126-D1289+D1237&gt;0,'Assumptions (Nuclear)'!C29*(Model!D1127+Model!D1128-D1124-Model!D1125-Model!D1126-D1289+D1237)-'Assumptions (Nuclear)'!C30*Model!D1123/10^3,-'Assumptions (Nuclear)'!C30*Model!D1123/10^3)</f>
        <v>0.4745471053</v>
      </c>
      <c r="E1342" s="160">
        <f>IF(Model!E1127+Model!E1128-E1124-Model!E1125-Model!E1126-E1289+E1237&gt;0,'Assumptions (Nuclear)'!D29*(Model!E1127+Model!E1128-E1124-Model!E1125-Model!E1126-E1289+E1237)-'Assumptions (Nuclear)'!D30*Model!E1123/10^3,-'Assumptions (Nuclear)'!D30*Model!E1123/10^3)</f>
        <v>0.4137543283</v>
      </c>
      <c r="F1342" s="160">
        <f>IF(Model!F1127+Model!F1128-F1124-Model!F1125-Model!F1126-F1289+F1237&gt;0,'Assumptions (Nuclear)'!E29*(Model!F1127+Model!F1128-F1124-Model!F1125-Model!F1126-F1289+F1237)-'Assumptions (Nuclear)'!E30*Model!F1123/10^3,-'Assumptions (Nuclear)'!E30*Model!F1123/10^3)</f>
        <v>0.5973086525</v>
      </c>
      <c r="G1342" s="160">
        <f>IF(Model!G1127+Model!G1128-G1124-Model!G1125-Model!G1126-G1289+G1237&gt;0,'Assumptions (Nuclear)'!F29*(Model!G1127+Model!G1128-G1124-Model!G1125-Model!G1126-G1289+G1237)-'Assumptions (Nuclear)'!F30*Model!G1123/10^3,-'Assumptions (Nuclear)'!F30*Model!G1123/10^3)</f>
        <v>0.5501800596</v>
      </c>
      <c r="H1342" s="160">
        <f>IF(Model!H1127+Model!H1128-H1124-Model!H1125-Model!H1126-H1289+H1237&gt;0,'Assumptions (Nuclear)'!G29*(Model!H1127+Model!H1128-H1124-Model!H1125-Model!H1126-H1289+H1237)-'Assumptions (Nuclear)'!G30*Model!H1123/10^3,-'Assumptions (Nuclear)'!G30*Model!H1123/10^3)</f>
        <v>0.8646057967</v>
      </c>
      <c r="I1342" s="160">
        <f>IF(Model!I1127+Model!I1128-I1124-Model!I1125-Model!I1126-I1289+I1237&gt;0,'Assumptions (Nuclear)'!H29*(Model!I1127+Model!I1128-I1124-Model!I1125-Model!I1126-I1289+I1237)-'Assumptions (Nuclear)'!H30*Model!I1123/10^3,-'Assumptions (Nuclear)'!H30*Model!I1123/10^3)</f>
        <v>0.6491780641</v>
      </c>
      <c r="J1342" s="160">
        <f>IF(Model!J1127+Model!J1128-J1124-Model!J1125-Model!J1126-J1289+J1237&gt;0,'Assumptions (Nuclear)'!I29*(Model!J1127+Model!J1128-J1124-Model!J1125-Model!J1126-J1289+J1237)-'Assumptions (Nuclear)'!I30*Model!J1123/10^3,-'Assumptions (Nuclear)'!I30*Model!J1123/10^3)</f>
        <v>0.7973858172</v>
      </c>
      <c r="K1342" s="160">
        <f>IF(Model!K1127+Model!K1128-K1124-Model!K1125-Model!K1126-K1289+K1237&gt;0,'Assumptions (Nuclear)'!J29*(Model!K1127+Model!K1128-K1124-Model!K1125-Model!K1126-K1289+K1237)-'Assumptions (Nuclear)'!J30*Model!K1123/10^3,-'Assumptions (Nuclear)'!J30*Model!K1123/10^3)</f>
        <v>0.8815384641</v>
      </c>
      <c r="L1342" s="160">
        <f>IF(Model!L1127+Model!L1128-L1124-Model!L1125-Model!L1126-L1289+L1237&gt;0,'Assumptions (Nuclear)'!K29*(Model!L1127+Model!L1128-L1124-Model!L1125-Model!L1126-L1289+L1237)-'Assumptions (Nuclear)'!K30*Model!L1123/10^3,-'Assumptions (Nuclear)'!K30*Model!L1123/10^3)</f>
        <v>0.5230414059</v>
      </c>
      <c r="M1342" s="160">
        <f>IF(Model!M1127+Model!M1128-M1124-Model!M1125-Model!M1126-M1289+M1237&gt;0,'Assumptions (Nuclear)'!L29*(Model!M1127+Model!M1128-M1124-Model!M1125-Model!M1126-M1289+M1237)-'Assumptions (Nuclear)'!L30*Model!M1123/10^3,-'Assumptions (Nuclear)'!L30*Model!M1123/10^3)</f>
        <v>0.5269132525</v>
      </c>
      <c r="N1342" s="160">
        <f>IF(Model!N1127+Model!N1128-N1124-Model!N1125-Model!N1126-N1289+N1237&gt;0,'Assumptions (Nuclear)'!M29*(Model!N1127+Model!N1128-N1124-Model!N1125-Model!N1126-N1289+N1237)-'Assumptions (Nuclear)'!M30*Model!N1123/10^3,-'Assumptions (Nuclear)'!M30*Model!N1123/10^3)</f>
        <v>0.5541683801</v>
      </c>
      <c r="O1342" s="160">
        <f>IF(Model!O1127+Model!O1128-O1124-Model!O1125-Model!O1126-O1289+O1237&gt;0,'Assumptions (Nuclear)'!N29*(Model!O1127+Model!O1128-O1124-Model!O1125-Model!O1126-O1289+O1237)-'Assumptions (Nuclear)'!N30*Model!O1123/10^3,-'Assumptions (Nuclear)'!N30*Model!O1123/10^3)</f>
        <v>0.2415669934</v>
      </c>
      <c r="P1342" s="160">
        <f>IF(Model!P1127+Model!P1128-P1124-Model!P1125-Model!P1126-P1289+P1237&gt;0,'Assumptions (Nuclear)'!O29*(Model!P1127+Model!P1128-P1124-Model!P1125-Model!P1126-P1289+P1237)-'Assumptions (Nuclear)'!O30*Model!P1123/10^3,-'Assumptions (Nuclear)'!O30*Model!P1123/10^3)</f>
        <v>0.2451860752</v>
      </c>
      <c r="Q1342" s="160">
        <f>IF(Model!Q1127+Model!Q1128-Q1124-Model!Q1125-Model!Q1126-Q1289+Q1237&gt;0,'Assumptions (Nuclear)'!P29*(Model!Q1127+Model!Q1128-Q1124-Model!Q1125-Model!Q1126-Q1289+Q1237)-'Assumptions (Nuclear)'!P30*Model!Q1123/10^3,-'Assumptions (Nuclear)'!P30*Model!Q1123/10^3)</f>
        <v>0.2646968381</v>
      </c>
      <c r="R1342" s="160">
        <f>IF(Model!R1127+Model!R1128-R1124-Model!R1125-Model!R1126-R1289+R1237&gt;0,'Assumptions (Nuclear)'!Q29*(Model!R1127+Model!R1128-R1124-Model!R1125-Model!R1126-R1289+R1237)-'Assumptions (Nuclear)'!Q30*Model!R1123/10^3,-'Assumptions (Nuclear)'!Q30*Model!R1123/10^3)</f>
        <v>0.1989323495</v>
      </c>
      <c r="S1342" s="160">
        <f>IF(Model!S1127+Model!S1128-S1124-Model!S1125-Model!S1126-S1289+S1237&gt;0,'Assumptions (Nuclear)'!R29*(Model!S1127+Model!S1128-S1124-Model!S1125-Model!S1126-S1289+S1237)-'Assumptions (Nuclear)'!R30*Model!S1123/10^3,-'Assumptions (Nuclear)'!R30*Model!S1123/10^3)</f>
        <v>0.2229336233</v>
      </c>
      <c r="T1342" s="160">
        <f>IF(Model!T1127+Model!T1128-T1124-Model!T1125-Model!T1126-T1289+T1237&gt;0,'Assumptions (Nuclear)'!S29*(Model!T1127+Model!T1128-T1124-Model!T1125-Model!T1126-T1289+T1237)-'Assumptions (Nuclear)'!S30*Model!T1123/10^3,-'Assumptions (Nuclear)'!S30*Model!T1123/10^3)</f>
        <v>0.2080572191</v>
      </c>
      <c r="U1342" s="160">
        <f>IF(Model!U1127+Model!U1128-U1124-Model!U1125-Model!U1126-U1289+U1237&gt;0,'Assumptions (Nuclear)'!T29*(Model!U1127+Model!U1128-U1124-Model!U1125-Model!U1126-U1289+U1237)-'Assumptions (Nuclear)'!T30*Model!U1123/10^3,-'Assumptions (Nuclear)'!T30*Model!U1123/10^3)</f>
        <v>0.1284575578</v>
      </c>
      <c r="V1342" s="160">
        <f>IF(Model!V1127+Model!V1128-V1124-Model!V1125-Model!V1126-V1289+V1237&gt;0,'Assumptions (Nuclear)'!U29*(Model!V1127+Model!V1128-V1124-Model!V1125-Model!V1126-V1289+V1237)-'Assumptions (Nuclear)'!U30*Model!V1123/10^3,-'Assumptions (Nuclear)'!U30*Model!V1123/10^3)</f>
        <v>0.1325225851</v>
      </c>
      <c r="W1342" s="160">
        <f>IF(Model!W1127+Model!W1128-W1124-Model!W1125-Model!W1126-W1289+W1237&gt;0,'Assumptions (Nuclear)'!V29*(Model!W1127+Model!W1128-W1124-Model!W1125-Model!W1126-W1289+W1237)-'Assumptions (Nuclear)'!V30*Model!W1123/10^3,-'Assumptions (Nuclear)'!V30*Model!W1123/10^3)</f>
        <v>0.1232411556</v>
      </c>
      <c r="X1342" s="160">
        <f>IF(Model!X1127+Model!X1128-X1124-Model!X1125-Model!X1126-X1289+X1237&gt;0,'Assumptions (Nuclear)'!W29*(Model!X1127+Model!X1128-X1124-Model!X1125-Model!X1126-X1289+X1237)-'Assumptions (Nuclear)'!W30*Model!X1123/10^3,-'Assumptions (Nuclear)'!W30*Model!X1123/10^3)</f>
        <v>0.1230552119</v>
      </c>
      <c r="Y1342" s="160">
        <f>IF(Model!Y1127+Model!Y1128-Y1124-Model!Y1125-Model!Y1126-Y1289+Y1237&gt;0,'Assumptions (Nuclear)'!X29*(Model!Y1127+Model!Y1128-Y1124-Model!Y1125-Model!Y1126-Y1289+Y1237)-'Assumptions (Nuclear)'!X30*Model!Y1123/10^3,-'Assumptions (Nuclear)'!X30*Model!Y1123/10^3)</f>
        <v>0.1213956864</v>
      </c>
      <c r="Z1342" s="160">
        <f>IF(Model!Z1127+Model!Z1128-Z1124-Model!Z1125-Model!Z1126-Z1289+Z1237&gt;0,'Assumptions (Nuclear)'!Y29*(Model!Z1127+Model!Z1128-Z1124-Model!Z1125-Model!Z1126-Z1289+Z1237)-'Assumptions (Nuclear)'!Y30*Model!Z1123/10^3,-'Assumptions (Nuclear)'!Y30*Model!Z1123/10^3)</f>
        <v>0.1222057167</v>
      </c>
      <c r="AA1342" s="160">
        <f>IF(Model!AA1127+Model!AA1128-AA1124-Model!AA1125-Model!AA1126-AA1289+AA1237&gt;0,'Assumptions (Nuclear)'!Z29*(Model!AA1127+Model!AA1128-AA1124-Model!AA1125-Model!AA1126-AA1289+AA1237)-'Assumptions (Nuclear)'!Z30*Model!AA1123/10^3,-'Assumptions (Nuclear)'!Z30*Model!AA1123/10^3)</f>
        <v>0.1243050084</v>
      </c>
      <c r="AB1342" s="160">
        <f>IF(Model!AB1127+Model!AB1128-AB1124-Model!AB1125-Model!AB1126-AB1289+AB1237&gt;0,'Assumptions (Nuclear)'!AA29*(Model!AB1127+Model!AB1128-AB1124-Model!AB1125-Model!AB1126-AB1289+AB1237)-'Assumptions (Nuclear)'!AA30*Model!AB1123/10^3,-'Assumptions (Nuclear)'!AA30*Model!AB1123/10^3)</f>
        <v>0.1297877234</v>
      </c>
      <c r="AC1342" s="160">
        <f>IF(Model!AC1127+Model!AC1128-AC1124-Model!AC1125-Model!AC1126-AC1289+AC1237&gt;0,'Assumptions (Nuclear)'!AB29*(Model!AC1127+Model!AC1128-AC1124-Model!AC1125-Model!AC1126-AC1289+AC1237)-'Assumptions (Nuclear)'!AB30*Model!AC1123/10^3,-'Assumptions (Nuclear)'!AB30*Model!AC1123/10^3)</f>
        <v>0.1320565557</v>
      </c>
      <c r="AD1342" s="160">
        <f>IF(Model!AD1127+Model!AD1128-AD1124-Model!AD1125-Model!AD1126-AD1289+AD1237&gt;0,'Assumptions (Nuclear)'!AC29*(Model!AD1127+Model!AD1128-AD1124-Model!AD1125-Model!AD1126-AD1289+AD1237)-'Assumptions (Nuclear)'!AC30*Model!AD1123/10^3,-'Assumptions (Nuclear)'!AC30*Model!AD1123/10^3)</f>
        <v>0.1352899712</v>
      </c>
      <c r="AE1342" s="160">
        <f>IF(Model!AE1127+Model!AE1128-AE1124-Model!AE1125-Model!AE1126-AE1289+AE1237&gt;0,'Assumptions (Nuclear)'!AD29*(Model!AE1127+Model!AE1128-AE1124-Model!AE1125-Model!AE1126-AE1289+AE1237)-'Assumptions (Nuclear)'!AD30*Model!AE1123/10^3,-'Assumptions (Nuclear)'!AD30*Model!AE1123/10^3)</f>
        <v>0.138029195</v>
      </c>
      <c r="AF1342" s="160">
        <f>IF(Model!AF1127+Model!AF1128-AF1124-Model!AF1125-Model!AF1126-AF1289+AF1237&gt;0,'Assumptions (Nuclear)'!AE29*(Model!AF1127+Model!AF1128-AF1124-Model!AF1125-Model!AF1126-AF1289+AF1237)-'Assumptions (Nuclear)'!AE30*Model!AF1123/10^3,-'Assumptions (Nuclear)'!AE30*Model!AF1123/10^3)</f>
        <v>0.1412601617</v>
      </c>
      <c r="AG1342" s="160">
        <f>IF(Model!AG1127+Model!AG1128-AG1124-Model!AG1125-Model!AG1126-AG1289+AG1237&gt;0,'Assumptions (Nuclear)'!AF29*(Model!AG1127+Model!AG1128-AG1124-Model!AG1125-Model!AG1126-AG1289+AG1237)-'Assumptions (Nuclear)'!AF30*Model!AG1123/10^3,-'Assumptions (Nuclear)'!AF30*Model!AG1123/10^3)</f>
        <v>0.1447304963</v>
      </c>
      <c r="AH1342" s="160">
        <f>IF(Model!AH1127+Model!AH1128-AH1124-Model!AH1125-Model!AH1126-AH1289+AH1237&gt;0,'Assumptions (Nuclear)'!AG29*(Model!AH1127+Model!AH1128-AH1124-Model!AH1125-Model!AH1126-AH1289+AH1237)-'Assumptions (Nuclear)'!AG30*Model!AH1123/10^3,-'Assumptions (Nuclear)'!AG30*Model!AH1123/10^3)</f>
        <v>0.1489909091</v>
      </c>
      <c r="AI1342" s="160">
        <f>IF(Model!AI1127+Model!AI1128-AI1124-Model!AI1125-Model!AI1126-AI1289+AI1237&gt;0,'Assumptions (Nuclear)'!AH29*(Model!AI1127+Model!AI1128-AI1124-Model!AI1125-Model!AI1126-AI1289+AI1237)-'Assumptions (Nuclear)'!AH30*Model!AI1123/10^3,-'Assumptions (Nuclear)'!AH30*Model!AI1123/10^3)</f>
        <v>0.1518624635</v>
      </c>
      <c r="AJ1342" s="160">
        <f>IF(Model!AJ1127+Model!AJ1128-AJ1124-Model!AJ1125-Model!AJ1126-AJ1289+AJ1237&gt;0,'Assumptions (Nuclear)'!AI29*(Model!AJ1127+Model!AJ1128-AJ1124-Model!AJ1125-Model!AJ1126-AJ1289+AJ1237)-'Assumptions (Nuclear)'!AI30*Model!AJ1123/10^3,-'Assumptions (Nuclear)'!AI30*Model!AJ1123/10^3)</f>
        <v>0.1546928477</v>
      </c>
      <c r="AK1342" s="160">
        <f>IF(Model!AK1127+Model!AK1128-AK1124-Model!AK1125-Model!AK1126-AK1289+AK1237&gt;0,'Assumptions (Nuclear)'!AJ29*(Model!AK1127+Model!AK1128-AK1124-Model!AK1125-Model!AK1126-AK1289+AK1237)-'Assumptions (Nuclear)'!AJ30*Model!AK1123/10^3,-'Assumptions (Nuclear)'!AJ30*Model!AK1123/10^3)</f>
        <v>0.1577406664</v>
      </c>
      <c r="AL1342" s="160">
        <f>IF(Model!AL1127+Model!AL1128-AL1124-Model!AL1125-Model!AL1126-AL1289+AL1237&gt;0,'Assumptions (Nuclear)'!AK29*(Model!AL1127+Model!AL1128-AL1124-Model!AL1125-Model!AL1126-AL1289+AL1237)-'Assumptions (Nuclear)'!AK30*Model!AL1123/10^3,-'Assumptions (Nuclear)'!AK30*Model!AL1123/10^3)</f>
        <v>0.1616180082</v>
      </c>
      <c r="AM1342" s="160">
        <f>IF(Model!AM1127+Model!AM1128-AM1124-Model!AM1125-Model!AM1126-AM1289+AM1237&gt;0,'Assumptions (Nuclear)'!AL29*(Model!AM1127+Model!AM1128-AM1124-Model!AM1125-Model!AM1126-AM1289+AM1237)-'Assumptions (Nuclear)'!AL30*Model!AM1123/10^3,-'Assumptions (Nuclear)'!AL30*Model!AM1123/10^3)</f>
        <v>0.1687426848</v>
      </c>
      <c r="AN1342" s="160">
        <f>IF(Model!AN1127+Model!AN1128-AN1124-Model!AN1125-Model!AN1126-AN1289+AN1237&gt;0,'Assumptions (Nuclear)'!AM29*(Model!AN1127+Model!AN1128-AN1124-Model!AN1125-Model!AN1126-AN1289+AN1237)-'Assumptions (Nuclear)'!AM30*Model!AN1123/10^3,-'Assumptions (Nuclear)'!AM30*Model!AN1123/10^3)</f>
        <v>0.1769570825</v>
      </c>
      <c r="AO1342" s="160">
        <f>IF(Model!AO1127+Model!AO1128-AO1124-Model!AO1125-Model!AO1126-AO1289+AO1237&gt;0,'Assumptions (Nuclear)'!AN29*(Model!AO1127+Model!AO1128-AO1124-Model!AO1125-Model!AO1126-AO1289+AO1237)-'Assumptions (Nuclear)'!AN30*Model!AO1123/10^3,-'Assumptions (Nuclear)'!AN30*Model!AO1123/10^3)</f>
        <v>0.1867617745</v>
      </c>
      <c r="AP1342" s="160">
        <f>IF(Model!AP1127+Model!AP1128-AP1124-Model!AP1125-Model!AP1126-AP1289+AP1237&gt;0,'Assumptions (Nuclear)'!AO29*(Model!AP1127+Model!AP1128-AP1124-Model!AP1125-Model!AP1126-AP1289+AP1237)-'Assumptions (Nuclear)'!AO30*Model!AP1123/10^3,-'Assumptions (Nuclear)'!AO30*Model!AP1123/10^3)</f>
        <v>0.1968978575</v>
      </c>
      <c r="AQ1342" s="160">
        <f>IF(Model!AQ1127+Model!AQ1128-AQ1124-Model!AQ1125-Model!AQ1126-AQ1289+AQ1237&gt;0,'Assumptions (Nuclear)'!AP29*(Model!AQ1127+Model!AQ1128-AQ1124-Model!AQ1125-Model!AQ1126-AQ1289+AQ1237)-'Assumptions (Nuclear)'!AP30*Model!AQ1123/10^3,-'Assumptions (Nuclear)'!AP30*Model!AQ1123/10^3)</f>
        <v>0.2064490757</v>
      </c>
      <c r="AR1342" s="160">
        <f>IF(Model!AR1127+Model!AR1128-AR1124-Model!AR1125-Model!AR1126-AR1289+AR1237&gt;0,'Assumptions (Nuclear)'!AQ29*(Model!AR1127+Model!AR1128-AR1124-Model!AR1125-Model!AR1126-AR1289+AR1237)-'Assumptions (Nuclear)'!AQ30*Model!AR1123/10^3,-'Assumptions (Nuclear)'!AQ30*Model!AR1123/10^3)</f>
        <v>0.2158953429</v>
      </c>
      <c r="AS1342" s="160">
        <f>IF(Model!AS1127+Model!AS1128-AS1124-Model!AS1125-Model!AS1126-AS1289+AS1237&gt;0,'Assumptions (Nuclear)'!AR29*(Model!AS1127+Model!AS1128-AS1124-Model!AS1125-Model!AS1126-AS1289+AS1237)-'Assumptions (Nuclear)'!AR30*Model!AS1123/10^3,-'Assumptions (Nuclear)'!AR30*Model!AS1123/10^3)</f>
        <v>0.2253888382</v>
      </c>
      <c r="AT1342" s="160">
        <f>IF(Model!AT1127+Model!AT1128-AT1124-Model!AT1125-Model!AT1126-AT1289+AT1237&gt;0,'Assumptions (Nuclear)'!AS29*(Model!AT1127+Model!AT1128-AT1124-Model!AT1125-Model!AT1126-AT1289+AT1237)-'Assumptions (Nuclear)'!AS30*Model!AT1123/10^3,-'Assumptions (Nuclear)'!AS30*Model!AT1123/10^3)</f>
        <v>0.2356121419</v>
      </c>
      <c r="AU1342" s="160">
        <f>IF(Model!AU1127+Model!AU1128-AU1124-Model!AU1125-Model!AU1126-AU1289+AU1237&gt;0,'Assumptions (Nuclear)'!AT29*(Model!AU1127+Model!AU1128-AU1124-Model!AU1125-Model!AU1126-AU1289+AU1237)-'Assumptions (Nuclear)'!AT30*Model!AU1123/10^3,-'Assumptions (Nuclear)'!AT30*Model!AU1123/10^3)</f>
        <v>0.2466972306</v>
      </c>
      <c r="AV1342" s="160">
        <f>IF(Model!AV1127+Model!AV1128-AV1124-Model!AV1125-Model!AV1126-AV1289+AV1237&gt;0,'Assumptions (Nuclear)'!AU29*(Model!AV1127+Model!AV1128-AV1124-Model!AV1125-Model!AV1126-AV1289+AV1237)-'Assumptions (Nuclear)'!AU30*Model!AV1123/10^3,-'Assumptions (Nuclear)'!AU30*Model!AV1123/10^3)</f>
        <v>0.2582257382</v>
      </c>
      <c r="AW1342" s="160">
        <f>IF(Model!AW1127+Model!AW1128-AW1124-Model!AW1125-Model!AW1126-AW1289+AW1237&gt;0,'Assumptions (Nuclear)'!AV29*(Model!AW1127+Model!AW1128-AW1124-Model!AW1125-Model!AW1126-AW1289+AW1237)-'Assumptions (Nuclear)'!AV30*Model!AW1123/10^3,-'Assumptions (Nuclear)'!AV30*Model!AW1123/10^3)</f>
        <v>0.2688502356</v>
      </c>
      <c r="AX1342" s="160">
        <f>IF(Model!AX1127+Model!AX1128-AX1124-Model!AX1125-Model!AX1126-AX1289+AX1237&gt;0,'Assumptions (Nuclear)'!AW29*(Model!AX1127+Model!AX1128-AX1124-Model!AX1125-Model!AX1126-AX1289+AX1237)-'Assumptions (Nuclear)'!AW30*Model!AX1123/10^3,-'Assumptions (Nuclear)'!AW30*Model!AX1123/10^3)</f>
        <v>0.1138427738</v>
      </c>
      <c r="AY1342" s="160">
        <f>IF(Model!AY1127+Model!AY1128-AY1124-Model!AY1125-Model!AY1126-AY1289+AY1237&gt;0,'Assumptions (Nuclear)'!AX29*(Model!AY1127+Model!AY1128-AY1124-Model!AY1125-Model!AY1126-AY1289+AY1237)-'Assumptions (Nuclear)'!AX30*Model!AY1123/10^3,-'Assumptions (Nuclear)'!AX30*Model!AY1123/10^3)</f>
        <v>-0.04829979564</v>
      </c>
      <c r="AZ1342" s="160">
        <f>IF(Model!AZ1127+Model!AZ1128-AZ1124-Model!AZ1125-Model!AZ1126-AZ1289+AZ1237&gt;0,'Assumptions (Nuclear)'!AY29*(Model!AZ1127+Model!AZ1128-AZ1124-Model!AZ1125-Model!AZ1126-AZ1289+AZ1237)-'Assumptions (Nuclear)'!AY30*Model!AZ1123/10^3,-'Assumptions (Nuclear)'!AY30*Model!AZ1123/10^3)</f>
        <v>-0.04978768723</v>
      </c>
      <c r="BA1342" s="160">
        <f>IF(Model!BA1127+Model!BA1128-BA1124-Model!BA1125-Model!BA1126-BA1289+BA1237&gt;0,'Assumptions (Nuclear)'!AZ29*(Model!BA1127+Model!BA1128-BA1124-Model!BA1125-Model!BA1126-BA1289+BA1237)-'Assumptions (Nuclear)'!AZ30*Model!BA1123/10^3,-'Assumptions (Nuclear)'!AZ30*Model!BA1123/10^3)</f>
        <v>-0.05131566362</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0.01013159754</v>
      </c>
      <c r="Y1343" s="266">
        <f>'Assumptions (Nuclear)'!$V$28*Y1129/1000000000</f>
        <v>0.01013159754</v>
      </c>
      <c r="Z1343" s="266">
        <f>'Assumptions (Nuclear)'!$V$28*Z1129/1000000000</f>
        <v>0.01013159754</v>
      </c>
      <c r="AA1343" s="266">
        <f>'Assumptions (Nuclear)'!$V$28*AA1129/1000000000</f>
        <v>0.01013159754</v>
      </c>
      <c r="AB1343" s="266">
        <f>'Assumptions (Nuclear)'!$V$28*AB1129/1000000000</f>
        <v>0.01013159754</v>
      </c>
      <c r="AC1343" s="266">
        <f>'Assumptions (Nuclear)'!$V$28*AC1129/1000000000</f>
        <v>0.01013159754</v>
      </c>
      <c r="AD1343" s="266">
        <f>'Assumptions (Nuclear)'!$V$28*AD1129/1000000000</f>
        <v>0.01013159754</v>
      </c>
      <c r="AE1343" s="266">
        <f>'Assumptions (Nuclear)'!$V$28*AE1129/1000000000</f>
        <v>0.01013159754</v>
      </c>
      <c r="AF1343" s="266">
        <f>'Assumptions (Nuclear)'!$V$28*AF1129/1000000000</f>
        <v>0.01013159754</v>
      </c>
      <c r="AG1343" s="266">
        <f>'Assumptions (Nuclear)'!$V$28*AG1129/1000000000</f>
        <v>0.01013159754</v>
      </c>
      <c r="AH1343" s="266">
        <f>'Assumptions (Nuclear)'!$V$28*AH1129/1000000000</f>
        <v>0.01013159754</v>
      </c>
      <c r="AI1343" s="266">
        <f>'Assumptions (Nuclear)'!$V$28*AI1129/1000000000</f>
        <v>0.01013159754</v>
      </c>
      <c r="AJ1343" s="266">
        <f>'Assumptions (Nuclear)'!$V$28*AJ1129/1000000000</f>
        <v>0.01013159754</v>
      </c>
      <c r="AK1343" s="266">
        <f>'Assumptions (Nuclear)'!$V$28*AK1129/1000000000</f>
        <v>0.01013159754</v>
      </c>
      <c r="AL1343" s="266">
        <f>'Assumptions (Nuclear)'!$V$28*AL1129/1000000000</f>
        <v>0.01013159754</v>
      </c>
      <c r="AM1343" s="266">
        <f>'Assumptions (Nuclear)'!$V$28*AM1129/1000000000</f>
        <v>0.01013159754</v>
      </c>
      <c r="AN1343" s="266">
        <f>'Assumptions (Nuclear)'!$V$28*AN1129/1000000000</f>
        <v>0.01013159754</v>
      </c>
      <c r="AO1343" s="266">
        <f>'Assumptions (Nuclear)'!$V$28*AO1129/1000000000</f>
        <v>0.01013159754</v>
      </c>
      <c r="AP1343" s="266">
        <f>'Assumptions (Nuclear)'!$V$28*AP1129/1000000000</f>
        <v>0.01013159754</v>
      </c>
      <c r="AQ1343" s="266">
        <f>'Assumptions (Nuclear)'!$V$28*AQ1129/1000000000</f>
        <v>0.01013159754</v>
      </c>
      <c r="AR1343" s="266">
        <f>'Assumptions (Nuclear)'!$V$28*AR1129/1000000000</f>
        <v>0.01013159754</v>
      </c>
      <c r="AS1343" s="266">
        <f>'Assumptions (Nuclear)'!$V$28*AS1129/1000000000</f>
        <v>0.01013159754</v>
      </c>
      <c r="AT1343" s="266">
        <f>'Assumptions (Nuclear)'!$V$28*AT1129/1000000000</f>
        <v>0.01013159754</v>
      </c>
      <c r="AU1343" s="266">
        <f>'Assumptions (Nuclear)'!$V$28*AU1129/1000000000</f>
        <v>0.01013159754</v>
      </c>
      <c r="AV1343" s="266">
        <f>'Assumptions (Nuclear)'!$V$28*AV1129/1000000000</f>
        <v>0.01013159754</v>
      </c>
      <c r="AW1343" s="266">
        <f>'Assumptions (Nuclear)'!$V$28*AW1129/1000000000</f>
        <v>0.01013159754</v>
      </c>
      <c r="AX1343" s="266">
        <f>'Assumptions (Nuclear)'!$V$28*AX1129/1000000000</f>
        <v>0.4157815975</v>
      </c>
      <c r="AY1343" s="266">
        <f>'Assumptions (Nuclear)'!$V$28*AY1129/1000000000</f>
        <v>0.4175315975</v>
      </c>
      <c r="AZ1343" s="266">
        <f>'Assumptions (Nuclear)'!$V$28*AZ1129/1000000000</f>
        <v>0.01013159754</v>
      </c>
      <c r="BA1343" s="266">
        <f>'Assumptions (Nuclear)'!$V$28*BA1129/1000000000</f>
        <v>0.01013159754</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10068.4</v>
      </c>
      <c r="Y1348" s="167">
        <f>X1348-'Assumptions (Hydro)'!X36+X1354</f>
        <v>10068.4</v>
      </c>
      <c r="Z1348" s="167">
        <f>Y1348-'Assumptions (Hydro)'!Y36+Y1354</f>
        <v>10068.4</v>
      </c>
      <c r="AA1348" s="167">
        <f>Z1348-'Assumptions (Hydro)'!Z36+Z1354</f>
        <v>10068.4</v>
      </c>
      <c r="AB1348" s="167">
        <f>AA1348-'Assumptions (Hydro)'!AA36+AA1354</f>
        <v>10068.4</v>
      </c>
      <c r="AC1348" s="167">
        <f>AB1348-'Assumptions (Hydro)'!AB36+AB1354</f>
        <v>10068.4</v>
      </c>
      <c r="AD1348" s="167">
        <f>AC1348-'Assumptions (Hydro)'!AC36+AC1354</f>
        <v>10068.4</v>
      </c>
      <c r="AE1348" s="167">
        <f>AD1348-'Assumptions (Hydro)'!AD36+AD1354</f>
        <v>10068.4</v>
      </c>
      <c r="AF1348" s="167">
        <f>AE1348-'Assumptions (Hydro)'!AE36+AE1354</f>
        <v>10068.4</v>
      </c>
      <c r="AG1348" s="167">
        <f>AF1348-'Assumptions (Hydro)'!AF36+AF1354</f>
        <v>10068.4</v>
      </c>
      <c r="AH1348" s="167">
        <f>AG1348-'Assumptions (Hydro)'!AG36+AG1354</f>
        <v>10068.4</v>
      </c>
      <c r="AI1348" s="167">
        <f>AH1348-'Assumptions (Hydro)'!AH36+AH1354</f>
        <v>10068.4</v>
      </c>
      <c r="AJ1348" s="167">
        <f>AI1348-'Assumptions (Hydro)'!AI36+AI1354</f>
        <v>10068.4</v>
      </c>
      <c r="AK1348" s="167">
        <f>AJ1348-'Assumptions (Hydro)'!AJ36+AJ1354</f>
        <v>10068.4</v>
      </c>
      <c r="AL1348" s="167">
        <f>AK1348-'Assumptions (Hydro)'!AK36+AK1354</f>
        <v>10068.4</v>
      </c>
      <c r="AM1348" s="167">
        <f>AL1348-'Assumptions (Hydro)'!AL36+AL1354</f>
        <v>10068.4</v>
      </c>
      <c r="AN1348" s="167">
        <f>AM1348-'Assumptions (Hydro)'!AM36+AM1354</f>
        <v>10068.4</v>
      </c>
      <c r="AO1348" s="167">
        <f>AN1348-'Assumptions (Hydro)'!AN36+AN1354</f>
        <v>10068.4</v>
      </c>
      <c r="AP1348" s="167">
        <f>AO1348-'Assumptions (Hydro)'!AO36+AO1354</f>
        <v>10068.4</v>
      </c>
      <c r="AQ1348" s="167">
        <f>AP1348-'Assumptions (Hydro)'!AP36+AP1354</f>
        <v>10068.4</v>
      </c>
      <c r="AR1348" s="167">
        <f>AQ1348-'Assumptions (Hydro)'!AQ36+AQ1354</f>
        <v>10068.4</v>
      </c>
      <c r="AS1348" s="167">
        <f>AR1348-'Assumptions (Hydro)'!AR36+AR1354</f>
        <v>10068.4</v>
      </c>
      <c r="AT1348" s="167">
        <f>AS1348-'Assumptions (Hydro)'!AS36+AS1354</f>
        <v>10068.4</v>
      </c>
      <c r="AU1348" s="167">
        <f>AT1348-'Assumptions (Hydro)'!AT36+AT1354</f>
        <v>10068.4</v>
      </c>
      <c r="AV1348" s="167">
        <f>AU1348-'Assumptions (Hydro)'!AU36+AU1354</f>
        <v>10068.4</v>
      </c>
      <c r="AW1348" s="167">
        <f>AV1348-'Assumptions (Hydro)'!AV36+AV1354</f>
        <v>10068.4</v>
      </c>
      <c r="AX1348" s="167">
        <f>AW1348-'Assumptions (Hydro)'!AW36+AW1354</f>
        <v>10068.4</v>
      </c>
      <c r="AY1348" s="167">
        <f>AX1348-'Assumptions (Hydro)'!AX36+AX1354</f>
        <v>10068.4</v>
      </c>
      <c r="AZ1348" s="167">
        <f>AY1348-'Assumptions (Hydro)'!AY36+AY1354</f>
        <v>10068.4</v>
      </c>
      <c r="BA1348" s="167">
        <f>AZ1348-'Assumptions (Hydro)'!AZ36+AZ1354</f>
        <v>10068.4</v>
      </c>
    </row>
    <row r="1349" ht="15.75" customHeight="1">
      <c r="A1349" s="272" t="s">
        <v>350</v>
      </c>
      <c r="B1349" s="150" t="s">
        <v>149</v>
      </c>
      <c r="C1349" s="151">
        <v>10038.2</v>
      </c>
      <c r="D1349" s="151">
        <v>10076.3</v>
      </c>
      <c r="E1349" s="151">
        <v>10077.8</v>
      </c>
      <c r="F1349" s="151">
        <v>10077.8</v>
      </c>
      <c r="G1349" s="151">
        <v>10077.8</v>
      </c>
      <c r="H1349" s="151">
        <v>10077.8</v>
      </c>
      <c r="I1349" s="151">
        <v>10075.0</v>
      </c>
      <c r="J1349" s="151">
        <v>10079.6</v>
      </c>
      <c r="K1349" s="151">
        <v>10079.6</v>
      </c>
      <c r="L1349" s="151">
        <v>10069.7</v>
      </c>
      <c r="M1349" s="151">
        <v>10069.7</v>
      </c>
      <c r="N1349" s="151">
        <v>10067.6</v>
      </c>
      <c r="O1349" s="151">
        <v>10074.8</v>
      </c>
      <c r="P1349" s="151">
        <v>10061.5</v>
      </c>
      <c r="Q1349" s="151">
        <v>10063.0</v>
      </c>
      <c r="R1349" s="151">
        <v>10063.0</v>
      </c>
      <c r="S1349" s="151">
        <v>10063.0</v>
      </c>
      <c r="T1349" s="151">
        <v>10069.9</v>
      </c>
      <c r="U1349" s="151">
        <v>10068.4</v>
      </c>
      <c r="V1349" s="172">
        <f t="shared" ref="V1349:W1349" si="51">U1349+V1354</f>
        <v>10068.4</v>
      </c>
      <c r="W1349" s="153">
        <f t="shared" si="51"/>
        <v>10068.4</v>
      </c>
      <c r="X1349" s="154">
        <f t="shared" ref="X1349:AZ1349" si="52">W1349+($BA$1349-$W$1349)/($BA$2-$W$2)</f>
        <v>9983.560682</v>
      </c>
      <c r="Y1349" s="154">
        <f t="shared" si="52"/>
        <v>9898.721365</v>
      </c>
      <c r="Z1349" s="154">
        <f t="shared" si="52"/>
        <v>9813.882047</v>
      </c>
      <c r="AA1349" s="154">
        <f t="shared" si="52"/>
        <v>9729.04273</v>
      </c>
      <c r="AB1349" s="154">
        <f t="shared" si="52"/>
        <v>9644.203412</v>
      </c>
      <c r="AC1349" s="154">
        <f t="shared" si="52"/>
        <v>9559.364095</v>
      </c>
      <c r="AD1349" s="154">
        <f t="shared" si="52"/>
        <v>9474.524777</v>
      </c>
      <c r="AE1349" s="154">
        <f t="shared" si="52"/>
        <v>9389.68546</v>
      </c>
      <c r="AF1349" s="154">
        <f t="shared" si="52"/>
        <v>9304.846142</v>
      </c>
      <c r="AG1349" s="154">
        <f t="shared" si="52"/>
        <v>9220.006825</v>
      </c>
      <c r="AH1349" s="154">
        <f t="shared" si="52"/>
        <v>9135.167507</v>
      </c>
      <c r="AI1349" s="154">
        <f t="shared" si="52"/>
        <v>9050.32819</v>
      </c>
      <c r="AJ1349" s="154">
        <f t="shared" si="52"/>
        <v>8965.488872</v>
      </c>
      <c r="AK1349" s="154">
        <f t="shared" si="52"/>
        <v>8880.649555</v>
      </c>
      <c r="AL1349" s="154">
        <f t="shared" si="52"/>
        <v>8795.810237</v>
      </c>
      <c r="AM1349" s="154">
        <f t="shared" si="52"/>
        <v>8710.97092</v>
      </c>
      <c r="AN1349" s="154">
        <f t="shared" si="52"/>
        <v>8626.131602</v>
      </c>
      <c r="AO1349" s="154">
        <f t="shared" si="52"/>
        <v>8541.292285</v>
      </c>
      <c r="AP1349" s="154">
        <f t="shared" si="52"/>
        <v>8456.452967</v>
      </c>
      <c r="AQ1349" s="154">
        <f t="shared" si="52"/>
        <v>8371.613649</v>
      </c>
      <c r="AR1349" s="154">
        <f t="shared" si="52"/>
        <v>8286.774332</v>
      </c>
      <c r="AS1349" s="154">
        <f t="shared" si="52"/>
        <v>8201.935014</v>
      </c>
      <c r="AT1349" s="154">
        <f t="shared" si="52"/>
        <v>8117.095697</v>
      </c>
      <c r="AU1349" s="154">
        <f t="shared" si="52"/>
        <v>8032.256379</v>
      </c>
      <c r="AV1349" s="154">
        <f t="shared" si="52"/>
        <v>7947.417062</v>
      </c>
      <c r="AW1349" s="154">
        <f t="shared" si="52"/>
        <v>7862.577744</v>
      </c>
      <c r="AX1349" s="154">
        <f t="shared" si="52"/>
        <v>7777.738427</v>
      </c>
      <c r="AY1349" s="154">
        <f t="shared" si="52"/>
        <v>7692.899109</v>
      </c>
      <c r="AZ1349" s="154">
        <f t="shared" si="52"/>
        <v>7608.059792</v>
      </c>
      <c r="BA1349" s="155">
        <f>Inputs!$H$7</f>
        <v>7523.220474</v>
      </c>
    </row>
    <row r="1350" ht="15.75" customHeight="1">
      <c r="A1350" s="273" t="s">
        <v>28</v>
      </c>
      <c r="B1350" s="159" t="s">
        <v>150</v>
      </c>
      <c r="C1350" s="274">
        <v>38.333786</v>
      </c>
      <c r="D1350" s="274">
        <v>25.541776</v>
      </c>
      <c r="E1350" s="274">
        <v>31.140628</v>
      </c>
      <c r="F1350" s="274">
        <v>36.370704</v>
      </c>
      <c r="G1350" s="274">
        <v>34.140929</v>
      </c>
      <c r="H1350" s="274">
        <v>39.631867</v>
      </c>
      <c r="I1350" s="274">
        <v>48.04738</v>
      </c>
      <c r="J1350" s="274">
        <v>27.327751</v>
      </c>
      <c r="K1350" s="274">
        <v>24.12781</v>
      </c>
      <c r="L1350" s="274">
        <v>27.888036</v>
      </c>
      <c r="M1350" s="274">
        <v>33.43087</v>
      </c>
      <c r="N1350" s="274">
        <v>42.557467</v>
      </c>
      <c r="O1350" s="274">
        <v>26.83737</v>
      </c>
      <c r="P1350" s="274">
        <v>23.754599</v>
      </c>
      <c r="Q1350" s="274">
        <v>16.53134</v>
      </c>
      <c r="R1350" s="274">
        <v>13.808498</v>
      </c>
      <c r="S1350" s="274">
        <v>28.942121</v>
      </c>
      <c r="T1350" s="274">
        <v>42.363141</v>
      </c>
      <c r="U1350" s="274">
        <v>26.330667</v>
      </c>
      <c r="V1350" s="275">
        <f t="shared" ref="V1350:W1350" si="53">U1350</f>
        <v>26.330667</v>
      </c>
      <c r="W1350" s="275">
        <f t="shared" si="53"/>
        <v>26.330667</v>
      </c>
      <c r="X1350" s="154">
        <f t="shared" ref="X1350:AZ1350" si="54">W1350+($BA$1350-$W$1350)/($BA$2-$W$2)</f>
        <v>26.50556352</v>
      </c>
      <c r="Y1350" s="154">
        <f t="shared" si="54"/>
        <v>26.68046003</v>
      </c>
      <c r="Z1350" s="154">
        <f t="shared" si="54"/>
        <v>26.85535655</v>
      </c>
      <c r="AA1350" s="154">
        <f t="shared" si="54"/>
        <v>27.03025306</v>
      </c>
      <c r="AB1350" s="154">
        <f t="shared" si="54"/>
        <v>27.20514958</v>
      </c>
      <c r="AC1350" s="154">
        <f t="shared" si="54"/>
        <v>27.3800461</v>
      </c>
      <c r="AD1350" s="154">
        <f t="shared" si="54"/>
        <v>27.55494261</v>
      </c>
      <c r="AE1350" s="154">
        <f t="shared" si="54"/>
        <v>27.72983913</v>
      </c>
      <c r="AF1350" s="154">
        <f t="shared" si="54"/>
        <v>27.90473564</v>
      </c>
      <c r="AG1350" s="154">
        <f t="shared" si="54"/>
        <v>28.07963216</v>
      </c>
      <c r="AH1350" s="154">
        <f t="shared" si="54"/>
        <v>28.25452868</v>
      </c>
      <c r="AI1350" s="154">
        <f t="shared" si="54"/>
        <v>28.42942519</v>
      </c>
      <c r="AJ1350" s="154">
        <f t="shared" si="54"/>
        <v>28.60432171</v>
      </c>
      <c r="AK1350" s="154">
        <f t="shared" si="54"/>
        <v>28.77921822</v>
      </c>
      <c r="AL1350" s="154">
        <f t="shared" si="54"/>
        <v>28.95411474</v>
      </c>
      <c r="AM1350" s="154">
        <f t="shared" si="54"/>
        <v>29.12901126</v>
      </c>
      <c r="AN1350" s="154">
        <f t="shared" si="54"/>
        <v>29.30390777</v>
      </c>
      <c r="AO1350" s="154">
        <f t="shared" si="54"/>
        <v>29.47880429</v>
      </c>
      <c r="AP1350" s="154">
        <f t="shared" si="54"/>
        <v>29.6537008</v>
      </c>
      <c r="AQ1350" s="154">
        <f t="shared" si="54"/>
        <v>29.82859732</v>
      </c>
      <c r="AR1350" s="154">
        <f t="shared" si="54"/>
        <v>30.00349384</v>
      </c>
      <c r="AS1350" s="154">
        <f t="shared" si="54"/>
        <v>30.17839035</v>
      </c>
      <c r="AT1350" s="154">
        <f t="shared" si="54"/>
        <v>30.35328687</v>
      </c>
      <c r="AU1350" s="154">
        <f t="shared" si="54"/>
        <v>30.52818338</v>
      </c>
      <c r="AV1350" s="154">
        <f t="shared" si="54"/>
        <v>30.7030799</v>
      </c>
      <c r="AW1350" s="154">
        <f t="shared" si="54"/>
        <v>30.87797642</v>
      </c>
      <c r="AX1350" s="154">
        <f t="shared" si="54"/>
        <v>31.05287293</v>
      </c>
      <c r="AY1350" s="154">
        <f t="shared" si="54"/>
        <v>31.22776945</v>
      </c>
      <c r="AZ1350" s="154">
        <f t="shared" si="54"/>
        <v>31.40266596</v>
      </c>
      <c r="BA1350" s="243">
        <f>Inputs!$I$7</f>
        <v>31.57756248</v>
      </c>
    </row>
    <row r="1351" ht="15.75" customHeight="1">
      <c r="A1351" s="273" t="s">
        <v>31</v>
      </c>
      <c r="B1351" s="159" t="s">
        <v>351</v>
      </c>
      <c r="C1351" s="160">
        <f>'Assumptions (Hydro)'!B17*Model!C1349/10^9+'Assumptions (Hydro)'!B18*Model!C1350/10^3</f>
        <v>0.3172586355</v>
      </c>
      <c r="D1351" s="160">
        <f>'Assumptions (Hydro)'!C17*Model!D1349/10^9+'Assumptions (Hydro)'!C18*Model!D1350/10^3</f>
        <v>0.3064123156</v>
      </c>
      <c r="E1351" s="160">
        <f>'Assumptions (Hydro)'!D17*Model!E1349/10^9+'Assumptions (Hydro)'!D18*Model!E1350/10^3</f>
        <v>0.3116693674</v>
      </c>
      <c r="F1351" s="160">
        <f>'Assumptions (Hydro)'!E17*Model!F1349/10^9+'Assumptions (Hydro)'!E18*Model!F1350/10^3</f>
        <v>0.3165408552</v>
      </c>
      <c r="G1351" s="160">
        <f>'Assumptions (Hydro)'!F17*Model!G1349/10^9+'Assumptions (Hydro)'!F18*Model!G1350/10^3</f>
        <v>0.3144639596</v>
      </c>
      <c r="H1351" s="160">
        <f>'Assumptions (Hydro)'!G17*Model!H1349/10^9+'Assumptions (Hydro)'!G18*Model!H1350/10^3</f>
        <v>0.3250083279</v>
      </c>
      <c r="I1351" s="160">
        <f>'Assumptions (Hydro)'!H17*Model!I1349/10^9+'Assumptions (Hydro)'!H18*Model!I1350/10^3</f>
        <v>0.3430963016</v>
      </c>
      <c r="J1351" s="160">
        <f>'Assumptions (Hydro)'!I17*Model!J1349/10^9+'Assumptions (Hydro)'!I18*Model!J1350/10^3</f>
        <v>0.3403523433</v>
      </c>
      <c r="K1351" s="160">
        <f>'Assumptions (Hydro)'!J17*Model!K1349/10^9+'Assumptions (Hydro)'!J18*Model!K1350/10^3</f>
        <v>0.3455567381</v>
      </c>
      <c r="L1351" s="160">
        <f>'Assumptions (Hydro)'!K17*Model!L1349/10^9+'Assumptions (Hydro)'!K18*Model!L1350/10^3</f>
        <v>0.3631630791</v>
      </c>
      <c r="M1351" s="160">
        <f>'Assumptions (Hydro)'!L17*Model!M1349/10^9+'Assumptions (Hydro)'!L18*Model!M1350/10^3</f>
        <v>0.3764035399</v>
      </c>
      <c r="N1351" s="160">
        <f>'Assumptions (Hydro)'!M17*Model!N1349/10^9+'Assumptions (Hydro)'!M18*Model!N1350/10^3</f>
        <v>0.3939902702</v>
      </c>
      <c r="O1351" s="160">
        <f>'Assumptions (Hydro)'!N17*Model!O1349/10^9+'Assumptions (Hydro)'!N18*Model!O1350/10^3</f>
        <v>0.384756658</v>
      </c>
      <c r="P1351" s="160">
        <f>'Assumptions (Hydro)'!O17*Model!P1349/10^9+'Assumptions (Hydro)'!O18*Model!P1350/10^3</f>
        <v>0.3842939944</v>
      </c>
      <c r="Q1351" s="160">
        <f>'Assumptions (Hydro)'!P17*Model!Q1349/10^9+'Assumptions (Hydro)'!P18*Model!Q1350/10^3</f>
        <v>0.3805988735</v>
      </c>
      <c r="R1351" s="160">
        <f>'Assumptions (Hydro)'!Q17*Model!R1349/10^9+'Assumptions (Hydro)'!Q18*Model!R1350/10^3</f>
        <v>0.3904954504</v>
      </c>
      <c r="S1351" s="160">
        <f>'Assumptions (Hydro)'!R17*Model!S1349/10^9+'Assumptions (Hydro)'!R18*Model!S1350/10^3</f>
        <v>0.4157791689</v>
      </c>
      <c r="T1351" s="160">
        <f>'Assumptions (Hydro)'!S17*Model!T1349/10^9+'Assumptions (Hydro)'!S18*Model!T1350/10^3</f>
        <v>0.4282523071</v>
      </c>
      <c r="U1351" s="160">
        <f>'Assumptions (Hydro)'!T17*Model!U1349/10^9+'Assumptions (Hydro)'!T18*Model!U1350/10^3</f>
        <v>0.4243503307</v>
      </c>
      <c r="V1351" s="160">
        <f>'Assumptions (Hydro)'!U17*Model!V1349/10^9+'Assumptions (Hydro)'!U18*Model!V1350/10^3</f>
        <v>0.4297104455</v>
      </c>
      <c r="W1351" s="160">
        <f>'Assumptions (Hydro)'!V17*Model!W1349/10^9+'Assumptions (Hydro)'!V18*Model!W1350/10^3</f>
        <v>0.4382592071</v>
      </c>
      <c r="X1351" s="160">
        <f>'Assumptions (Hydro)'!W17*Model!X1349/10^9+'Assumptions (Hydro)'!W18*Model!X1350/10^3</f>
        <v>0.4437498682</v>
      </c>
      <c r="Y1351" s="160">
        <f>'Assumptions (Hydro)'!X17*Model!Y1349/10^9+'Assumptions (Hydro)'!X18*Model!Y1350/10^3</f>
        <v>0.4492855398</v>
      </c>
      <c r="Z1351" s="160">
        <f>'Assumptions (Hydro)'!Y17*Model!Z1349/10^9+'Assumptions (Hydro)'!Y18*Model!Z1350/10^3</f>
        <v>0.4548658398</v>
      </c>
      <c r="AA1351" s="160">
        <f>'Assumptions (Hydro)'!Z17*Model!AA1349/10^9+'Assumptions (Hydro)'!Z18*Model!AA1350/10^3</f>
        <v>0.4604903528</v>
      </c>
      <c r="AB1351" s="160">
        <f>'Assumptions (Hydro)'!AA17*Model!AB1349/10^9+'Assumptions (Hydro)'!AA18*Model!AB1350/10^3</f>
        <v>0.4661586295</v>
      </c>
      <c r="AC1351" s="160">
        <f>'Assumptions (Hydro)'!AB17*Model!AC1349/10^9+'Assumptions (Hydro)'!AB18*Model!AC1350/10^3</f>
        <v>0.4718701851</v>
      </c>
      <c r="AD1351" s="160">
        <f>'Assumptions (Hydro)'!AC17*Model!AD1349/10^9+'Assumptions (Hydro)'!AC18*Model!AD1350/10^3</f>
        <v>0.4776244982</v>
      </c>
      <c r="AE1351" s="160">
        <f>'Assumptions (Hydro)'!AD17*Model!AE1349/10^9+'Assumptions (Hydro)'!AD18*Model!AE1350/10^3</f>
        <v>0.4834210095</v>
      </c>
      <c r="AF1351" s="160">
        <f>'Assumptions (Hydro)'!AE17*Model!AF1349/10^9+'Assumptions (Hydro)'!AE18*Model!AF1350/10^3</f>
        <v>0.4892591206</v>
      </c>
      <c r="AG1351" s="160">
        <f>'Assumptions (Hydro)'!AF17*Model!AG1349/10^9+'Assumptions (Hydro)'!AF18*Model!AG1350/10^3</f>
        <v>0.4951381926</v>
      </c>
      <c r="AH1351" s="160">
        <f>'Assumptions (Hydro)'!AG17*Model!AH1349/10^9+'Assumptions (Hydro)'!AG18*Model!AH1350/10^3</f>
        <v>0.5010575446</v>
      </c>
      <c r="AI1351" s="160">
        <f>'Assumptions (Hydro)'!AH17*Model!AI1349/10^9+'Assumptions (Hydro)'!AH18*Model!AI1350/10^3</f>
        <v>0.5070164524</v>
      </c>
      <c r="AJ1351" s="160">
        <f>'Assumptions (Hydro)'!AI17*Model!AJ1349/10^9+'Assumptions (Hydro)'!AI18*Model!AJ1350/10^3</f>
        <v>0.5130141472</v>
      </c>
      <c r="AK1351" s="160">
        <f>'Assumptions (Hydro)'!AJ17*Model!AK1349/10^9+'Assumptions (Hydro)'!AJ18*Model!AK1350/10^3</f>
        <v>0.5190498138</v>
      </c>
      <c r="AL1351" s="160">
        <f>'Assumptions (Hydro)'!AK17*Model!AL1349/10^9+'Assumptions (Hydro)'!AK18*Model!AL1350/10^3</f>
        <v>0.5251225892</v>
      </c>
      <c r="AM1351" s="160">
        <f>'Assumptions (Hydro)'!AL17*Model!AM1349/10^9+'Assumptions (Hydro)'!AL18*Model!AM1350/10^3</f>
        <v>0.5312315613</v>
      </c>
      <c r="AN1351" s="160">
        <f>'Assumptions (Hydro)'!AM17*Model!AN1349/10^9+'Assumptions (Hydro)'!AM18*Model!AN1350/10^3</f>
        <v>0.5373757666</v>
      </c>
      <c r="AO1351" s="160">
        <f>'Assumptions (Hydro)'!AN17*Model!AO1349/10^9+'Assumptions (Hydro)'!AN18*Model!AO1350/10^3</f>
        <v>0.5435541894</v>
      </c>
      <c r="AP1351" s="160">
        <f>'Assumptions (Hydro)'!AO17*Model!AP1349/10^9+'Assumptions (Hydro)'!AO18*Model!AP1350/10^3</f>
        <v>0.5497657592</v>
      </c>
      <c r="AQ1351" s="160">
        <f>'Assumptions (Hydro)'!AP17*Model!AQ1349/10^9+'Assumptions (Hydro)'!AP18*Model!AQ1350/10^3</f>
        <v>0.5560093496</v>
      </c>
      <c r="AR1351" s="160">
        <f>'Assumptions (Hydro)'!AQ17*Model!AR1349/10^9+'Assumptions (Hydro)'!AQ18*Model!AR1350/10^3</f>
        <v>0.5622837763</v>
      </c>
      <c r="AS1351" s="160">
        <f>'Assumptions (Hydro)'!AR17*Model!AS1349/10^9+'Assumptions (Hydro)'!AR18*Model!AS1350/10^3</f>
        <v>0.5685877952</v>
      </c>
      <c r="AT1351" s="160">
        <f>'Assumptions (Hydro)'!AS17*Model!AT1349/10^9+'Assumptions (Hydro)'!AS18*Model!AT1350/10^3</f>
        <v>0.5749201002</v>
      </c>
      <c r="AU1351" s="160">
        <f>'Assumptions (Hydro)'!AT17*Model!AU1349/10^9+'Assumptions (Hydro)'!AT18*Model!AU1350/10^3</f>
        <v>0.581279322</v>
      </c>
      <c r="AV1351" s="160">
        <f>'Assumptions (Hydro)'!AU17*Model!AV1349/10^9+'Assumptions (Hydro)'!AU18*Model!AV1350/10^3</f>
        <v>0.5876640252</v>
      </c>
      <c r="AW1351" s="160">
        <f>'Assumptions (Hydro)'!AV17*Model!AW1349/10^9+'Assumptions (Hydro)'!AV18*Model!AW1350/10^3</f>
        <v>0.5940727069</v>
      </c>
      <c r="AX1351" s="160">
        <f>'Assumptions (Hydro)'!AW17*Model!AX1349/10^9+'Assumptions (Hydro)'!AW18*Model!AX1350/10^3</f>
        <v>0.6005037942</v>
      </c>
      <c r="AY1351" s="160">
        <f>'Assumptions (Hydro)'!AX17*Model!AY1349/10^9+'Assumptions (Hydro)'!AX18*Model!AY1350/10^3</f>
        <v>0.6069556422</v>
      </c>
      <c r="AZ1351" s="160">
        <f>'Assumptions (Hydro)'!AY17*Model!AZ1349/10^9+'Assumptions (Hydro)'!AY18*Model!AZ1350/10^3</f>
        <v>0.6134265315</v>
      </c>
      <c r="BA1351" s="160">
        <f>'Assumptions (Hydro)'!AZ17*Model!BA1349/10^9+'Assumptions (Hydro)'!AZ18*Model!BA1350/10^3</f>
        <v>0.6199146664</v>
      </c>
    </row>
    <row r="1352" ht="15.75" customHeight="1">
      <c r="A1352" s="273" t="s">
        <v>36</v>
      </c>
      <c r="B1352" s="159" t="s">
        <v>351</v>
      </c>
      <c r="C1352" s="95">
        <f>C1350*'Assumptions (Hydro)'!B30/10^3</f>
        <v>2.5659333</v>
      </c>
      <c r="D1352" s="95">
        <f>D1350*'Assumptions (Hydro)'!C30/10^3</f>
        <v>1.751213125</v>
      </c>
      <c r="E1352" s="95">
        <f>E1350*'Assumptions (Hydro)'!D30/10^3</f>
        <v>1.930332792</v>
      </c>
      <c r="F1352" s="95">
        <f>F1350*'Assumptions (Hydro)'!E30/10^3</f>
        <v>2.740528909</v>
      </c>
      <c r="G1352" s="95">
        <f>G1350*'Assumptions (Hydro)'!F30/10^3</f>
        <v>2.702858825</v>
      </c>
      <c r="H1352" s="95">
        <f>H1350*'Assumptions (Hydro)'!G30/10^3</f>
        <v>3.798829384</v>
      </c>
      <c r="I1352" s="95">
        <f>I1350*'Assumptions (Hydro)'!H30/10^3</f>
        <v>4.143495542</v>
      </c>
      <c r="J1352" s="95">
        <f>J1350*'Assumptions (Hydro)'!I30/10^3</f>
        <v>2.395323832</v>
      </c>
      <c r="K1352" s="95">
        <f>K1350*'Assumptions (Hydro)'!J30/10^3</f>
        <v>2.447481616</v>
      </c>
      <c r="L1352" s="95">
        <f>L1350*'Assumptions (Hydro)'!K30/10^3</f>
        <v>1.975172939</v>
      </c>
      <c r="M1352" s="95">
        <f>M1350*'Assumptions (Hydro)'!L30/10^3</f>
        <v>2.448105836</v>
      </c>
      <c r="N1352" s="95">
        <f>N1350*'Assumptions (Hydro)'!M30/10^3</f>
        <v>3.002101604</v>
      </c>
      <c r="O1352" s="95">
        <f>O1350*'Assumptions (Hydro)'!N30/10^3</f>
        <v>1.637020528</v>
      </c>
      <c r="P1352" s="95">
        <f>P1350*'Assumptions (Hydro)'!O30/10^3</f>
        <v>1.608526043</v>
      </c>
      <c r="Q1352" s="95">
        <f>Q1350*'Assumptions (Hydro)'!P30/10^3</f>
        <v>1.201221718</v>
      </c>
      <c r="R1352" s="95">
        <f>R1350*'Assumptions (Hydro)'!Q30/10^3</f>
        <v>0.8266678264</v>
      </c>
      <c r="S1352" s="95">
        <f>S1350*'Assumptions (Hydro)'!R30/10^3</f>
        <v>1.854321692</v>
      </c>
      <c r="T1352" s="95">
        <f>T1350*'Assumptions (Hydro)'!S30/10^3</f>
        <v>2.649390838</v>
      </c>
      <c r="U1352" s="95">
        <f>U1350*'Assumptions (Hydro)'!T30/10^3</f>
        <v>1.690428821</v>
      </c>
      <c r="V1352" s="95">
        <f>V1350*'Assumptions (Hydro)'!U30/10^3</f>
        <v>1.713863115</v>
      </c>
      <c r="W1352" s="95">
        <f>W1350*'Assumptions (Hydro)'!V30/10^3</f>
        <v>1.787675347</v>
      </c>
      <c r="X1352" s="95">
        <f>X1350*'Assumptions (Hydro)'!W30/10^3</f>
        <v>1.813198685</v>
      </c>
      <c r="Y1352" s="95">
        <f>Y1350*'Assumptions (Hydro)'!X30/10^3</f>
        <v>1.842014692</v>
      </c>
      <c r="Z1352" s="95">
        <f>Z1350*'Assumptions (Hydro)'!Y30/10^3</f>
        <v>1.884331068</v>
      </c>
      <c r="AA1352" s="95">
        <f>AA1350*'Assumptions (Hydro)'!Z30/10^3</f>
        <v>1.93265066</v>
      </c>
      <c r="AB1352" s="95">
        <f>AB1350*'Assumptions (Hydro)'!AA30/10^3</f>
        <v>2.000029828</v>
      </c>
      <c r="AC1352" s="95">
        <f>AC1350*'Assumptions (Hydro)'!AB30/10^3</f>
        <v>2.045388559</v>
      </c>
      <c r="AD1352" s="95">
        <f>AD1350*'Assumptions (Hydro)'!AC30/10^3</f>
        <v>2.098904342</v>
      </c>
      <c r="AE1352" s="95">
        <f>AE1350*'Assumptions (Hydro)'!AD30/10^3</f>
        <v>2.149325411</v>
      </c>
      <c r="AF1352" s="95">
        <f>AF1350*'Assumptions (Hydro)'!AE30/10^3</f>
        <v>2.202716955</v>
      </c>
      <c r="AG1352" s="95">
        <f>AG1350*'Assumptions (Hydro)'!AF30/10^3</f>
        <v>2.257455288</v>
      </c>
      <c r="AH1352" s="95">
        <f>AH1350*'Assumptions (Hydro)'!AG30/10^3</f>
        <v>2.316849313</v>
      </c>
      <c r="AI1352" s="95">
        <f>AI1350*'Assumptions (Hydro)'!AH30/10^3</f>
        <v>2.36783423</v>
      </c>
      <c r="AJ1352" s="95">
        <f>AJ1350*'Assumptions (Hydro)'!AI30/10^3</f>
        <v>2.418557758</v>
      </c>
      <c r="AK1352" s="95">
        <f>AK1350*'Assumptions (Hydro)'!AJ30/10^3</f>
        <v>2.470481767</v>
      </c>
      <c r="AL1352" s="95">
        <f>AL1350*'Assumptions (Hydro)'!AK30/10^3</f>
        <v>2.52718752</v>
      </c>
      <c r="AM1352" s="95">
        <f>AM1350*'Assumptions (Hydro)'!AL30/10^3</f>
        <v>2.595149054</v>
      </c>
      <c r="AN1352" s="95">
        <f>AN1350*'Assumptions (Hydro)'!AM30/10^3</f>
        <v>2.662116725</v>
      </c>
      <c r="AO1352" s="95">
        <f>AO1350*'Assumptions (Hydro)'!AN30/10^3</f>
        <v>2.738134904</v>
      </c>
      <c r="AP1352" s="95">
        <f>AP1350*'Assumptions (Hydro)'!AO30/10^3</f>
        <v>2.815926697</v>
      </c>
      <c r="AQ1352" s="95">
        <f>AQ1350*'Assumptions (Hydro)'!AP30/10^3</f>
        <v>2.890332914</v>
      </c>
      <c r="AR1352" s="95">
        <f>AR1350*'Assumptions (Hydro)'!AQ30/10^3</f>
        <v>2.964132766</v>
      </c>
      <c r="AS1352" s="95">
        <f>AS1350*'Assumptions (Hydro)'!AR30/10^3</f>
        <v>3.038207034</v>
      </c>
      <c r="AT1352" s="95">
        <f>AT1350*'Assumptions (Hydro)'!AS30/10^3</f>
        <v>3.116366196</v>
      </c>
      <c r="AU1352" s="95">
        <f>AU1350*'Assumptions (Hydro)'!AT30/10^3</f>
        <v>3.199296836</v>
      </c>
      <c r="AV1352" s="95">
        <f>AV1350*'Assumptions (Hydro)'!AU30/10^3</f>
        <v>3.284650182</v>
      </c>
      <c r="AW1352" s="95">
        <f>AW1350*'Assumptions (Hydro)'!AV30/10^3</f>
        <v>3.365062725</v>
      </c>
      <c r="AX1352" s="95">
        <f>AX1350*'Assumptions (Hydro)'!AW30/10^3</f>
        <v>3.458501923</v>
      </c>
      <c r="AY1352" s="95">
        <f>AY1350*'Assumptions (Hydro)'!AX30/10^3</f>
        <v>3.603350769</v>
      </c>
      <c r="AZ1352" s="95">
        <f>AZ1350*'Assumptions (Hydro)'!AY30/10^3</f>
        <v>3.720054018</v>
      </c>
      <c r="BA1352" s="95">
        <f>BA1350*'Assumptions (Hydro)'!AZ30/10^3</f>
        <v>3.817077122</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0.1481810403</v>
      </c>
      <c r="K1353" s="95">
        <f>K1349*'Assumptions (Hydro)'!J33*'Assumptions (Hydro)'!J32*365/10^9</f>
        <v>0.1506106969</v>
      </c>
      <c r="L1353" s="95">
        <f>L1349*'Assumptions (Hydro)'!K33*'Assumptions (Hydro)'!K32*365/10^9</f>
        <v>0.1741286539</v>
      </c>
      <c r="M1353" s="95">
        <f>M1349*'Assumptions (Hydro)'!L33*'Assumptions (Hydro)'!L32*365/10^9</f>
        <v>0.1215782548</v>
      </c>
      <c r="N1353" s="95">
        <f>N1349*'Assumptions (Hydro)'!M33*'Assumptions (Hydro)'!M32*365/10^9</f>
        <v>0.1256783988</v>
      </c>
      <c r="O1353" s="95">
        <f>O1349*'Assumptions (Hydro)'!N33*'Assumptions (Hydro)'!N32*365/10^9</f>
        <v>0.1211541306</v>
      </c>
      <c r="P1353" s="95">
        <f>P1349*'Assumptions (Hydro)'!O33*'Assumptions (Hydro)'!O32*365/10^9</f>
        <v>0.1046234603</v>
      </c>
      <c r="Q1353" s="95">
        <f>Q1349*'Assumptions (Hydro)'!P33*'Assumptions (Hydro)'!P32*365/10^9</f>
        <v>0.1161609199</v>
      </c>
      <c r="R1353" s="95">
        <f>R1349*'Assumptions (Hydro)'!Q33*'Assumptions (Hydro)'!Q32*365/10^9</f>
        <v>0.1246507129</v>
      </c>
      <c r="S1353" s="95">
        <f>S1349*'Assumptions (Hydro)'!R33*'Assumptions (Hydro)'!R32*365/10^9</f>
        <v>0.1026985338</v>
      </c>
      <c r="T1353" s="95">
        <f>T1349*'Assumptions (Hydro)'!S33*'Assumptions (Hydro)'!S32*365/10^9</f>
        <v>0.1099846452</v>
      </c>
      <c r="U1353" s="95">
        <f>U1349*'Assumptions (Hydro)'!T33*'Assumptions (Hydro)'!T32*365/10^9</f>
        <v>0.1073422055</v>
      </c>
      <c r="V1353" s="95">
        <f>V1349*'Assumptions (Hydro)'!U33*'Assumptions (Hydro)'!U32*365/10^9</f>
        <v>0.110191391</v>
      </c>
      <c r="W1353" s="95">
        <f>W1349*'Assumptions (Hydro)'!V33*'Assumptions (Hydro)'!V32*365/10^9</f>
        <v>0.1117189664</v>
      </c>
      <c r="X1353" s="95">
        <f>X1349*'Assumptions (Hydro)'!W33*'Assumptions (Hydro)'!W32*365/10^9</f>
        <v>0.1116178039</v>
      </c>
      <c r="Y1353" s="95">
        <f>Y1349*'Assumptions (Hydro)'!X33*'Assumptions (Hydro)'!X32*365/10^9</f>
        <v>0.1116910911</v>
      </c>
      <c r="Z1353" s="95">
        <f>Z1349*'Assumptions (Hydro)'!Y33*'Assumptions (Hydro)'!Y32*365/10^9</f>
        <v>0.1125399654</v>
      </c>
      <c r="AA1353" s="95">
        <f>AA1349*'Assumptions (Hydro)'!Z33*'Assumptions (Hydro)'!Z32*365/10^9</f>
        <v>0.1136875785</v>
      </c>
      <c r="AB1353" s="95">
        <f>AB1349*'Assumptions (Hydro)'!AA33*'Assumptions (Hydro)'!AA32*365/10^9</f>
        <v>0.115875434</v>
      </c>
      <c r="AC1353" s="95">
        <f>AC1349*'Assumptions (Hydro)'!AB33*'Assumptions (Hydro)'!AB32*365/10^9</f>
        <v>0.1167106018</v>
      </c>
      <c r="AD1353" s="95">
        <f>AD1349*'Assumptions (Hydro)'!AC33*'Assumptions (Hydro)'!AC32*365/10^9</f>
        <v>0.1179479043</v>
      </c>
      <c r="AE1353" s="95">
        <f>AE1349*'Assumptions (Hydro)'!AD33*'Assumptions (Hydro)'!AD32*365/10^9</f>
        <v>0.1189448178</v>
      </c>
      <c r="AF1353" s="95">
        <f>AF1349*'Assumptions (Hydro)'!AE33*'Assumptions (Hydro)'!AE32*365/10^9</f>
        <v>0.1200410087</v>
      </c>
      <c r="AG1353" s="95">
        <f>AG1349*'Assumptions (Hydro)'!AF33*'Assumptions (Hydro)'!AF32*365/10^9</f>
        <v>0.1211430889</v>
      </c>
      <c r="AH1353" s="95">
        <f>AH1349*'Assumptions (Hydro)'!AG33*'Assumptions (Hydro)'!AG32*365/10^9</f>
        <v>0.1224238108</v>
      </c>
      <c r="AI1353" s="95">
        <f>AI1349*'Assumptions (Hydro)'!AH33*'Assumptions (Hydro)'!AH32*365/10^9</f>
        <v>0.1231933319</v>
      </c>
      <c r="AJ1353" s="95">
        <f>AJ1349*'Assumptions (Hydro)'!AI33*'Assumptions (Hydro)'!AI32*365/10^9</f>
        <v>0.1238906247</v>
      </c>
      <c r="AK1353" s="95">
        <f>AK1349*'Assumptions (Hydro)'!AJ33*'Assumptions (Hydro)'!AJ32*365/10^9</f>
        <v>0.1245911088</v>
      </c>
      <c r="AL1353" s="95">
        <f>AL1349*'Assumptions (Hydro)'!AK33*'Assumptions (Hydro)'!AK32*365/10^9</f>
        <v>0.1254708055</v>
      </c>
      <c r="AM1353" s="95">
        <f>AM1349*'Assumptions (Hydro)'!AL33*'Assumptions (Hydro)'!AL32*365/10^9</f>
        <v>0.1268360724</v>
      </c>
      <c r="AN1353" s="95">
        <f>AN1349*'Assumptions (Hydro)'!AM33*'Assumptions (Hydro)'!AM32*365/10^9</f>
        <v>0.1280729144</v>
      </c>
      <c r="AO1353" s="95">
        <f>AO1349*'Assumptions (Hydro)'!AN33*'Assumptions (Hydro)'!AN32*365/10^9</f>
        <v>0.1296606573</v>
      </c>
      <c r="AP1353" s="95">
        <f>AP1349*'Assumptions (Hydro)'!AO33*'Assumptions (Hydro)'!AO32*365/10^9</f>
        <v>0.1312412443</v>
      </c>
      <c r="AQ1353" s="95">
        <f>AQ1349*'Assumptions (Hydro)'!AP33*'Assumptions (Hydro)'!AP32*365/10^9</f>
        <v>0.1325756827</v>
      </c>
      <c r="AR1353" s="95">
        <f>AR1349*'Assumptions (Hydro)'!AQ33*'Assumptions (Hydro)'!AQ32*365/10^9</f>
        <v>0.1337984221</v>
      </c>
      <c r="AS1353" s="95">
        <f>AS1349*'Assumptions (Hydro)'!AR33*'Assumptions (Hydro)'!AR32*365/10^9</f>
        <v>0.1349513628</v>
      </c>
      <c r="AT1353" s="95">
        <f>AT1349*'Assumptions (Hydro)'!AS33*'Assumptions (Hydro)'!AS32*365/10^9</f>
        <v>0.1362018737</v>
      </c>
      <c r="AU1353" s="95">
        <f>AU1349*'Assumptions (Hydro)'!AT33*'Assumptions (Hydro)'!AT32*365/10^9</f>
        <v>0.1375722355</v>
      </c>
      <c r="AV1353" s="95">
        <f>AV1349*'Assumptions (Hydro)'!AU33*'Assumptions (Hydro)'!AU32*365/10^9</f>
        <v>0.1389545726</v>
      </c>
      <c r="AW1353" s="95">
        <f>AW1349*'Assumptions (Hydro)'!AV33*'Assumptions (Hydro)'!AV32*365/10^9</f>
        <v>0.1400389814</v>
      </c>
      <c r="AX1353" s="95">
        <f>AX1349*'Assumptions (Hydro)'!AW33*'Assumptions (Hydro)'!AW32*365/10^9</f>
        <v>0.1415726059</v>
      </c>
      <c r="AY1353" s="95">
        <f>AY1349*'Assumptions (Hydro)'!AX33*'Assumptions (Hydro)'!AX32*365/10^9</f>
        <v>0.1450758991</v>
      </c>
      <c r="AZ1353" s="95">
        <f>AZ1349*'Assumptions (Hydro)'!AY33*'Assumptions (Hydro)'!AY32*365/10^9</f>
        <v>0.1472978139</v>
      </c>
      <c r="BA1353" s="95">
        <f>BA1349*'Assumptions (Hydro)'!AZ33*'Assumptions (Hydro)'!AZ32*365/10^9</f>
        <v>0.1486263384</v>
      </c>
    </row>
    <row r="1354" ht="15.75" customHeight="1">
      <c r="A1354" s="273" t="s">
        <v>46</v>
      </c>
      <c r="B1354" s="159" t="s">
        <v>149</v>
      </c>
      <c r="C1354" s="172">
        <f t="array" ref="C1354:V1354">transpose('Assumptions (Hydro)'!V108:V127)</f>
        <v>0</v>
      </c>
      <c r="D1354" s="172">
        <v>29.7</v>
      </c>
      <c r="E1354" s="172">
        <v>1.5</v>
      </c>
      <c r="F1354" s="172">
        <v>0.0</v>
      </c>
      <c r="G1354" s="172">
        <v>0.0</v>
      </c>
      <c r="H1354" s="172">
        <v>0.0</v>
      </c>
      <c r="I1354" s="172">
        <v>0.0</v>
      </c>
      <c r="J1354" s="172">
        <v>4.6</v>
      </c>
      <c r="K1354" s="172">
        <v>0.0</v>
      </c>
      <c r="L1354" s="172">
        <v>0.0</v>
      </c>
      <c r="M1354" s="172">
        <v>0.0</v>
      </c>
      <c r="N1354" s="172">
        <v>0.0</v>
      </c>
      <c r="O1354" s="172">
        <v>7.2</v>
      </c>
      <c r="P1354" s="172">
        <v>0.0</v>
      </c>
      <c r="Q1354" s="172">
        <v>1.5</v>
      </c>
      <c r="R1354" s="172">
        <v>0.0</v>
      </c>
      <c r="S1354" s="172">
        <v>0.0</v>
      </c>
      <c r="T1354" s="172">
        <v>6.9</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0.06230727146</v>
      </c>
      <c r="D1356" s="177">
        <f t="shared" si="56"/>
        <v>0.001014776408</v>
      </c>
      <c r="E1356" s="177">
        <f t="shared" si="56"/>
        <v>0</v>
      </c>
      <c r="F1356" s="177">
        <f t="shared" si="56"/>
        <v>0</v>
      </c>
      <c r="G1356" s="177">
        <f t="shared" si="56"/>
        <v>0.003111980985</v>
      </c>
      <c r="H1356" s="177">
        <f t="shared" si="56"/>
        <v>0.003164856137</v>
      </c>
      <c r="I1356" s="177">
        <f t="shared" si="56"/>
        <v>0.003261790027</v>
      </c>
      <c r="J1356" s="177">
        <f t="shared" si="56"/>
        <v>0</v>
      </c>
      <c r="K1356" s="177">
        <f t="shared" si="56"/>
        <v>0</v>
      </c>
      <c r="L1356" s="177">
        <f t="shared" si="56"/>
        <v>0.005735630797</v>
      </c>
      <c r="M1356" s="177">
        <f t="shared" si="56"/>
        <v>0.005846868439</v>
      </c>
      <c r="N1356" s="177">
        <f t="shared" si="56"/>
        <v>0.007201195254</v>
      </c>
      <c r="O1356" s="177">
        <f t="shared" si="56"/>
        <v>0.001269412112</v>
      </c>
      <c r="P1356" s="177">
        <f t="shared" si="56"/>
        <v>0.001281402424</v>
      </c>
      <c r="Q1356" s="177">
        <f t="shared" si="56"/>
        <v>0.005968905986</v>
      </c>
      <c r="R1356" s="177">
        <f t="shared" si="56"/>
        <v>0.006176743479</v>
      </c>
      <c r="S1356" s="177">
        <f t="shared" si="56"/>
        <v>0.006276858369</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0.06027771864</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0.002029552816</v>
      </c>
      <c r="D1359" s="177">
        <f>IF($E$1354&gt;0,'Assumptions (Hydro)'!$V$13*Model!$E$1354*'Assumptions (Hydro)'!C$2/10^9,0)</f>
        <v>0.001014776408</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0.003111980985</v>
      </c>
      <c r="H1364" s="177">
        <f>IF($J$1354&gt;0,'Assumptions (Hydro)'!$V$13*Model!$J$1354*'Assumptions (Hydro)'!G$2/10^9,0)</f>
        <v>0.003164856137</v>
      </c>
      <c r="I1364" s="177">
        <f>IF($J$1354&gt;0,'Assumptions (Hydro)'!$V$13*Model!$J$1354*'Assumptions (Hydro)'!H$2/10^9,0)</f>
        <v>0.003261790027</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v>
      </c>
      <c r="L1368" s="160">
        <f>IF($N$1354&gt;0,'Assumptions (Hydro)'!$V$13*Model!$N$1354*'Assumptions (Hydro)'!K$2/10^9,0)</f>
        <v>0</v>
      </c>
      <c r="M1368" s="160">
        <f>IF($N$1354&gt;0,'Assumptions (Hydro)'!$V$13*Model!$N$1354*'Assumptions (Hydro)'!L$2/10^9,0)</f>
        <v>0</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0.005735630797</v>
      </c>
      <c r="M1369" s="160">
        <f>IF($O$1354&gt;0,'Assumptions (Hydro)'!$V$13*Model!$O$1354*'Assumptions (Hydro)'!L$2/10^9,0)</f>
        <v>0.005846868439</v>
      </c>
      <c r="N1369" s="160">
        <f>IF($O$1354&gt;0,'Assumptions (Hydro)'!$V$13*Model!$O$1354*'Assumptions (Hydro)'!M$2/10^9,0)</f>
        <v>0.005959609866</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v>
      </c>
      <c r="N1370" s="177">
        <f>IF($P$1354&gt;0,'Assumptions (Hydro)'!$V$13*Model!$P$1354*'Assumptions (Hydro)'!M$2/10^9,0)</f>
        <v>0</v>
      </c>
      <c r="O1370" s="177">
        <f>IF($P$1354&gt;0,'Assumptions (Hydro)'!$V$13*Model!$P$1354*'Assumptions (Hydro)'!N$2/10^9,0)</f>
        <v>0</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0.001241585389</v>
      </c>
      <c r="O1371" s="177">
        <f>IF($Q$1354&gt;0,'Assumptions (Hydro)'!$V$13*Model!$Q$1354*'Assumptions (Hydro)'!N$2/10^9,0)</f>
        <v>0.001269412112</v>
      </c>
      <c r="P1371" s="177">
        <f>IF($Q$1354&gt;0,'Assumptions (Hydro)'!$V$13*Model!$Q$1354*'Assumptions (Hydro)'!O$2/10^9,0)</f>
        <v>0.001281402424</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v>
      </c>
      <c r="Q1373" s="160">
        <f>IF($S$1354&gt;0,'Assumptions (Hydro)'!$V$13*Model!$S$1354*'Assumptions (Hydro)'!P$2/10^9,0)</f>
        <v>0</v>
      </c>
      <c r="R1373" s="160">
        <f>IF($S$1354&gt;0,'Assumptions (Hydro)'!$V$13*Model!$S$1354*'Assumptions (Hydro)'!Q$2/10^9,0)</f>
        <v>0</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0.005968905986</v>
      </c>
      <c r="R1374" s="160">
        <f>IF($T$1354&gt;0,'Assumptions (Hydro)'!$V$13*Model!$T$1354*'Assumptions (Hydro)'!Q$2/10^9,0)</f>
        <v>0.006176743479</v>
      </c>
      <c r="S1374" s="160">
        <f>IF($T$1354&gt;0,'Assumptions (Hydro)'!$V$13*Model!$T$1354*'Assumptions (Hydro)'!R$2/10^9,0)</f>
        <v>0.006276858369</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0.03738436287</v>
      </c>
      <c r="D1408" s="279">
        <f>'Assumptions (Hydro)'!$V$4*Model!D1356</f>
        <v>0.0006088658448</v>
      </c>
      <c r="E1408" s="279">
        <f>'Assumptions (Hydro)'!$V$4*Model!E1356</f>
        <v>0</v>
      </c>
      <c r="F1408" s="279">
        <f>'Assumptions (Hydro)'!$V$4*Model!F1356</f>
        <v>0</v>
      </c>
      <c r="G1408" s="279">
        <f>'Assumptions (Hydro)'!$V$4*Model!G1356</f>
        <v>0.001867188591</v>
      </c>
      <c r="H1408" s="279">
        <f>'Assumptions (Hydro)'!$V$4*Model!H1356</f>
        <v>0.001898913682</v>
      </c>
      <c r="I1408" s="279">
        <f>'Assumptions (Hydro)'!$V$4*Model!I1356</f>
        <v>0.001957074016</v>
      </c>
      <c r="J1408" s="279">
        <f>'Assumptions (Hydro)'!$V$4*Model!J1356</f>
        <v>0</v>
      </c>
      <c r="K1408" s="279">
        <f>'Assumptions (Hydro)'!$V$4*Model!K1356</f>
        <v>0</v>
      </c>
      <c r="L1408" s="279">
        <f>'Assumptions (Hydro)'!$V$4*Model!L1356</f>
        <v>0.003441378478</v>
      </c>
      <c r="M1408" s="279">
        <f>'Assumptions (Hydro)'!$V$4*Model!M1356</f>
        <v>0.003508121063</v>
      </c>
      <c r="N1408" s="279">
        <f>'Assumptions (Hydro)'!$V$4*Model!N1356</f>
        <v>0.004320717153</v>
      </c>
      <c r="O1408" s="279">
        <f>'Assumptions (Hydro)'!$V$4*Model!O1356</f>
        <v>0.0007616472674</v>
      </c>
      <c r="P1408" s="279">
        <f>'Assumptions (Hydro)'!$V$4*Model!P1356</f>
        <v>0.0007688414541</v>
      </c>
      <c r="Q1408" s="279">
        <f>'Assumptions (Hydro)'!$V$4*Model!Q1356</f>
        <v>0.003581343592</v>
      </c>
      <c r="R1408" s="279">
        <f>'Assumptions (Hydro)'!$V$4*Model!R1356</f>
        <v>0.003706046088</v>
      </c>
      <c r="S1408" s="279">
        <f>'Assumptions (Hydro)'!$V$4*Model!S1356</f>
        <v>0.003766115022</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0.02492290858</v>
      </c>
      <c r="D1409" s="176">
        <f>'Assumptions (Hydro)'!$V$5*Model!D1356</f>
        <v>0.0004059105632</v>
      </c>
      <c r="E1409" s="176">
        <f>'Assumptions (Hydro)'!$V$5*Model!E1356</f>
        <v>0</v>
      </c>
      <c r="F1409" s="176">
        <f>'Assumptions (Hydro)'!$V$5*Model!F1356</f>
        <v>0</v>
      </c>
      <c r="G1409" s="176">
        <f>'Assumptions (Hydro)'!$V$5*Model!G1356</f>
        <v>0.001244792394</v>
      </c>
      <c r="H1409" s="176">
        <f>'Assumptions (Hydro)'!$V$5*Model!H1356</f>
        <v>0.001265942455</v>
      </c>
      <c r="I1409" s="176">
        <f>'Assumptions (Hydro)'!$V$5*Model!I1356</f>
        <v>0.001304716011</v>
      </c>
      <c r="J1409" s="176">
        <f>'Assumptions (Hydro)'!$V$5*Model!J1356</f>
        <v>0</v>
      </c>
      <c r="K1409" s="176">
        <f>'Assumptions (Hydro)'!$V$5*Model!K1356</f>
        <v>0</v>
      </c>
      <c r="L1409" s="176">
        <f>'Assumptions (Hydro)'!$V$5*Model!L1356</f>
        <v>0.002294252319</v>
      </c>
      <c r="M1409" s="176">
        <f>'Assumptions (Hydro)'!$V$5*Model!M1356</f>
        <v>0.002338747375</v>
      </c>
      <c r="N1409" s="176">
        <f>'Assumptions (Hydro)'!$V$5*Model!N1356</f>
        <v>0.002880478102</v>
      </c>
      <c r="O1409" s="176">
        <f>'Assumptions (Hydro)'!$V$5*Model!O1356</f>
        <v>0.000507764845</v>
      </c>
      <c r="P1409" s="176">
        <f>'Assumptions (Hydro)'!$V$5*Model!P1356</f>
        <v>0.0005125609694</v>
      </c>
      <c r="Q1409" s="176">
        <f>'Assumptions (Hydro)'!$V$5*Model!Q1356</f>
        <v>0.002387562394</v>
      </c>
      <c r="R1409" s="176">
        <f>'Assumptions (Hydro)'!$V$5*Model!R1356</f>
        <v>0.002470697392</v>
      </c>
      <c r="S1409" s="176">
        <f>'Assumptions (Hydro)'!$V$5*Model!S1356</f>
        <v>0.002510743348</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-0.001707829352</v>
      </c>
      <c r="E1410" s="177">
        <f t="array" ref="E1410">SUM(IF(ISERROR(E1411:E1461),"",E1411:E1461))</f>
        <v>-0.001875205254</v>
      </c>
      <c r="F1410" s="177">
        <f t="array" ref="F1410">SUM(IF(ISERROR(F1411:F1461),"",F1411:F1461))</f>
        <v>-0.001964277504</v>
      </c>
      <c r="G1410" s="177">
        <f t="array" ref="G1410">SUM(IF(ISERROR(G1411:G1461),"",G1411:G1461))</f>
        <v>-0.002057580685</v>
      </c>
      <c r="H1410" s="177">
        <f t="array" ref="H1410">SUM(IF(ISERROR(H1411:H1461),"",H1411:H1461))</f>
        <v>-0.002155315768</v>
      </c>
      <c r="I1410" s="177">
        <f t="array" ref="I1410">SUM(IF(ISERROR(I1411:I1461),"",I1411:I1461))</f>
        <v>-0.002257693267</v>
      </c>
      <c r="J1410" s="177">
        <f t="array" ref="J1410">SUM(IF(ISERROR(J1411:J1461),"",J1411:J1461))</f>
        <v>-0.002635188574</v>
      </c>
      <c r="K1410" s="177">
        <f t="array" ref="K1410">SUM(IF(ISERROR(K1411:K1461),"",K1411:K1461))</f>
        <v>-0.002760360031</v>
      </c>
      <c r="L1410" s="177">
        <f t="array" ref="L1410">SUM(IF(ISERROR(L1411:L1461),"",L1411:L1461))</f>
        <v>-0.002891477132</v>
      </c>
      <c r="M1410" s="177">
        <f t="array" ref="M1410">SUM(IF(ISERROR(M1411:M1461),"",M1411:M1461))</f>
        <v>-0.003028822296</v>
      </c>
      <c r="N1410" s="177">
        <f t="array" ref="N1410">SUM(IF(ISERROR(N1411:N1461),"",N1411:N1461))</f>
        <v>-0.003172691355</v>
      </c>
      <c r="O1410" s="177">
        <f t="array" ref="O1410">SUM(IF(ISERROR(O1411:O1461),"",O1411:O1461))</f>
        <v>-0.00382040917</v>
      </c>
      <c r="P1410" s="177">
        <f t="array" ref="P1410">SUM(IF(ISERROR(P1411:P1461),"",P1411:P1461))</f>
        <v>-0.004001878605</v>
      </c>
      <c r="Q1410" s="177">
        <f t="array" ref="Q1410">SUM(IF(ISERROR(Q1411:Q1461),"",Q1411:Q1461))</f>
        <v>-0.004299416695</v>
      </c>
      <c r="R1410" s="177">
        <f t="array" ref="R1410">SUM(IF(ISERROR(R1411:R1461),"",R1411:R1461))</f>
        <v>-0.004503638988</v>
      </c>
      <c r="S1410" s="177">
        <f t="array" ref="S1410">SUM(IF(ISERROR(S1411:S1461),"",S1411:S1461))</f>
        <v>-0.001291817506</v>
      </c>
      <c r="T1410" s="177">
        <f t="array" ref="T1410">SUM(IF(ISERROR(T1411:T1461),"",T1411:T1461))</f>
        <v>-0.001702120479</v>
      </c>
      <c r="U1410" s="177">
        <f t="array" ref="U1410">SUM(IF(ISERROR(U1411:U1461),"",U1411:U1461))</f>
        <v>-0.001782971201</v>
      </c>
      <c r="V1410" s="177">
        <f t="array" ref="V1410">SUM(IF(ISERROR(V1411:V1461),"",V1411:V1461))</f>
        <v>-0.001867662333</v>
      </c>
      <c r="W1410" s="177">
        <f t="array" ref="W1410">SUM(IF(ISERROR(W1411:W1461),"",W1411:W1461))</f>
        <v>-0.001956376294</v>
      </c>
      <c r="X1410" s="177">
        <f t="array" ref="X1410">SUM(IF(ISERROR(X1411:X1461),"",X1411:X1461))</f>
        <v>-0.002049304168</v>
      </c>
      <c r="Y1410" s="177">
        <f t="array" ref="Y1410">SUM(IF(ISERROR(Y1411:Y1461),"",Y1411:Y1461))</f>
        <v>-0.001604540366</v>
      </c>
      <c r="Z1410" s="177">
        <f t="array" ref="Z1410">SUM(IF(ISERROR(Z1411:Z1461),"",Z1411:Z1461))</f>
        <v>-0.001680756033</v>
      </c>
      <c r="AA1410" s="177">
        <f t="array" ref="AA1410">SUM(IF(ISERROR(AA1411:AA1461),"",AA1411:AA1461))</f>
        <v>-0.001760591945</v>
      </c>
      <c r="AB1410" s="177">
        <f t="array" ref="AB1410">SUM(IF(ISERROR(AB1411:AB1461),"",AB1411:AB1461))</f>
        <v>-0.001844220062</v>
      </c>
      <c r="AC1410" s="177">
        <f t="array" ref="AC1410">SUM(IF(ISERROR(AC1411:AC1461),"",AC1411:AC1461))</f>
        <v>-0.001931820515</v>
      </c>
      <c r="AD1410" s="177">
        <f t="array" ref="AD1410">SUM(IF(ISERROR(AD1411:AD1461),"",AD1411:AD1461))</f>
        <v>-0.001026616905</v>
      </c>
      <c r="AE1410" s="177">
        <f t="array" ref="AE1410">SUM(IF(ISERROR(AE1411:AE1461),"",AE1411:AE1461))</f>
        <v>-0.001075381208</v>
      </c>
      <c r="AF1410" s="177">
        <f t="array" ref="AF1410">SUM(IF(ISERROR(AF1411:AF1461),"",AF1411:AF1461))</f>
        <v>-0.0009109295615</v>
      </c>
      <c r="AG1410" s="177">
        <f t="array" ref="AG1410">SUM(IF(ISERROR(AG1411:AG1461),"",AG1411:AG1461))</f>
        <v>-0.0009541987156</v>
      </c>
      <c r="AH1410" s="177">
        <f t="array" ref="AH1410">SUM(IF(ISERROR(AH1411:AH1461),"",AH1411:AH1461))</f>
        <v>-0.0009995231546</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-0.001707829352</v>
      </c>
      <c r="E1412" s="177">
        <f>IF($D$1354&gt;0,PPMT('Assumptions (Hydro)'!$V$6,Model!X$1,'Assumptions (Hydro)'!$V$9,'Assumptions (Hydro)'!$V$4*Model!$D$1354*'Assumptions (Hydro)'!$B$2/10^9),0)</f>
        <v>-0.001788951247</v>
      </c>
      <c r="F1412" s="177">
        <f>IF($D$1354&gt;0,PPMT('Assumptions (Hydro)'!$V$6,Model!Y$1,'Assumptions (Hydro)'!$V$9,'Assumptions (Hydro)'!$V$4*Model!$D$1354*'Assumptions (Hydro)'!$B$2/10^9),0)</f>
        <v>-0.001873926431</v>
      </c>
      <c r="G1412" s="177">
        <f>IF($D$1354&gt;0,PPMT('Assumptions (Hydro)'!$V$6,Model!Z$1,'Assumptions (Hydro)'!$V$9,'Assumptions (Hydro)'!$V$4*Model!$D$1354*'Assumptions (Hydro)'!$B$2/10^9),0)</f>
        <v>-0.001962937936</v>
      </c>
      <c r="H1412" s="177">
        <f>IF($D$1354&gt;0,PPMT('Assumptions (Hydro)'!$V$6,Model!AA$1,'Assumptions (Hydro)'!$V$9,'Assumptions (Hydro)'!$V$4*Model!$D$1354*'Assumptions (Hydro)'!$B$2/10^9),0)</f>
        <v>-0.002056177488</v>
      </c>
      <c r="I1412" s="177">
        <f>IF($D$1354&gt;0,PPMT('Assumptions (Hydro)'!$V$6,Model!AB$1,'Assumptions (Hydro)'!$V$9,'Assumptions (Hydro)'!$V$4*Model!$D$1354*'Assumptions (Hydro)'!$B$2/10^9),0)</f>
        <v>-0.002153845919</v>
      </c>
      <c r="J1412" s="177">
        <f>IF($D$1354&gt;0,PPMT('Assumptions (Hydro)'!$V$6,Model!AC$1,'Assumptions (Hydro)'!$V$9,'Assumptions (Hydro)'!$V$4*Model!$D$1354*'Assumptions (Hydro)'!$B$2/10^9),0)</f>
        <v>-0.0022561536</v>
      </c>
      <c r="K1412" s="177">
        <f>IF($D$1354&gt;0,PPMT('Assumptions (Hydro)'!$V$6,Model!AD$1,'Assumptions (Hydro)'!$V$9,'Assumptions (Hydro)'!$V$4*Model!$D$1354*'Assumptions (Hydro)'!$B$2/10^9),0)</f>
        <v>-0.002363320896</v>
      </c>
      <c r="L1412" s="177">
        <f>IF($D$1354&gt;0,PPMT('Assumptions (Hydro)'!$V$6,Model!AE$1,'Assumptions (Hydro)'!$V$9,'Assumptions (Hydro)'!$V$4*Model!$D$1354*'Assumptions (Hydro)'!$B$2/10^9),0)</f>
        <v>-0.002475578639</v>
      </c>
      <c r="M1412" s="177">
        <f>IF($D$1354&gt;0,PPMT('Assumptions (Hydro)'!$V$6,Model!AF$1,'Assumptions (Hydro)'!$V$9,'Assumptions (Hydro)'!$V$4*Model!$D$1354*'Assumptions (Hydro)'!$B$2/10^9),0)</f>
        <v>-0.002593168624</v>
      </c>
      <c r="N1412" s="177">
        <f>IF($D$1354&gt;0,PPMT('Assumptions (Hydro)'!$V$6,Model!AG$1,'Assumptions (Hydro)'!$V$9,'Assumptions (Hydro)'!$V$4*Model!$D$1354*'Assumptions (Hydro)'!$B$2/10^9),0)</f>
        <v>-0.002716344134</v>
      </c>
      <c r="O1412" s="177">
        <f>IF($D$1354&gt;0,PPMT('Assumptions (Hydro)'!$V$6,Model!AH$1,'Assumptions (Hydro)'!$V$9,'Assumptions (Hydro)'!$V$4*Model!$D$1354*'Assumptions (Hydro)'!$B$2/10^9),0)</f>
        <v>-0.00284537048</v>
      </c>
      <c r="P1412" s="177">
        <f>IF($D$1354&gt;0,PPMT('Assumptions (Hydro)'!$V$6,Model!AI$1,'Assumptions (Hydro)'!$V$9,'Assumptions (Hydro)'!$V$4*Model!$D$1354*'Assumptions (Hydro)'!$B$2/10^9),0)</f>
        <v>-0.002980525578</v>
      </c>
      <c r="Q1412" s="177">
        <f>IF($D$1354&gt;0,PPMT('Assumptions (Hydro)'!$V$6,Model!AJ$1,'Assumptions (Hydro)'!$V$9,'Assumptions (Hydro)'!$V$4*Model!$D$1354*'Assumptions (Hydro)'!$B$2/10^9),0)</f>
        <v>-0.003122100543</v>
      </c>
      <c r="R1412" s="177">
        <f>IF($D$1354&gt;0,PPMT('Assumptions (Hydro)'!$V$6,Model!AK$1,'Assumptions (Hydro)'!$V$9,'Assumptions (Hydro)'!$V$4*Model!$D$1354*'Assumptions (Hydro)'!$B$2/10^9),0)</f>
        <v>-0.003270400318</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-0.00008625400769</v>
      </c>
      <c r="F1413" s="160">
        <f>IF($E$1354&gt;0,PPMT('Assumptions (Hydro)'!$V$6,Model!X$1,'Assumptions (Hydro)'!$V$9,'Assumptions (Hydro)'!$V$4*Model!$E$1354*AVERAGE('Assumptions (Hydro)'!$B$2:$C$2)/10^9),0)</f>
        <v>-0.00009035107306</v>
      </c>
      <c r="G1413" s="160">
        <f>IF($E$1354&gt;0,PPMT('Assumptions (Hydro)'!$V$6,Model!Y$1,'Assumptions (Hydro)'!$V$9,'Assumptions (Hydro)'!$V$4*Model!$E$1354*AVERAGE('Assumptions (Hydro)'!$B$2:$C$2)/10^9),0)</f>
        <v>-0.00009464274903</v>
      </c>
      <c r="H1413" s="160">
        <f>IF($E$1354&gt;0,PPMT('Assumptions (Hydro)'!$V$6,Model!Z$1,'Assumptions (Hydro)'!$V$9,'Assumptions (Hydro)'!$V$4*Model!$E$1354*AVERAGE('Assumptions (Hydro)'!$B$2:$C$2)/10^9),0)</f>
        <v>-0.00009913827961</v>
      </c>
      <c r="I1413" s="160">
        <f>IF($E$1354&gt;0,PPMT('Assumptions (Hydro)'!$V$6,Model!AA$1,'Assumptions (Hydro)'!$V$9,'Assumptions (Hydro)'!$V$4*Model!$E$1354*AVERAGE('Assumptions (Hydro)'!$B$2:$C$2)/10^9),0)</f>
        <v>-0.0001038473479</v>
      </c>
      <c r="J1413" s="160">
        <f>IF($E$1354&gt;0,PPMT('Assumptions (Hydro)'!$V$6,Model!AB$1,'Assumptions (Hydro)'!$V$9,'Assumptions (Hydro)'!$V$4*Model!$E$1354*AVERAGE('Assumptions (Hydro)'!$B$2:$C$2)/10^9),0)</f>
        <v>-0.0001087800969</v>
      </c>
      <c r="K1413" s="160">
        <f>IF($E$1354&gt;0,PPMT('Assumptions (Hydro)'!$V$6,Model!AC$1,'Assumptions (Hydro)'!$V$9,'Assumptions (Hydro)'!$V$4*Model!$E$1354*AVERAGE('Assumptions (Hydro)'!$B$2:$C$2)/10^9),0)</f>
        <v>-0.0001139471515</v>
      </c>
      <c r="L1413" s="160">
        <f>IF($E$1354&gt;0,PPMT('Assumptions (Hydro)'!$V$6,Model!AD$1,'Assumptions (Hydro)'!$V$9,'Assumptions (Hydro)'!$V$4*Model!$E$1354*AVERAGE('Assumptions (Hydro)'!$B$2:$C$2)/10^9),0)</f>
        <v>-0.0001193596412</v>
      </c>
      <c r="M1413" s="160">
        <f>IF($E$1354&gt;0,PPMT('Assumptions (Hydro)'!$V$6,Model!AE$1,'Assumptions (Hydro)'!$V$9,'Assumptions (Hydro)'!$V$4*Model!$E$1354*AVERAGE('Assumptions (Hydro)'!$B$2:$C$2)/10^9),0)</f>
        <v>-0.0001250292242</v>
      </c>
      <c r="N1413" s="177">
        <f>IF($E$1354&gt;0,PPMT('Assumptions (Hydro)'!$V$6,Model!AF$1,'Assumptions (Hydro)'!$V$9,'Assumptions (Hydro)'!$V$4*Model!$E$1354*AVERAGE('Assumptions (Hydro)'!$B$2:$C$2)/10^9),0)</f>
        <v>-0.0001309681123</v>
      </c>
      <c r="O1413" s="160">
        <f>IF($E$1354&gt;0,PPMT('Assumptions (Hydro)'!$V$6,Model!AG$1,'Assumptions (Hydro)'!$V$9,'Assumptions (Hydro)'!$V$4*Model!$E$1354*AVERAGE('Assumptions (Hydro)'!$B$2:$C$2)/10^9),0)</f>
        <v>-0.0001371890977</v>
      </c>
      <c r="P1413" s="160">
        <f>IF($E$1354&gt;0,PPMT('Assumptions (Hydro)'!$V$6,Model!AH$1,'Assumptions (Hydro)'!$V$9,'Assumptions (Hydro)'!$V$4*Model!$E$1354*AVERAGE('Assumptions (Hydro)'!$B$2:$C$2)/10^9),0)</f>
        <v>-0.0001437055798</v>
      </c>
      <c r="Q1413" s="160">
        <f>IF($E$1354&gt;0,PPMT('Assumptions (Hydro)'!$V$6,Model!AI$1,'Assumptions (Hydro)'!$V$9,'Assumptions (Hydro)'!$V$4*Model!$E$1354*AVERAGE('Assumptions (Hydro)'!$B$2:$C$2)/10^9),0)</f>
        <v>-0.0001505315948</v>
      </c>
      <c r="R1413" s="160">
        <f>IF($E$1354&gt;0,PPMT('Assumptions (Hydro)'!$V$6,Model!AJ$1,'Assumptions (Hydro)'!$V$9,'Assumptions (Hydro)'!$V$4*Model!$E$1354*AVERAGE('Assumptions (Hydro)'!$B$2:$C$2)/10^9),0)</f>
        <v>-0.0001576818456</v>
      </c>
      <c r="S1413" s="160">
        <f>IF($E$1354&gt;0,PPMT('Assumptions (Hydro)'!$V$6,Model!AK$1,'Assumptions (Hydro)'!$V$9,'Assumptions (Hydro)'!$V$4*Model!$E$1354*AVERAGE('Assumptions (Hydro)'!$B$2:$C$2)/10^9),0)</f>
        <v>-0.0001651717333</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-0.0002702548768</v>
      </c>
      <c r="K1418" s="160">
        <f>IF($J$1354&gt;0,PPMT('Assumptions (Hydro)'!$V$6,Model!X$1,'Assumptions (Hydro)'!$V$9,'Assumptions (Hydro)'!$V$4*Model!$J$1354*AVERAGE('Assumptions (Hydro)'!$F$2:$H$2)/10^9),0)</f>
        <v>-0.0002830919835</v>
      </c>
      <c r="L1418" s="160">
        <f>IF($J$1354&gt;0,PPMT('Assumptions (Hydro)'!$V$6,Model!Y$1,'Assumptions (Hydro)'!$V$9,'Assumptions (Hydro)'!$V$4*Model!$J$1354*AVERAGE('Assumptions (Hydro)'!$F$2:$H$2)/10^9),0)</f>
        <v>-0.0002965388527</v>
      </c>
      <c r="M1418" s="160">
        <f>IF($J$1354&gt;0,PPMT('Assumptions (Hydro)'!$V$6,Model!Z$1,'Assumptions (Hydro)'!$V$9,'Assumptions (Hydro)'!$V$4*Model!$J$1354*AVERAGE('Assumptions (Hydro)'!$F$2:$H$2)/10^9),0)</f>
        <v>-0.0003106244482</v>
      </c>
      <c r="N1418" s="160">
        <f>IF($J$1354&gt;0,PPMT('Assumptions (Hydro)'!$V$6,Model!AA$1,'Assumptions (Hydro)'!$V$9,'Assumptions (Hydro)'!$V$4*Model!$J$1354*AVERAGE('Assumptions (Hydro)'!$F$2:$H$2)/10^9),0)</f>
        <v>-0.0003253791095</v>
      </c>
      <c r="O1418" s="160">
        <f>IF($J$1354&gt;0,PPMT('Assumptions (Hydro)'!$V$6,Model!AB$1,'Assumptions (Hydro)'!$V$9,'Assumptions (Hydro)'!$V$4*Model!$J$1354*AVERAGE('Assumptions (Hydro)'!$F$2:$H$2)/10^9),0)</f>
        <v>-0.0003408346172</v>
      </c>
      <c r="P1418" s="160">
        <f>IF($J$1354&gt;0,PPMT('Assumptions (Hydro)'!$V$6,Model!AC$1,'Assumptions (Hydro)'!$V$9,'Assumptions (Hydro)'!$V$4*Model!$J$1354*AVERAGE('Assumptions (Hydro)'!$F$2:$H$2)/10^9),0)</f>
        <v>-0.0003570242615</v>
      </c>
      <c r="Q1418" s="160">
        <f>IF($J$1354&gt;0,PPMT('Assumptions (Hydro)'!$V$6,Model!AD$1,'Assumptions (Hydro)'!$V$9,'Assumptions (Hydro)'!$V$4*Model!$J$1354*AVERAGE('Assumptions (Hydro)'!$F$2:$H$2)/10^9),0)</f>
        <v>-0.0003739829139</v>
      </c>
      <c r="R1418" s="160">
        <f>IF($J$1354&gt;0,PPMT('Assumptions (Hydro)'!$V$6,Model!AE$1,'Assumptions (Hydro)'!$V$9,'Assumptions (Hydro)'!$V$4*Model!$J$1354*AVERAGE('Assumptions (Hydro)'!$F$2:$H$2)/10^9),0)</f>
        <v>-0.0003917471023</v>
      </c>
      <c r="S1418" s="160">
        <f>IF($J$1354&gt;0,PPMT('Assumptions (Hydro)'!$V$6,Model!AF$1,'Assumptions (Hydro)'!$V$9,'Assumptions (Hydro)'!$V$4*Model!$J$1354*AVERAGE('Assumptions (Hydro)'!$F$2:$H$2)/10^9),0)</f>
        <v>-0.0004103550897</v>
      </c>
      <c r="T1418" s="160">
        <f>IF($J$1354&gt;0,PPMT('Assumptions (Hydro)'!$V$6,Model!AG$1,'Assumptions (Hydro)'!$V$9,'Assumptions (Hydro)'!$V$4*Model!$J$1354*AVERAGE('Assumptions (Hydro)'!$F$2:$H$2)/10^9),0)</f>
        <v>-0.0004298469564</v>
      </c>
      <c r="U1418" s="160">
        <f>IF($J$1354&gt;0,PPMT('Assumptions (Hydro)'!$V$6,Model!AH$1,'Assumptions (Hydro)'!$V$9,'Assumptions (Hydro)'!$V$4*Model!$J$1354*AVERAGE('Assumptions (Hydro)'!$F$2:$H$2)/10^9),0)</f>
        <v>-0.0004502646868</v>
      </c>
      <c r="V1418" s="160">
        <f>IF($J$1354&gt;0,PPMT('Assumptions (Hydro)'!$V$6,Model!AI$1,'Assumptions (Hydro)'!$V$9,'Assumptions (Hydro)'!$V$4*Model!$J$1354*AVERAGE('Assumptions (Hydro)'!$F$2:$H$2)/10^9),0)</f>
        <v>-0.0004716522595</v>
      </c>
      <c r="W1418" s="160">
        <f>IF($J$1354&gt;0,PPMT('Assumptions (Hydro)'!$V$6,Model!AJ$1,'Assumptions (Hydro)'!$V$9,'Assumptions (Hydro)'!$V$4*Model!$J$1354*AVERAGE('Assumptions (Hydro)'!$F$2:$H$2)/10^9),0)</f>
        <v>-0.0004940557418</v>
      </c>
      <c r="X1418" s="160">
        <f>IF($J$1354&gt;0,PPMT('Assumptions (Hydro)'!$V$6,Model!AK$1,'Assumptions (Hydro)'!$V$9,'Assumptions (Hydro)'!$V$4*Model!$J$1354*AVERAGE('Assumptions (Hydro)'!$F$2:$H$2)/10^9),0)</f>
        <v>-0.0005175233895</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v>
      </c>
      <c r="O1422" s="177">
        <f>IF($N$1354&gt;0,PPMT('Assumptions (Hydro)'!$V$6,Model!X$1,'Assumptions (Hydro)'!$V$9,'Assumptions (Hydro)'!$V$4*Model!$N$1354*AVERAGE('Assumptions (Hydro)'!$J$2:$L$2)/10^9),0)</f>
        <v>0</v>
      </c>
      <c r="P1422" s="177">
        <f>IF($N$1354&gt;0,PPMT('Assumptions (Hydro)'!$V$6,Model!Y$1,'Assumptions (Hydro)'!$V$9,'Assumptions (Hydro)'!$V$4*Model!$N$1354*AVERAGE('Assumptions (Hydro)'!$J$2:$L$2)/10^9),0)</f>
        <v>0</v>
      </c>
      <c r="Q1422" s="177">
        <f>IF($N$1354&gt;0,PPMT('Assumptions (Hydro)'!$V$6,Model!Z$1,'Assumptions (Hydro)'!$V$9,'Assumptions (Hydro)'!$V$4*Model!$N$1354*AVERAGE('Assumptions (Hydro)'!$J$2:$L$2)/10^9),0)</f>
        <v>0</v>
      </c>
      <c r="R1422" s="177">
        <f>IF($N$1354&gt;0,PPMT('Assumptions (Hydro)'!$V$6,Model!AA$1,'Assumptions (Hydro)'!$V$9,'Assumptions (Hydro)'!$V$4*Model!$N$1354*AVERAGE('Assumptions (Hydro)'!$J$2:$L$2)/10^9),0)</f>
        <v>0</v>
      </c>
      <c r="S1422" s="177">
        <f>IF($N$1354&gt;0,PPMT('Assumptions (Hydro)'!$V$6,Model!AB$1,'Assumptions (Hydro)'!$V$9,'Assumptions (Hydro)'!$V$4*Model!$N$1354*AVERAGE('Assumptions (Hydro)'!$J$2:$L$2)/10^9),0)</f>
        <v>0</v>
      </c>
      <c r="T1422" s="177">
        <f>IF($N$1354&gt;0,PPMT('Assumptions (Hydro)'!$V$6,Model!AC$1,'Assumptions (Hydro)'!$V$9,'Assumptions (Hydro)'!$V$4*Model!$N$1354*AVERAGE('Assumptions (Hydro)'!$J$2:$L$2)/10^9),0)</f>
        <v>0</v>
      </c>
      <c r="U1422" s="177">
        <f>IF($N$1354&gt;0,PPMT('Assumptions (Hydro)'!$V$6,Model!AD$1,'Assumptions (Hydro)'!$V$9,'Assumptions (Hydro)'!$V$4*Model!$N$1354*AVERAGE('Assumptions (Hydro)'!$J$2:$L$2)/10^9),0)</f>
        <v>0</v>
      </c>
      <c r="V1422" s="177">
        <f>IF($N$1354&gt;0,PPMT('Assumptions (Hydro)'!$V$6,Model!AE$1,'Assumptions (Hydro)'!$V$9,'Assumptions (Hydro)'!$V$4*Model!$N$1354*AVERAGE('Assumptions (Hydro)'!$J$2:$L$2)/10^9),0)</f>
        <v>0</v>
      </c>
      <c r="W1422" s="177">
        <f>IF($N$1354&gt;0,PPMT('Assumptions (Hydro)'!$V$6,Model!AF$1,'Assumptions (Hydro)'!$V$9,'Assumptions (Hydro)'!$V$4*Model!$N$1354*AVERAGE('Assumptions (Hydro)'!$J$2:$L$2)/10^9),0)</f>
        <v>0</v>
      </c>
      <c r="X1422" s="177">
        <f>IF($N$1354&gt;0,PPMT('Assumptions (Hydro)'!$V$6,Model!AG$1,'Assumptions (Hydro)'!$V$9,'Assumptions (Hydro)'!$V$4*Model!$N$1354*AVERAGE('Assumptions (Hydro)'!$J$2:$L$2)/10^9),0)</f>
        <v>0</v>
      </c>
      <c r="Y1422" s="177">
        <f>IF($N$1354&gt;0,PPMT('Assumptions (Hydro)'!$V$6,Model!AH$1,'Assumptions (Hydro)'!$V$9,'Assumptions (Hydro)'!$V$4*Model!$N$1354*AVERAGE('Assumptions (Hydro)'!$J$2:$L$2)/10^9),0)</f>
        <v>0</v>
      </c>
      <c r="Z1422" s="177">
        <f>IF($N$1354&gt;0,PPMT('Assumptions (Hydro)'!$V$6,Model!AI$1,'Assumptions (Hydro)'!$V$9,'Assumptions (Hydro)'!$V$4*Model!$N$1354*AVERAGE('Assumptions (Hydro)'!$J$2:$L$2)/10^9),0)</f>
        <v>0</v>
      </c>
      <c r="AA1422" s="177">
        <f>IF($N$1354&gt;0,PPMT('Assumptions (Hydro)'!$V$6,Model!AJ$1,'Assumptions (Hydro)'!$V$9,'Assumptions (Hydro)'!$V$4*Model!$N$1354*AVERAGE('Assumptions (Hydro)'!$J$2:$L$2)/10^9),0)</f>
        <v>0</v>
      </c>
      <c r="AB1422" s="177">
        <f>IF($N$1354&gt;0,PPMT('Assumptions (Hydro)'!$V$6,Model!AK$1,'Assumptions (Hydro)'!$V$9,'Assumptions (Hydro)'!$V$4*Model!$N$1354*AVERAGE('Assumptions (Hydro)'!$J$2:$L$2)/10^9),0)</f>
        <v>0</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-0.000497014975</v>
      </c>
      <c r="P1423" s="160">
        <f>IF($O$1354&gt;0,PPMT('Assumptions (Hydro)'!$V$6,Model!X$1,'Assumptions (Hydro)'!$V$9,'Assumptions (Hydro)'!$V$4*Model!$O$1354*AVERAGE('Assumptions (Hydro)'!$K$2:$M$2)/10^9),0)</f>
        <v>-0.0005206231863</v>
      </c>
      <c r="Q1423" s="160">
        <f>IF($O$1354&gt;0,PPMT('Assumptions (Hydro)'!$V$6,Model!Y$1,'Assumptions (Hydro)'!$V$9,'Assumptions (Hydro)'!$V$4*Model!$O$1354*AVERAGE('Assumptions (Hydro)'!$K$2:$M$2)/10^9),0)</f>
        <v>-0.0005453527877</v>
      </c>
      <c r="R1423" s="160">
        <f>IF($O$1354&gt;0,PPMT('Assumptions (Hydro)'!$V$6,Model!Z$1,'Assumptions (Hydro)'!$V$9,'Assumptions (Hydro)'!$V$4*Model!$O$1354*AVERAGE('Assumptions (Hydro)'!$K$2:$M$2)/10^9),0)</f>
        <v>-0.0005712570451</v>
      </c>
      <c r="S1423" s="160">
        <f>IF($O$1354&gt;0,PPMT('Assumptions (Hydro)'!$V$6,Model!AA$1,'Assumptions (Hydro)'!$V$9,'Assumptions (Hydro)'!$V$4*Model!$O$1354*AVERAGE('Assumptions (Hydro)'!$K$2:$M$2)/10^9),0)</f>
        <v>-0.0005983917548</v>
      </c>
      <c r="T1423" s="160">
        <f>IF($O$1354&gt;0,PPMT('Assumptions (Hydro)'!$V$6,Model!AB$1,'Assumptions (Hydro)'!$V$9,'Assumptions (Hydro)'!$V$4*Model!$O$1354*AVERAGE('Assumptions (Hydro)'!$K$2:$M$2)/10^9),0)</f>
        <v>-0.0006268153631</v>
      </c>
      <c r="U1423" s="160">
        <f>IF($O$1354&gt;0,PPMT('Assumptions (Hydro)'!$V$6,Model!AC$1,'Assumptions (Hydro)'!$V$9,'Assumptions (Hydro)'!$V$4*Model!$O$1354*AVERAGE('Assumptions (Hydro)'!$K$2:$M$2)/10^9),0)</f>
        <v>-0.0006565890929</v>
      </c>
      <c r="V1423" s="160">
        <f>IF($O$1354&gt;0,PPMT('Assumptions (Hydro)'!$V$6,Model!AD$1,'Assumptions (Hydro)'!$V$9,'Assumptions (Hydro)'!$V$4*Model!$O$1354*AVERAGE('Assumptions (Hydro)'!$K$2:$M$2)/10^9),0)</f>
        <v>-0.0006877770748</v>
      </c>
      <c r="W1423" s="160">
        <f>IF($O$1354&gt;0,PPMT('Assumptions (Hydro)'!$V$6,Model!AE$1,'Assumptions (Hydro)'!$V$9,'Assumptions (Hydro)'!$V$4*Model!$O$1354*AVERAGE('Assumptions (Hydro)'!$K$2:$M$2)/10^9),0)</f>
        <v>-0.0007204464858</v>
      </c>
      <c r="X1423" s="160">
        <f>IF($O$1354&gt;0,PPMT('Assumptions (Hydro)'!$V$6,Model!AF$1,'Assumptions (Hydro)'!$V$9,'Assumptions (Hydro)'!$V$4*Model!$O$1354*AVERAGE('Assumptions (Hydro)'!$K$2:$M$2)/10^9),0)</f>
        <v>-0.0007546676939</v>
      </c>
      <c r="Y1423" s="160">
        <f>IF($O$1354&gt;0,PPMT('Assumptions (Hydro)'!$V$6,Model!AG$1,'Assumptions (Hydro)'!$V$9,'Assumptions (Hydro)'!$V$4*Model!$O$1354*AVERAGE('Assumptions (Hydro)'!$K$2:$M$2)/10^9),0)</f>
        <v>-0.0007905144094</v>
      </c>
      <c r="Z1423" s="160">
        <f>IF($O$1354&gt;0,PPMT('Assumptions (Hydro)'!$V$6,Model!AH$1,'Assumptions (Hydro)'!$V$9,'Assumptions (Hydro)'!$V$4*Model!$O$1354*AVERAGE('Assumptions (Hydro)'!$K$2:$M$2)/10^9),0)</f>
        <v>-0.0008280638438</v>
      </c>
      <c r="AA1423" s="160">
        <f>IF($O$1354&gt;0,PPMT('Assumptions (Hydro)'!$V$6,Model!AI$1,'Assumptions (Hydro)'!$V$9,'Assumptions (Hydro)'!$V$4*Model!$O$1354*AVERAGE('Assumptions (Hydro)'!$K$2:$M$2)/10^9),0)</f>
        <v>-0.0008673968764</v>
      </c>
      <c r="AB1423" s="160">
        <f>IF($O$1354&gt;0,PPMT('Assumptions (Hydro)'!$V$6,Model!AJ$1,'Assumptions (Hydro)'!$V$9,'Assumptions (Hydro)'!$V$4*Model!$O$1354*AVERAGE('Assumptions (Hydro)'!$K$2:$M$2)/10^9),0)</f>
        <v>-0.000908598228</v>
      </c>
      <c r="AC1423" s="160">
        <f>IF($O$1354&gt;0,PPMT('Assumptions (Hydro)'!$V$6,Model!AK$1,'Assumptions (Hydro)'!$V$9,'Assumptions (Hydro)'!$V$4*Model!$O$1354*AVERAGE('Assumptions (Hydro)'!$K$2:$M$2)/10^9),0)</f>
        <v>-0.0009517566438</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v>
      </c>
      <c r="Q1424" s="177">
        <f>IF($P$1354&gt;0,PPMT('Assumptions (Hydro)'!$V$6,Model!X$1,'Assumptions (Hydro)'!$V$9,'Assumptions (Hydro)'!$V$4*Model!$P$1354*AVERAGE('Assumptions (Hydro)'!$L$2:$N$2)/10^9),0)</f>
        <v>0</v>
      </c>
      <c r="R1424" s="177">
        <f>IF($P$1354&gt;0,PPMT('Assumptions (Hydro)'!$V$6,Model!Y$1,'Assumptions (Hydro)'!$V$9,'Assumptions (Hydro)'!$V$4*Model!$P$1354*AVERAGE('Assumptions (Hydro)'!$L$2:$N$2)/10^9),0)</f>
        <v>0</v>
      </c>
      <c r="S1424" s="177">
        <f>IF($P$1354&gt;0,PPMT('Assumptions (Hydro)'!$V$6,Model!Z$1,'Assumptions (Hydro)'!$V$9,'Assumptions (Hydro)'!$V$4*Model!$P$1354*AVERAGE('Assumptions (Hydro)'!$L$2:$N$2)/10^9),0)</f>
        <v>0</v>
      </c>
      <c r="T1424" s="177">
        <f>IF($P$1354&gt;0,PPMT('Assumptions (Hydro)'!$V$6,Model!AA$1,'Assumptions (Hydro)'!$V$9,'Assumptions (Hydro)'!$V$4*Model!$P$1354*AVERAGE('Assumptions (Hydro)'!$L$2:$N$2)/10^9),0)</f>
        <v>0</v>
      </c>
      <c r="U1424" s="177">
        <f>IF($P$1354&gt;0,PPMT('Assumptions (Hydro)'!$V$6,Model!AB$1,'Assumptions (Hydro)'!$V$9,'Assumptions (Hydro)'!$V$4*Model!$P$1354*AVERAGE('Assumptions (Hydro)'!$L$2:$N$2)/10^9),0)</f>
        <v>0</v>
      </c>
      <c r="V1424" s="177">
        <f>IF($P$1354&gt;0,PPMT('Assumptions (Hydro)'!$V$6,Model!AC$1,'Assumptions (Hydro)'!$V$9,'Assumptions (Hydro)'!$V$4*Model!$P$1354*AVERAGE('Assumptions (Hydro)'!$L$2:$N$2)/10^9),0)</f>
        <v>0</v>
      </c>
      <c r="W1424" s="177">
        <f>IF($P$1354&gt;0,PPMT('Assumptions (Hydro)'!$V$6,Model!AD$1,'Assumptions (Hydro)'!$V$9,'Assumptions (Hydro)'!$V$4*Model!$P$1354*AVERAGE('Assumptions (Hydro)'!$L$2:$N$2)/10^9),0)</f>
        <v>0</v>
      </c>
      <c r="X1424" s="177">
        <f>IF($P$1354&gt;0,PPMT('Assumptions (Hydro)'!$V$6,Model!AE$1,'Assumptions (Hydro)'!$V$9,'Assumptions (Hydro)'!$V$4*Model!$P$1354*AVERAGE('Assumptions (Hydro)'!$L$2:$N$2)/10^9),0)</f>
        <v>0</v>
      </c>
      <c r="Y1424" s="177">
        <f>IF($P$1354&gt;0,PPMT('Assumptions (Hydro)'!$V$6,Model!AF$1,'Assumptions (Hydro)'!$V$9,'Assumptions (Hydro)'!$V$4*Model!$P$1354*AVERAGE('Assumptions (Hydro)'!$L$2:$N$2)/10^9),0)</f>
        <v>0</v>
      </c>
      <c r="Z1424" s="177">
        <f>IF($P$1354&gt;0,PPMT('Assumptions (Hydro)'!$V$6,Model!AG$1,'Assumptions (Hydro)'!$V$9,'Assumptions (Hydro)'!$V$4*Model!$P$1354*AVERAGE('Assumptions (Hydro)'!$L$2:$N$2)/10^9),0)</f>
        <v>0</v>
      </c>
      <c r="AA1424" s="177">
        <f>IF($P$1354&gt;0,PPMT('Assumptions (Hydro)'!$V$6,Model!AH$1,'Assumptions (Hydro)'!$V$9,'Assumptions (Hydro)'!$V$4*Model!$P$1354*AVERAGE('Assumptions (Hydro)'!$L$2:$N$2)/10^9),0)</f>
        <v>0</v>
      </c>
      <c r="AB1424" s="177">
        <f>IF($P$1354&gt;0,PPMT('Assumptions (Hydro)'!$V$6,Model!AI$1,'Assumptions (Hydro)'!$V$9,'Assumptions (Hydro)'!$V$4*Model!$P$1354*AVERAGE('Assumptions (Hydro)'!$L$2:$N$2)/10^9),0)</f>
        <v>0</v>
      </c>
      <c r="AC1424" s="177">
        <f>IF($P$1354&gt;0,PPMT('Assumptions (Hydro)'!$V$6,Model!AJ$1,'Assumptions (Hydro)'!$V$9,'Assumptions (Hydro)'!$V$4*Model!$P$1354*AVERAGE('Assumptions (Hydro)'!$L$2:$N$2)/10^9),0)</f>
        <v>0</v>
      </c>
      <c r="AD1424" s="177">
        <f>IF($P$1354&gt;0,PPMT('Assumptions (Hydro)'!$V$6,Model!AK$1,'Assumptions (Hydro)'!$V$9,'Assumptions (Hydro)'!$V$4*Model!$P$1354*AVERAGE('Assumptions (Hydro)'!$L$2:$N$2)/10^9),0)</f>
        <v>0</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-0.0001074488559</v>
      </c>
      <c r="R1425" s="160">
        <f>IF($Q$1354&gt;0,PPMT('Assumptions (Hydro)'!$V$6,Model!X$1,'Assumptions (Hydro)'!$V$9,'Assumptions (Hydro)'!$V$4*Model!$Q$1354*AVERAGE('Assumptions (Hydro)'!$M$2:$O$2)/10^9),0)</f>
        <v>-0.0001125526766</v>
      </c>
      <c r="S1425" s="160">
        <f>IF($Q$1354&gt;0,PPMT('Assumptions (Hydro)'!$V$6,Model!Y$1,'Assumptions (Hydro)'!$V$9,'Assumptions (Hydro)'!$V$4*Model!$Q$1354*AVERAGE('Assumptions (Hydro)'!$M$2:$O$2)/10^9),0)</f>
        <v>-0.0001178989287</v>
      </c>
      <c r="T1425" s="160">
        <f>IF($Q$1354&gt;0,PPMT('Assumptions (Hydro)'!$V$6,Model!Z$1,'Assumptions (Hydro)'!$V$9,'Assumptions (Hydro)'!$V$4*Model!$Q$1354*AVERAGE('Assumptions (Hydro)'!$M$2:$O$2)/10^9),0)</f>
        <v>-0.0001234991279</v>
      </c>
      <c r="U1425" s="160">
        <f>IF($Q$1354&gt;0,PPMT('Assumptions (Hydro)'!$V$6,Model!AA$1,'Assumptions (Hydro)'!$V$9,'Assumptions (Hydro)'!$V$4*Model!$Q$1354*AVERAGE('Assumptions (Hydro)'!$M$2:$O$2)/10^9),0)</f>
        <v>-0.0001293653364</v>
      </c>
      <c r="V1425" s="160">
        <f>IF($Q$1354&gt;0,PPMT('Assumptions (Hydro)'!$V$6,Model!AB$1,'Assumptions (Hydro)'!$V$9,'Assumptions (Hydro)'!$V$4*Model!$Q$1354*AVERAGE('Assumptions (Hydro)'!$M$2:$O$2)/10^9),0)</f>
        <v>-0.0001355101899</v>
      </c>
      <c r="W1425" s="160">
        <f>IF($Q$1354&gt;0,PPMT('Assumptions (Hydro)'!$V$6,Model!AC$1,'Assumptions (Hydro)'!$V$9,'Assumptions (Hydro)'!$V$4*Model!$Q$1354*AVERAGE('Assumptions (Hydro)'!$M$2:$O$2)/10^9),0)</f>
        <v>-0.0001419469239</v>
      </c>
      <c r="X1425" s="160">
        <f>IF($Q$1354&gt;0,PPMT('Assumptions (Hydro)'!$V$6,Model!AD$1,'Assumptions (Hydro)'!$V$9,'Assumptions (Hydro)'!$V$4*Model!$Q$1354*AVERAGE('Assumptions (Hydro)'!$M$2:$O$2)/10^9),0)</f>
        <v>-0.0001486894028</v>
      </c>
      <c r="Y1425" s="160">
        <f>IF($Q$1354&gt;0,PPMT('Assumptions (Hydro)'!$V$6,Model!AE$1,'Assumptions (Hydro)'!$V$9,'Assumptions (Hydro)'!$V$4*Model!$Q$1354*AVERAGE('Assumptions (Hydro)'!$M$2:$O$2)/10^9),0)</f>
        <v>-0.0001557521495</v>
      </c>
      <c r="Z1425" s="160">
        <f>IF($Q$1354&gt;0,PPMT('Assumptions (Hydro)'!$V$6,Model!AF$1,'Assumptions (Hydro)'!$V$9,'Assumptions (Hydro)'!$V$4*Model!$Q$1354*AVERAGE('Assumptions (Hydro)'!$M$2:$O$2)/10^9),0)</f>
        <v>-0.0001631503766</v>
      </c>
      <c r="AA1425" s="160">
        <f>IF($Q$1354&gt;0,PPMT('Assumptions (Hydro)'!$V$6,Model!AG$1,'Assumptions (Hydro)'!$V$9,'Assumptions (Hydro)'!$V$4*Model!$Q$1354*AVERAGE('Assumptions (Hydro)'!$M$2:$O$2)/10^9),0)</f>
        <v>-0.0001709000194</v>
      </c>
      <c r="AB1425" s="160">
        <f>IF($Q$1354&gt;0,PPMT('Assumptions (Hydro)'!$V$6,Model!AH$1,'Assumptions (Hydro)'!$V$9,'Assumptions (Hydro)'!$V$4*Model!$Q$1354*AVERAGE('Assumptions (Hydro)'!$M$2:$O$2)/10^9),0)</f>
        <v>-0.0001790177704</v>
      </c>
      <c r="AC1425" s="160">
        <f>IF($Q$1354&gt;0,PPMT('Assumptions (Hydro)'!$V$6,Model!AI$1,'Assumptions (Hydro)'!$V$9,'Assumptions (Hydro)'!$V$4*Model!$Q$1354*AVERAGE('Assumptions (Hydro)'!$M$2:$O$2)/10^9),0)</f>
        <v>-0.0001875211145</v>
      </c>
      <c r="AD1425" s="160">
        <f>IF($Q$1354&gt;0,PPMT('Assumptions (Hydro)'!$V$6,Model!AJ$1,'Assumptions (Hydro)'!$V$9,'Assumptions (Hydro)'!$V$4*Model!$Q$1354*AVERAGE('Assumptions (Hydro)'!$M$2:$O$2)/10^9),0)</f>
        <v>-0.0001964283674</v>
      </c>
      <c r="AE1425" s="160">
        <f>IF($Q$1354&gt;0,PPMT('Assumptions (Hydro)'!$V$6,Model!AK$1,'Assumptions (Hydro)'!$V$9,'Assumptions (Hydro)'!$V$4*Model!$Q$1354*AVERAGE('Assumptions (Hydro)'!$M$2:$O$2)/10^9),0)</f>
        <v>-0.0002057587148</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v>
      </c>
      <c r="T1427" s="160">
        <f>IF($S$1354&gt;0,PPMT('Assumptions (Hydro)'!$V$6,Model!X$1,'Assumptions (Hydro)'!$V$9,'Assumptions (Hydro)'!$V$4*Model!$S$1354*AVERAGE('Assumptions (Hydro)'!$O$2:$Q$2)/10^9),0)</f>
        <v>0</v>
      </c>
      <c r="U1427" s="160">
        <f>IF($S$1354&gt;0,PPMT('Assumptions (Hydro)'!$V$6,Model!Y$1,'Assumptions (Hydro)'!$V$9,'Assumptions (Hydro)'!$V$4*Model!$S$1354*AVERAGE('Assumptions (Hydro)'!$O$2:$Q$2)/10^9),0)</f>
        <v>0</v>
      </c>
      <c r="V1427" s="160">
        <f>IF($S$1354&gt;0,PPMT('Assumptions (Hydro)'!$V$6,Model!Z$1,'Assumptions (Hydro)'!$V$9,'Assumptions (Hydro)'!$V$4*Model!$S$1354*AVERAGE('Assumptions (Hydro)'!$O$2:$Q$2)/10^9),0)</f>
        <v>0</v>
      </c>
      <c r="W1427" s="160">
        <f>IF($S$1354&gt;0,PPMT('Assumptions (Hydro)'!$V$6,Model!AA$1,'Assumptions (Hydro)'!$V$9,'Assumptions (Hydro)'!$V$4*Model!$S$1354*AVERAGE('Assumptions (Hydro)'!$O$2:$Q$2)/10^9),0)</f>
        <v>0</v>
      </c>
      <c r="X1427" s="160">
        <f>IF($S$1354&gt;0,PPMT('Assumptions (Hydro)'!$V$6,Model!AB$1,'Assumptions (Hydro)'!$V$9,'Assumptions (Hydro)'!$V$4*Model!$S$1354*AVERAGE('Assumptions (Hydro)'!$O$2:$Q$2)/10^9),0)</f>
        <v>0</v>
      </c>
      <c r="Y1427" s="160">
        <f>IF($S$1354&gt;0,PPMT('Assumptions (Hydro)'!$V$6,Model!AC$1,'Assumptions (Hydro)'!$V$9,'Assumptions (Hydro)'!$V$4*Model!$S$1354*AVERAGE('Assumptions (Hydro)'!$O$2:$Q$2)/10^9),0)</f>
        <v>0</v>
      </c>
      <c r="Z1427" s="160">
        <f>IF($S$1354&gt;0,PPMT('Assumptions (Hydro)'!$V$6,Model!AD$1,'Assumptions (Hydro)'!$V$9,'Assumptions (Hydro)'!$V$4*Model!$S$1354*AVERAGE('Assumptions (Hydro)'!$O$2:$Q$2)/10^9),0)</f>
        <v>0</v>
      </c>
      <c r="AA1427" s="160">
        <f>IF($S$1354&gt;0,PPMT('Assumptions (Hydro)'!$V$6,Model!AE$1,'Assumptions (Hydro)'!$V$9,'Assumptions (Hydro)'!$V$4*Model!$S$1354*AVERAGE('Assumptions (Hydro)'!$O$2:$Q$2)/10^9),0)</f>
        <v>0</v>
      </c>
      <c r="AB1427" s="160">
        <f>IF($S$1354&gt;0,PPMT('Assumptions (Hydro)'!$V$6,Model!AF$1,'Assumptions (Hydro)'!$V$9,'Assumptions (Hydro)'!$V$4*Model!$S$1354*AVERAGE('Assumptions (Hydro)'!$O$2:$Q$2)/10^9),0)</f>
        <v>0</v>
      </c>
      <c r="AC1427" s="160">
        <f>IF($S$1354&gt;0,PPMT('Assumptions (Hydro)'!$V$6,Model!AG$1,'Assumptions (Hydro)'!$V$9,'Assumptions (Hydro)'!$V$4*Model!$S$1354*AVERAGE('Assumptions (Hydro)'!$O$2:$Q$2)/10^9),0)</f>
        <v>0</v>
      </c>
      <c r="AD1427" s="160">
        <f>IF($S$1354&gt;0,PPMT('Assumptions (Hydro)'!$V$6,Model!AH$1,'Assumptions (Hydro)'!$V$9,'Assumptions (Hydro)'!$V$4*Model!$S$1354*AVERAGE('Assumptions (Hydro)'!$O$2:$Q$2)/10^9),0)</f>
        <v>0</v>
      </c>
      <c r="AE1427" s="160">
        <f>IF($S$1354&gt;0,PPMT('Assumptions (Hydro)'!$V$6,Model!AI$1,'Assumptions (Hydro)'!$V$9,'Assumptions (Hydro)'!$V$4*Model!$S$1354*AVERAGE('Assumptions (Hydro)'!$O$2:$Q$2)/10^9),0)</f>
        <v>0</v>
      </c>
      <c r="AF1427" s="160">
        <f>IF($S$1354&gt;0,PPMT('Assumptions (Hydro)'!$V$6,Model!AJ$1,'Assumptions (Hydro)'!$V$9,'Assumptions (Hydro)'!$V$4*Model!$S$1354*AVERAGE('Assumptions (Hydro)'!$O$2:$Q$2)/10^9),0)</f>
        <v>0</v>
      </c>
      <c r="AG1427" s="160">
        <f>IF($S$1354&gt;0,PPMT('Assumptions (Hydro)'!$V$6,Model!AK$1,'Assumptions (Hydro)'!$V$9,'Assumptions (Hydro)'!$V$4*Model!$S$1354*AVERAGE('Assumptions (Hydro)'!$O$2:$Q$2)/10^9),0)</f>
        <v>0</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-0.0005219590312</v>
      </c>
      <c r="U1428" s="160">
        <f>IF($T$1354&gt;0,PPMT('Assumptions (Hydro)'!$V$6,Model!X$1,'Assumptions (Hydro)'!$V$9,'Assumptions (Hydro)'!$V$4*Model!$T$1354*AVERAGE('Assumptions (Hydro)'!$P$2:$R$2)/10^9),0)</f>
        <v>-0.0005467520852</v>
      </c>
      <c r="V1428" s="160">
        <f>IF($T$1354&gt;0,PPMT('Assumptions (Hydro)'!$V$6,Model!Y$1,'Assumptions (Hydro)'!$V$9,'Assumptions (Hydro)'!$V$4*Model!$T$1354*AVERAGE('Assumptions (Hydro)'!$P$2:$R$2)/10^9),0)</f>
        <v>-0.0005727228092</v>
      </c>
      <c r="W1428" s="160">
        <f>IF($T$1354&gt;0,PPMT('Assumptions (Hydro)'!$V$6,Model!Z$1,'Assumptions (Hydro)'!$V$9,'Assumptions (Hydro)'!$V$4*Model!$T$1354*AVERAGE('Assumptions (Hydro)'!$P$2:$R$2)/10^9),0)</f>
        <v>-0.0005999271427</v>
      </c>
      <c r="X1428" s="160">
        <f>IF($T$1354&gt;0,PPMT('Assumptions (Hydro)'!$V$6,Model!AA$1,'Assumptions (Hydro)'!$V$9,'Assumptions (Hydro)'!$V$4*Model!$T$1354*AVERAGE('Assumptions (Hydro)'!$P$2:$R$2)/10^9),0)</f>
        <v>-0.0006284236819</v>
      </c>
      <c r="Y1428" s="160">
        <f>IF($T$1354&gt;0,PPMT('Assumptions (Hydro)'!$V$6,Model!AB$1,'Assumptions (Hydro)'!$V$9,'Assumptions (Hydro)'!$V$4*Model!$T$1354*AVERAGE('Assumptions (Hydro)'!$P$2:$R$2)/10^9),0)</f>
        <v>-0.0006582738068</v>
      </c>
      <c r="Z1428" s="160">
        <f>IF($T$1354&gt;0,PPMT('Assumptions (Hydro)'!$V$6,Model!AC$1,'Assumptions (Hydro)'!$V$9,'Assumptions (Hydro)'!$V$4*Model!$T$1354*AVERAGE('Assumptions (Hydro)'!$P$2:$R$2)/10^9),0)</f>
        <v>-0.0006895418127</v>
      </c>
      <c r="AA1428" s="160">
        <f>IF($T$1354&gt;0,PPMT('Assumptions (Hydro)'!$V$6,Model!AD$1,'Assumptions (Hydro)'!$V$9,'Assumptions (Hydro)'!$V$4*Model!$T$1354*AVERAGE('Assumptions (Hydro)'!$P$2:$R$2)/10^9),0)</f>
        <v>-0.0007222950488</v>
      </c>
      <c r="AB1428" s="160">
        <f>IF($T$1354&gt;0,PPMT('Assumptions (Hydro)'!$V$6,Model!AE$1,'Assumptions (Hydro)'!$V$9,'Assumptions (Hydro)'!$V$4*Model!$T$1354*AVERAGE('Assumptions (Hydro)'!$P$2:$R$2)/10^9),0)</f>
        <v>-0.0007566040636</v>
      </c>
      <c r="AC1428" s="160">
        <f>IF($T$1354&gt;0,PPMT('Assumptions (Hydro)'!$V$6,Model!AF$1,'Assumptions (Hydro)'!$V$9,'Assumptions (Hydro)'!$V$4*Model!$T$1354*AVERAGE('Assumptions (Hydro)'!$P$2:$R$2)/10^9),0)</f>
        <v>-0.0007925427566</v>
      </c>
      <c r="AD1428" s="160">
        <f>IF($T$1354&gt;0,PPMT('Assumptions (Hydro)'!$V$6,Model!AG$1,'Assumptions (Hydro)'!$V$9,'Assumptions (Hydro)'!$V$4*Model!$T$1354*AVERAGE('Assumptions (Hydro)'!$P$2:$R$2)/10^9),0)</f>
        <v>-0.0008301885375</v>
      </c>
      <c r="AE1428" s="160">
        <f>IF($T$1354&gt;0,PPMT('Assumptions (Hydro)'!$V$6,Model!AH$1,'Assumptions (Hydro)'!$V$9,'Assumptions (Hydro)'!$V$4*Model!$T$1354*AVERAGE('Assumptions (Hydro)'!$P$2:$R$2)/10^9),0)</f>
        <v>-0.0008696224931</v>
      </c>
      <c r="AF1428" s="160">
        <f>IF($T$1354&gt;0,PPMT('Assumptions (Hydro)'!$V$6,Model!AI$1,'Assumptions (Hydro)'!$V$9,'Assumptions (Hydro)'!$V$4*Model!$T$1354*AVERAGE('Assumptions (Hydro)'!$P$2:$R$2)/10^9),0)</f>
        <v>-0.0009109295615</v>
      </c>
      <c r="AG1428" s="160">
        <f>IF($T$1354&gt;0,PPMT('Assumptions (Hydro)'!$V$6,Model!AJ$1,'Assumptions (Hydro)'!$V$9,'Assumptions (Hydro)'!$V$4*Model!$T$1354*AVERAGE('Assumptions (Hydro)'!$P$2:$R$2)/10^9),0)</f>
        <v>-0.0009541987156</v>
      </c>
      <c r="AH1428" s="160">
        <f>IF($T$1354&gt;0,PPMT('Assumptions (Hydro)'!$V$6,Model!AK$1,'Assumptions (Hydro)'!$V$9,'Assumptions (Hydro)'!$V$4*Model!$T$1354*AVERAGE('Assumptions (Hydro)'!$P$2:$R$2)/10^9),0)</f>
        <v>-0.0009995231546</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-0.001717914981</v>
      </c>
      <c r="E1462" s="177">
        <f t="array" ref="E1462">SUM(IF(ISERROR(E1463:E1513),"",E1463:E1513))</f>
        <v>-0.00172355647</v>
      </c>
      <c r="F1462" s="177">
        <f t="array" ref="F1462">SUM(IF(ISERROR(F1463:F1513),"",F1463:F1513))</f>
        <v>-0.00163448422</v>
      </c>
      <c r="G1462" s="177">
        <f t="array" ref="G1462">SUM(IF(ISERROR(G1463:G1513),"",G1463:G1513))</f>
        <v>-0.001541181039</v>
      </c>
      <c r="H1462" s="177">
        <f t="array" ref="H1462">SUM(IF(ISERROR(H1463:H1513),"",H1463:H1513))</f>
        <v>-0.001443445956</v>
      </c>
      <c r="I1462" s="177">
        <f t="array" ref="I1462">SUM(IF(ISERROR(I1463:I1513),"",I1463:I1513))</f>
        <v>-0.001341068457</v>
      </c>
      <c r="J1462" s="177">
        <f t="array" ref="J1462">SUM(IF(ISERROR(J1463:J1513),"",J1463:J1513))</f>
        <v>-0.001505678901</v>
      </c>
      <c r="K1462" s="177">
        <f t="array" ref="K1462">SUM(IF(ISERROR(K1463:K1513),"",K1463:K1513))</f>
        <v>-0.001380507444</v>
      </c>
      <c r="L1462" s="177">
        <f t="array" ref="L1462">SUM(IF(ISERROR(L1463:L1513),"",L1463:L1513))</f>
        <v>-0.001249390342</v>
      </c>
      <c r="M1462" s="177">
        <f t="array" ref="M1462">SUM(IF(ISERROR(M1463:M1513),"",M1463:M1513))</f>
        <v>-0.001112045178</v>
      </c>
      <c r="N1462" s="177">
        <f t="array" ref="N1462">SUM(IF(ISERROR(N1463:N1513),"",N1463:N1513))</f>
        <v>-0.0009681761193</v>
      </c>
      <c r="O1462" s="177">
        <f t="array" ref="O1462">SUM(IF(ISERROR(O1463:O1513),"",O1463:O1513))</f>
        <v>-0.001317423389</v>
      </c>
      <c r="P1462" s="177">
        <f t="array" ref="P1462">SUM(IF(ISERROR(P1463:P1513),"",P1463:P1513))</f>
        <v>-0.001135953954</v>
      </c>
      <c r="Q1462" s="177">
        <f t="array" ref="Q1462">SUM(IF(ISERROR(Q1463:Q1513),"",Q1463:Q1513))</f>
        <v>-0.001053948118</v>
      </c>
      <c r="R1462" s="177">
        <f t="array" ref="R1462">SUM(IF(ISERROR(R1463:R1513),"",R1463:R1513))</f>
        <v>-0.0008497258249</v>
      </c>
      <c r="S1462" s="177">
        <f t="array" ref="S1462">SUM(IF(ISERROR(S1463:S1513),"",S1463:S1513))</f>
        <v>-0.0006358029729</v>
      </c>
      <c r="T1462" s="177">
        <f t="array" ref="T1462">SUM(IF(ISERROR(T1463:T1513),"",T1463:T1513))</f>
        <v>-0.001099483115</v>
      </c>
      <c r="U1462" s="177">
        <f t="array" ref="U1462">SUM(IF(ISERROR(U1463:U1513),"",U1463:U1513))</f>
        <v>-0.001018632392</v>
      </c>
      <c r="V1462" s="177">
        <f t="array" ref="V1462">SUM(IF(ISERROR(V1463:V1513),"",V1463:V1513))</f>
        <v>-0.0009339412599</v>
      </c>
      <c r="W1462" s="177">
        <f t="array" ref="W1462">SUM(IF(ISERROR(W1463:W1513),"",W1463:W1513))</f>
        <v>-0.000845227299</v>
      </c>
      <c r="X1462" s="177">
        <f t="array" ref="X1462">SUM(IF(ISERROR(X1463:X1513),"",X1463:X1513))</f>
        <v>-0.0007522994251</v>
      </c>
      <c r="Y1462" s="177">
        <f t="array" ref="Y1462">SUM(IF(ISERROR(Y1463:Y1513),"",Y1463:Y1513))</f>
        <v>-0.0006549574771</v>
      </c>
      <c r="Z1462" s="177">
        <f t="array" ref="Z1462">SUM(IF(ISERROR(Z1463:Z1513),"",Z1463:Z1513))</f>
        <v>-0.0005787418097</v>
      </c>
      <c r="AA1462" s="177">
        <f t="array" ref="AA1462">SUM(IF(ISERROR(AA1463:AA1513),"",AA1463:AA1513))</f>
        <v>-0.0004989058981</v>
      </c>
      <c r="AB1462" s="177">
        <f t="array" ref="AB1462">SUM(IF(ISERROR(AB1463:AB1513),"",AB1463:AB1513))</f>
        <v>-0.0004152777808</v>
      </c>
      <c r="AC1462" s="177">
        <f t="array" ref="AC1462">SUM(IF(ISERROR(AC1463:AC1513),"",AC1463:AC1513))</f>
        <v>-0.0003276773278</v>
      </c>
      <c r="AD1462" s="177">
        <f t="array" ref="AD1462">SUM(IF(ISERROR(AD1463:AD1513),"",AD1463:AD1513))</f>
        <v>-0.0002359158534</v>
      </c>
      <c r="AE1462" s="177">
        <f t="array" ref="AE1462">SUM(IF(ISERROR(AE1463:AE1513),"",AE1463:AE1513))</f>
        <v>-0.0001871515504</v>
      </c>
      <c r="AF1462" s="177">
        <f t="array" ref="AF1462">SUM(IF(ISERROR(AF1463:AF1513),"",AF1463:AF1513))</f>
        <v>-0.000136070943</v>
      </c>
      <c r="AG1462" s="177">
        <f t="array" ref="AG1462">SUM(IF(ISERROR(AG1463:AG1513),"",AG1463:AG1513))</f>
        <v>-0.00009280178884</v>
      </c>
      <c r="AH1462" s="177">
        <f t="array" ref="AH1462">SUM(IF(ISERROR(AH1463:AH1513),"",AH1463:AH1513))</f>
        <v>-0.00004747734985</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-0.001717914981</v>
      </c>
      <c r="E1464" s="177">
        <f>IF($D$1354&gt;0,IPMT('Assumptions (Hydro)'!$V$6,Model!X$1,'Assumptions (Hydro)'!$V$9,'Assumptions (Hydro)'!$V$4*Model!$D$1354*'Assumptions (Hydro)'!$B$2/10^9),0)</f>
        <v>-0.001636793087</v>
      </c>
      <c r="F1464" s="177">
        <f>IF($D$1354&gt;0,IPMT('Assumptions (Hydro)'!$V$6,Model!Y$1,'Assumptions (Hydro)'!$V$9,'Assumptions (Hydro)'!$V$4*Model!$D$1354*'Assumptions (Hydro)'!$B$2/10^9),0)</f>
        <v>-0.001551817903</v>
      </c>
      <c r="G1464" s="177">
        <f>IF($D$1354&gt;0,IPMT('Assumptions (Hydro)'!$V$6,Model!Z$1,'Assumptions (Hydro)'!$V$9,'Assumptions (Hydro)'!$V$4*Model!$D$1354*'Assumptions (Hydro)'!$B$2/10^9),0)</f>
        <v>-0.001462806397</v>
      </c>
      <c r="H1464" s="177">
        <f>IF($D$1354&gt;0,IPMT('Assumptions (Hydro)'!$V$6,Model!AA$1,'Assumptions (Hydro)'!$V$9,'Assumptions (Hydro)'!$V$4*Model!$D$1354*'Assumptions (Hydro)'!$B$2/10^9),0)</f>
        <v>-0.001369566845</v>
      </c>
      <c r="I1464" s="177">
        <f>IF($D$1354&gt;0,IPMT('Assumptions (Hydro)'!$V$6,Model!AB$1,'Assumptions (Hydro)'!$V$9,'Assumptions (Hydro)'!$V$4*Model!$D$1354*'Assumptions (Hydro)'!$B$2/10^9),0)</f>
        <v>-0.001271898415</v>
      </c>
      <c r="J1464" s="177">
        <f>IF($D$1354&gt;0,IPMT('Assumptions (Hydro)'!$V$6,Model!AC$1,'Assumptions (Hydro)'!$V$9,'Assumptions (Hydro)'!$V$4*Model!$D$1354*'Assumptions (Hydro)'!$B$2/10^9),0)</f>
        <v>-0.001169590734</v>
      </c>
      <c r="K1464" s="177">
        <f>IF($D$1354&gt;0,IPMT('Assumptions (Hydro)'!$V$6,Model!AD$1,'Assumptions (Hydro)'!$V$9,'Assumptions (Hydro)'!$V$4*Model!$D$1354*'Assumptions (Hydro)'!$B$2/10^9),0)</f>
        <v>-0.001062423438</v>
      </c>
      <c r="L1464" s="177">
        <f>IF($D$1354&gt;0,IPMT('Assumptions (Hydro)'!$V$6,Model!AE$1,'Assumptions (Hydro)'!$V$9,'Assumptions (Hydro)'!$V$4*Model!$D$1354*'Assumptions (Hydro)'!$B$2/10^9),0)</f>
        <v>-0.000950165695</v>
      </c>
      <c r="M1464" s="177">
        <f>IF($D$1354&gt;0,IPMT('Assumptions (Hydro)'!$V$6,Model!AF$1,'Assumptions (Hydro)'!$V$9,'Assumptions (Hydro)'!$V$4*Model!$D$1354*'Assumptions (Hydro)'!$B$2/10^9),0)</f>
        <v>-0.0008325757096</v>
      </c>
      <c r="N1464" s="177">
        <f>IF($D$1354&gt;0,IPMT('Assumptions (Hydro)'!$V$6,Model!AG$1,'Assumptions (Hydro)'!$V$9,'Assumptions (Hydro)'!$V$4*Model!$D$1354*'Assumptions (Hydro)'!$B$2/10^9),0)</f>
        <v>-0.0007094002</v>
      </c>
      <c r="O1464" s="177">
        <f>IF($D$1354&gt;0,IPMT('Assumptions (Hydro)'!$V$6,Model!AH$1,'Assumptions (Hydro)'!$V$9,'Assumptions (Hydro)'!$V$4*Model!$D$1354*'Assumptions (Hydro)'!$B$2/10^9),0)</f>
        <v>-0.0005803738536</v>
      </c>
      <c r="P1464" s="177">
        <f>IF($D$1354&gt;0,IPMT('Assumptions (Hydro)'!$V$6,Model!AI$1,'Assumptions (Hydro)'!$V$9,'Assumptions (Hydro)'!$V$4*Model!$D$1354*'Assumptions (Hydro)'!$B$2/10^9),0)</f>
        <v>-0.0004452187558</v>
      </c>
      <c r="Q1464" s="177">
        <f>IF($D$1354&gt;0,IPMT('Assumptions (Hydro)'!$V$6,Model!AJ$1,'Assumptions (Hydro)'!$V$9,'Assumptions (Hydro)'!$V$4*Model!$D$1354*'Assumptions (Hydro)'!$B$2/10^9),0)</f>
        <v>-0.0003036437909</v>
      </c>
      <c r="R1464" s="177">
        <f>IF($D$1354&gt;0,IPMT('Assumptions (Hydro)'!$V$6,Model!AK$1,'Assumptions (Hydro)'!$V$9,'Assumptions (Hydro)'!$V$4*Model!$D$1354*'Assumptions (Hydro)'!$B$2/10^9),0)</f>
        <v>-0.0001553440151</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-0.00008676338289</v>
      </c>
      <c r="F1465" s="160">
        <f>IF($E$1354&gt;0,IPMT('Assumptions (Hydro)'!$V$6,Model!X$1,'Assumptions (Hydro)'!$V$9,'Assumptions (Hydro)'!$V$4*Model!$E$1354*AVERAGE('Assumptions (Hydro)'!$B$2:$C$2)/10^9),0)</f>
        <v>-0.00008266631752</v>
      </c>
      <c r="G1465" s="160">
        <f>IF($E$1354&gt;0,IPMT('Assumptions (Hydro)'!$V$6,Model!Y$1,'Assumptions (Hydro)'!$V$9,'Assumptions (Hydro)'!$V$4*Model!$E$1354*AVERAGE('Assumptions (Hydro)'!$B$2:$C$2)/10^9),0)</f>
        <v>-0.00007837464155</v>
      </c>
      <c r="H1465" s="160">
        <f>IF($E$1354&gt;0,IPMT('Assumptions (Hydro)'!$V$6,Model!Z$1,'Assumptions (Hydro)'!$V$9,'Assumptions (Hydro)'!$V$4*Model!$E$1354*AVERAGE('Assumptions (Hydro)'!$B$2:$C$2)/10^9),0)</f>
        <v>-0.00007387911098</v>
      </c>
      <c r="I1465" s="160">
        <f>IF($E$1354&gt;0,IPMT('Assumptions (Hydro)'!$V$6,Model!AA$1,'Assumptions (Hydro)'!$V$9,'Assumptions (Hydro)'!$V$4*Model!$E$1354*AVERAGE('Assumptions (Hydro)'!$B$2:$C$2)/10^9),0)</f>
        <v>-0.00006917004269</v>
      </c>
      <c r="J1465" s="160">
        <f>IF($E$1354&gt;0,IPMT('Assumptions (Hydro)'!$V$6,Model!AB$1,'Assumptions (Hydro)'!$V$9,'Assumptions (Hydro)'!$V$4*Model!$E$1354*AVERAGE('Assumptions (Hydro)'!$B$2:$C$2)/10^9),0)</f>
        <v>-0.00006423729367</v>
      </c>
      <c r="K1465" s="160">
        <f>IF($E$1354&gt;0,IPMT('Assumptions (Hydro)'!$V$6,Model!AC$1,'Assumptions (Hydro)'!$V$9,'Assumptions (Hydro)'!$V$4*Model!$E$1354*AVERAGE('Assumptions (Hydro)'!$B$2:$C$2)/10^9),0)</f>
        <v>-0.00005907023907</v>
      </c>
      <c r="L1465" s="160">
        <f>IF($E$1354&gt;0,IPMT('Assumptions (Hydro)'!$V$6,Model!AD$1,'Assumptions (Hydro)'!$V$9,'Assumptions (Hydro)'!$V$4*Model!$E$1354*AVERAGE('Assumptions (Hydro)'!$B$2:$C$2)/10^9),0)</f>
        <v>-0.00005365774937</v>
      </c>
      <c r="M1465" s="160">
        <f>IF($E$1354&gt;0,IPMT('Assumptions (Hydro)'!$V$6,Model!AE$1,'Assumptions (Hydro)'!$V$9,'Assumptions (Hydro)'!$V$4*Model!$E$1354*AVERAGE('Assumptions (Hydro)'!$B$2:$C$2)/10^9),0)</f>
        <v>-0.00004798816641</v>
      </c>
      <c r="N1465" s="177">
        <f>IF($E$1354&gt;0,IPMT('Assumptions (Hydro)'!$V$6,Model!AF$1,'Assumptions (Hydro)'!$V$9,'Assumptions (Hydro)'!$V$4*Model!$E$1354*AVERAGE('Assumptions (Hydro)'!$B$2:$C$2)/10^9),0)</f>
        <v>-0.00004204927826</v>
      </c>
      <c r="O1465" s="160">
        <f>IF($E$1354&gt;0,IPMT('Assumptions (Hydro)'!$V$6,Model!AG$1,'Assumptions (Hydro)'!$V$9,'Assumptions (Hydro)'!$V$4*Model!$E$1354*AVERAGE('Assumptions (Hydro)'!$B$2:$C$2)/10^9),0)</f>
        <v>-0.00003582829293</v>
      </c>
      <c r="P1465" s="160">
        <f>IF($E$1354&gt;0,IPMT('Assumptions (Hydro)'!$V$6,Model!AH$1,'Assumptions (Hydro)'!$V$9,'Assumptions (Hydro)'!$V$4*Model!$E$1354*AVERAGE('Assumptions (Hydro)'!$B$2:$C$2)/10^9),0)</f>
        <v>-0.00002931181079</v>
      </c>
      <c r="Q1465" s="160">
        <f>IF($E$1354&gt;0,IPMT('Assumptions (Hydro)'!$V$6,Model!AI$1,'Assumptions (Hydro)'!$V$9,'Assumptions (Hydro)'!$V$4*Model!$E$1354*AVERAGE('Assumptions (Hydro)'!$B$2:$C$2)/10^9),0)</f>
        <v>-0.00002248579575</v>
      </c>
      <c r="R1465" s="160">
        <f>IF($E$1354&gt;0,IPMT('Assumptions (Hydro)'!$V$6,Model!AJ$1,'Assumptions (Hydro)'!$V$9,'Assumptions (Hydro)'!$V$4*Model!$E$1354*AVERAGE('Assumptions (Hydro)'!$B$2:$C$2)/10^9),0)</f>
        <v>-0.00001533554499</v>
      </c>
      <c r="S1465" s="160">
        <f>IF($E$1354&gt;0,IPMT('Assumptions (Hydro)'!$V$6,Model!AK$1,'Assumptions (Hydro)'!$V$9,'Assumptions (Hydro)'!$V$4*Model!$E$1354*AVERAGE('Assumptions (Hydro)'!$B$2:$C$2)/10^9),0)</f>
        <v>-0.00000784565733</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-0.0002718508737</v>
      </c>
      <c r="K1470" s="160">
        <f>IF($J$1354&gt;0,IPMT('Assumptions (Hydro)'!$V$6,Model!X$1,'Assumptions (Hydro)'!$V$9,'Assumptions (Hydro)'!$V$4*Model!$J$1354*AVERAGE('Assumptions (Hydro)'!$F$2:$H$2)/10^9),0)</f>
        <v>-0.0002590137671</v>
      </c>
      <c r="L1470" s="160">
        <f>IF($J$1354&gt;0,IPMT('Assumptions (Hydro)'!$V$6,Model!Y$1,'Assumptions (Hydro)'!$V$9,'Assumptions (Hydro)'!$V$4*Model!$J$1354*AVERAGE('Assumptions (Hydro)'!$F$2:$H$2)/10^9),0)</f>
        <v>-0.0002455668979</v>
      </c>
      <c r="M1470" s="160">
        <f>IF($J$1354&gt;0,IPMT('Assumptions (Hydro)'!$V$6,Model!Z$1,'Assumptions (Hydro)'!$V$9,'Assumptions (Hydro)'!$V$4*Model!$J$1354*AVERAGE('Assumptions (Hydro)'!$F$2:$H$2)/10^9),0)</f>
        <v>-0.0002314813024</v>
      </c>
      <c r="N1470" s="160">
        <f>IF($J$1354&gt;0,IPMT('Assumptions (Hydro)'!$V$6,Model!AA$1,'Assumptions (Hydro)'!$V$9,'Assumptions (Hydro)'!$V$4*Model!$J$1354*AVERAGE('Assumptions (Hydro)'!$F$2:$H$2)/10^9),0)</f>
        <v>-0.0002167266411</v>
      </c>
      <c r="O1470" s="160">
        <f>IF($J$1354&gt;0,IPMT('Assumptions (Hydro)'!$V$6,Model!AB$1,'Assumptions (Hydro)'!$V$9,'Assumptions (Hydro)'!$V$4*Model!$J$1354*AVERAGE('Assumptions (Hydro)'!$F$2:$H$2)/10^9),0)</f>
        <v>-0.0002012711334</v>
      </c>
      <c r="P1470" s="160">
        <f>IF($J$1354&gt;0,IPMT('Assumptions (Hydro)'!$V$6,Model!AC$1,'Assumptions (Hydro)'!$V$9,'Assumptions (Hydro)'!$V$4*Model!$J$1354*AVERAGE('Assumptions (Hydro)'!$F$2:$H$2)/10^9),0)</f>
        <v>-0.0001850814891</v>
      </c>
      <c r="Q1470" s="160">
        <f>IF($J$1354&gt;0,IPMT('Assumptions (Hydro)'!$V$6,Model!AD$1,'Assumptions (Hydro)'!$V$9,'Assumptions (Hydro)'!$V$4*Model!$J$1354*AVERAGE('Assumptions (Hydro)'!$F$2:$H$2)/10^9),0)</f>
        <v>-0.0001681228366</v>
      </c>
      <c r="R1470" s="160">
        <f>IF($J$1354&gt;0,IPMT('Assumptions (Hydro)'!$V$6,Model!AE$1,'Assumptions (Hydro)'!$V$9,'Assumptions (Hydro)'!$V$4*Model!$J$1354*AVERAGE('Assumptions (Hydro)'!$F$2:$H$2)/10^9),0)</f>
        <v>-0.0001503586482</v>
      </c>
      <c r="S1470" s="160">
        <f>IF($J$1354&gt;0,IPMT('Assumptions (Hydro)'!$V$6,Model!AF$1,'Assumptions (Hydro)'!$V$9,'Assumptions (Hydro)'!$V$4*Model!$J$1354*AVERAGE('Assumptions (Hydro)'!$F$2:$H$2)/10^9),0)</f>
        <v>-0.0001317506609</v>
      </c>
      <c r="T1470" s="160">
        <f>IF($J$1354&gt;0,IPMT('Assumptions (Hydro)'!$V$6,Model!AG$1,'Assumptions (Hydro)'!$V$9,'Assumptions (Hydro)'!$V$4*Model!$J$1354*AVERAGE('Assumptions (Hydro)'!$F$2:$H$2)/10^9),0)</f>
        <v>-0.0001122587941</v>
      </c>
      <c r="U1470" s="160">
        <f>IF($J$1354&gt;0,IPMT('Assumptions (Hydro)'!$V$6,Model!AH$1,'Assumptions (Hydro)'!$V$9,'Assumptions (Hydro)'!$V$4*Model!$J$1354*AVERAGE('Assumptions (Hydro)'!$F$2:$H$2)/10^9),0)</f>
        <v>-0.00009184106369</v>
      </c>
      <c r="V1470" s="160">
        <f>IF($J$1354&gt;0,IPMT('Assumptions (Hydro)'!$V$6,Model!AI$1,'Assumptions (Hydro)'!$V$9,'Assumptions (Hydro)'!$V$4*Model!$J$1354*AVERAGE('Assumptions (Hydro)'!$F$2:$H$2)/10^9),0)</f>
        <v>-0.00007045349106</v>
      </c>
      <c r="W1470" s="160">
        <f>IF($J$1354&gt;0,IPMT('Assumptions (Hydro)'!$V$6,Model!AJ$1,'Assumptions (Hydro)'!$V$9,'Assumptions (Hydro)'!$V$4*Model!$J$1354*AVERAGE('Assumptions (Hydro)'!$F$2:$H$2)/10^9),0)</f>
        <v>-0.00004805000874</v>
      </c>
      <c r="X1470" s="160">
        <f>IF($J$1354&gt;0,IPMT('Assumptions (Hydro)'!$V$6,Model!AK$1,'Assumptions (Hydro)'!$V$9,'Assumptions (Hydro)'!$V$4*Model!$J$1354*AVERAGE('Assumptions (Hydro)'!$F$2:$H$2)/10^9),0)</f>
        <v>-0.000024582361</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v>
      </c>
      <c r="O1474" s="177">
        <f>IF($N$1354&gt;0,IPMT('Assumptions (Hydro)'!$V$6,Model!X$1,'Assumptions (Hydro)'!$V$9,'Assumptions (Hydro)'!$V$4*Model!$N$1354*AVERAGE('Assumptions (Hydro)'!$J$2:$L$2)/10^9),0)</f>
        <v>0</v>
      </c>
      <c r="P1474" s="177">
        <f>IF($N$1354&gt;0,IPMT('Assumptions (Hydro)'!$V$6,Model!Y$1,'Assumptions (Hydro)'!$V$9,'Assumptions (Hydro)'!$V$4*Model!$N$1354*AVERAGE('Assumptions (Hydro)'!$J$2:$L$2)/10^9),0)</f>
        <v>0</v>
      </c>
      <c r="Q1474" s="177">
        <f>IF($N$1354&gt;0,IPMT('Assumptions (Hydro)'!$V$6,Model!Z$1,'Assumptions (Hydro)'!$V$9,'Assumptions (Hydro)'!$V$4*Model!$N$1354*AVERAGE('Assumptions (Hydro)'!$J$2:$L$2)/10^9),0)</f>
        <v>0</v>
      </c>
      <c r="R1474" s="177">
        <f>IF($N$1354&gt;0,IPMT('Assumptions (Hydro)'!$V$6,Model!AA$1,'Assumptions (Hydro)'!$V$9,'Assumptions (Hydro)'!$V$4*Model!$N$1354*AVERAGE('Assumptions (Hydro)'!$J$2:$L$2)/10^9),0)</f>
        <v>0</v>
      </c>
      <c r="S1474" s="177">
        <f>IF($N$1354&gt;0,IPMT('Assumptions (Hydro)'!$V$6,Model!AB$1,'Assumptions (Hydro)'!$V$9,'Assumptions (Hydro)'!$V$4*Model!$N$1354*AVERAGE('Assumptions (Hydro)'!$J$2:$L$2)/10^9),0)</f>
        <v>0</v>
      </c>
      <c r="T1474" s="177">
        <f>IF($N$1354&gt;0,IPMT('Assumptions (Hydro)'!$V$6,Model!AC$1,'Assumptions (Hydro)'!$V$9,'Assumptions (Hydro)'!$V$4*Model!$N$1354*AVERAGE('Assumptions (Hydro)'!$J$2:$L$2)/10^9),0)</f>
        <v>0</v>
      </c>
      <c r="U1474" s="177">
        <f>IF($N$1354&gt;0,IPMT('Assumptions (Hydro)'!$V$6,Model!AD$1,'Assumptions (Hydro)'!$V$9,'Assumptions (Hydro)'!$V$4*Model!$N$1354*AVERAGE('Assumptions (Hydro)'!$J$2:$L$2)/10^9),0)</f>
        <v>0</v>
      </c>
      <c r="V1474" s="177">
        <f>IF($N$1354&gt;0,IPMT('Assumptions (Hydro)'!$V$6,Model!AE$1,'Assumptions (Hydro)'!$V$9,'Assumptions (Hydro)'!$V$4*Model!$N$1354*AVERAGE('Assumptions (Hydro)'!$J$2:$L$2)/10^9),0)</f>
        <v>0</v>
      </c>
      <c r="W1474" s="177">
        <f>IF($N$1354&gt;0,IPMT('Assumptions (Hydro)'!$V$6,Model!AF$1,'Assumptions (Hydro)'!$V$9,'Assumptions (Hydro)'!$V$4*Model!$N$1354*AVERAGE('Assumptions (Hydro)'!$J$2:$L$2)/10^9),0)</f>
        <v>0</v>
      </c>
      <c r="X1474" s="177">
        <f>IF($N$1354&gt;0,IPMT('Assumptions (Hydro)'!$V$6,Model!AG$1,'Assumptions (Hydro)'!$V$9,'Assumptions (Hydro)'!$V$4*Model!$N$1354*AVERAGE('Assumptions (Hydro)'!$J$2:$L$2)/10^9),0)</f>
        <v>0</v>
      </c>
      <c r="Y1474" s="177">
        <f>IF($N$1354&gt;0,IPMT('Assumptions (Hydro)'!$V$6,Model!AH$1,'Assumptions (Hydro)'!$V$9,'Assumptions (Hydro)'!$V$4*Model!$N$1354*AVERAGE('Assumptions (Hydro)'!$J$2:$L$2)/10^9),0)</f>
        <v>0</v>
      </c>
      <c r="Z1474" s="177">
        <f>IF($N$1354&gt;0,IPMT('Assumptions (Hydro)'!$V$6,Model!AI$1,'Assumptions (Hydro)'!$V$9,'Assumptions (Hydro)'!$V$4*Model!$N$1354*AVERAGE('Assumptions (Hydro)'!$J$2:$L$2)/10^9),0)</f>
        <v>0</v>
      </c>
      <c r="AA1474" s="177">
        <f>IF($N$1354&gt;0,IPMT('Assumptions (Hydro)'!$V$6,Model!AJ$1,'Assumptions (Hydro)'!$V$9,'Assumptions (Hydro)'!$V$4*Model!$N$1354*AVERAGE('Assumptions (Hydro)'!$J$2:$L$2)/10^9),0)</f>
        <v>0</v>
      </c>
      <c r="AB1474" s="177">
        <f>IF($N$1354&gt;0,IPMT('Assumptions (Hydro)'!$V$6,Model!AK$1,'Assumptions (Hydro)'!$V$9,'Assumptions (Hydro)'!$V$4*Model!$N$1354*AVERAGE('Assumptions (Hydro)'!$J$2:$L$2)/10^9),0)</f>
        <v>0</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-0.0004999501094</v>
      </c>
      <c r="P1475" s="160">
        <f>IF($O$1354&gt;0,IPMT('Assumptions (Hydro)'!$V$6,Model!X$1,'Assumptions (Hydro)'!$V$9,'Assumptions (Hydro)'!$V$4*Model!$O$1354*AVERAGE('Assumptions (Hydro)'!$K$2:$M$2)/10^9),0)</f>
        <v>-0.0004763418981</v>
      </c>
      <c r="Q1475" s="160">
        <f>IF($O$1354&gt;0,IPMT('Assumptions (Hydro)'!$V$6,Model!Y$1,'Assumptions (Hydro)'!$V$9,'Assumptions (Hydro)'!$V$4*Model!$O$1354*AVERAGE('Assumptions (Hydro)'!$K$2:$M$2)/10^9),0)</f>
        <v>-0.0004516122967</v>
      </c>
      <c r="R1475" s="160">
        <f>IF($O$1354&gt;0,IPMT('Assumptions (Hydro)'!$V$6,Model!Z$1,'Assumptions (Hydro)'!$V$9,'Assumptions (Hydro)'!$V$4*Model!$O$1354*AVERAGE('Assumptions (Hydro)'!$K$2:$M$2)/10^9),0)</f>
        <v>-0.0004257080393</v>
      </c>
      <c r="S1475" s="160">
        <f>IF($O$1354&gt;0,IPMT('Assumptions (Hydro)'!$V$6,Model!AA$1,'Assumptions (Hydro)'!$V$9,'Assumptions (Hydro)'!$V$4*Model!$O$1354*AVERAGE('Assumptions (Hydro)'!$K$2:$M$2)/10^9),0)</f>
        <v>-0.0003985733297</v>
      </c>
      <c r="T1475" s="160">
        <f>IF($O$1354&gt;0,IPMT('Assumptions (Hydro)'!$V$6,Model!AB$1,'Assumptions (Hydro)'!$V$9,'Assumptions (Hydro)'!$V$4*Model!$O$1354*AVERAGE('Assumptions (Hydro)'!$K$2:$M$2)/10^9),0)</f>
        <v>-0.0003701497213</v>
      </c>
      <c r="U1475" s="160">
        <f>IF($O$1354&gt;0,IPMT('Assumptions (Hydro)'!$V$6,Model!AC$1,'Assumptions (Hydro)'!$V$9,'Assumptions (Hydro)'!$V$4*Model!$O$1354*AVERAGE('Assumptions (Hydro)'!$K$2:$M$2)/10^9),0)</f>
        <v>-0.0003403759916</v>
      </c>
      <c r="V1475" s="160">
        <f>IF($O$1354&gt;0,IPMT('Assumptions (Hydro)'!$V$6,Model!AD$1,'Assumptions (Hydro)'!$V$9,'Assumptions (Hydro)'!$V$4*Model!$O$1354*AVERAGE('Assumptions (Hydro)'!$K$2:$M$2)/10^9),0)</f>
        <v>-0.0003091880097</v>
      </c>
      <c r="W1475" s="160">
        <f>IF($O$1354&gt;0,IPMT('Assumptions (Hydro)'!$V$6,Model!AE$1,'Assumptions (Hydro)'!$V$9,'Assumptions (Hydro)'!$V$4*Model!$O$1354*AVERAGE('Assumptions (Hydro)'!$K$2:$M$2)/10^9),0)</f>
        <v>-0.0002765185986</v>
      </c>
      <c r="X1475" s="160">
        <f>IF($O$1354&gt;0,IPMT('Assumptions (Hydro)'!$V$6,Model!AF$1,'Assumptions (Hydro)'!$V$9,'Assumptions (Hydro)'!$V$4*Model!$O$1354*AVERAGE('Assumptions (Hydro)'!$K$2:$M$2)/10^9),0)</f>
        <v>-0.0002422973905</v>
      </c>
      <c r="Y1475" s="160">
        <f>IF($O$1354&gt;0,IPMT('Assumptions (Hydro)'!$V$6,Model!AG$1,'Assumptions (Hydro)'!$V$9,'Assumptions (Hydro)'!$V$4*Model!$O$1354*AVERAGE('Assumptions (Hydro)'!$K$2:$M$2)/10^9),0)</f>
        <v>-0.0002064506751</v>
      </c>
      <c r="Z1475" s="160">
        <f>IF($O$1354&gt;0,IPMT('Assumptions (Hydro)'!$V$6,Model!AH$1,'Assumptions (Hydro)'!$V$9,'Assumptions (Hydro)'!$V$4*Model!$O$1354*AVERAGE('Assumptions (Hydro)'!$K$2:$M$2)/10^9),0)</f>
        <v>-0.0001689012406</v>
      </c>
      <c r="AA1475" s="160">
        <f>IF($O$1354&gt;0,IPMT('Assumptions (Hydro)'!$V$6,Model!AI$1,'Assumptions (Hydro)'!$V$9,'Assumptions (Hydro)'!$V$4*Model!$O$1354*AVERAGE('Assumptions (Hydro)'!$K$2:$M$2)/10^9),0)</f>
        <v>-0.000129568208</v>
      </c>
      <c r="AB1475" s="160">
        <f>IF($O$1354&gt;0,IPMT('Assumptions (Hydro)'!$V$6,Model!AJ$1,'Assumptions (Hydro)'!$V$9,'Assumptions (Hydro)'!$V$4*Model!$O$1354*AVERAGE('Assumptions (Hydro)'!$K$2:$M$2)/10^9),0)</f>
        <v>-0.00008836685641</v>
      </c>
      <c r="AC1475" s="160">
        <f>IF($O$1354&gt;0,IPMT('Assumptions (Hydro)'!$V$6,Model!AK$1,'Assumptions (Hydro)'!$V$9,'Assumptions (Hydro)'!$V$4*Model!$O$1354*AVERAGE('Assumptions (Hydro)'!$K$2:$M$2)/10^9),0)</f>
        <v>-0.00004520844058</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v>
      </c>
      <c r="Q1476" s="177">
        <f>IF($P$1354&gt;0,IPMT('Assumptions (Hydro)'!$V$6,Model!X$1,'Assumptions (Hydro)'!$V$9,'Assumptions (Hydro)'!$V$4*Model!$P$1354*AVERAGE('Assumptions (Hydro)'!$L$2:$N$2)/10^9),0)</f>
        <v>0</v>
      </c>
      <c r="R1476" s="177">
        <f>IF($P$1354&gt;0,IPMT('Assumptions (Hydro)'!$V$6,Model!Y$1,'Assumptions (Hydro)'!$V$9,'Assumptions (Hydro)'!$V$4*Model!$P$1354*AVERAGE('Assumptions (Hydro)'!$L$2:$N$2)/10^9),0)</f>
        <v>0</v>
      </c>
      <c r="S1476" s="177">
        <f>IF($P$1354&gt;0,IPMT('Assumptions (Hydro)'!$V$6,Model!Z$1,'Assumptions (Hydro)'!$V$9,'Assumptions (Hydro)'!$V$4*Model!$P$1354*AVERAGE('Assumptions (Hydro)'!$L$2:$N$2)/10^9),0)</f>
        <v>0</v>
      </c>
      <c r="T1476" s="177">
        <f>IF($P$1354&gt;0,IPMT('Assumptions (Hydro)'!$V$6,Model!AA$1,'Assumptions (Hydro)'!$V$9,'Assumptions (Hydro)'!$V$4*Model!$P$1354*AVERAGE('Assumptions (Hydro)'!$L$2:$N$2)/10^9),0)</f>
        <v>0</v>
      </c>
      <c r="U1476" s="177">
        <f>IF($P$1354&gt;0,IPMT('Assumptions (Hydro)'!$V$6,Model!AB$1,'Assumptions (Hydro)'!$V$9,'Assumptions (Hydro)'!$V$4*Model!$P$1354*AVERAGE('Assumptions (Hydro)'!$L$2:$N$2)/10^9),0)</f>
        <v>0</v>
      </c>
      <c r="V1476" s="177">
        <f>IF($P$1354&gt;0,IPMT('Assumptions (Hydro)'!$V$6,Model!AC$1,'Assumptions (Hydro)'!$V$9,'Assumptions (Hydro)'!$V$4*Model!$P$1354*AVERAGE('Assumptions (Hydro)'!$L$2:$N$2)/10^9),0)</f>
        <v>0</v>
      </c>
      <c r="W1476" s="177">
        <f>IF($P$1354&gt;0,IPMT('Assumptions (Hydro)'!$V$6,Model!AD$1,'Assumptions (Hydro)'!$V$9,'Assumptions (Hydro)'!$V$4*Model!$P$1354*AVERAGE('Assumptions (Hydro)'!$L$2:$N$2)/10^9),0)</f>
        <v>0</v>
      </c>
      <c r="X1476" s="177">
        <f>IF($P$1354&gt;0,IPMT('Assumptions (Hydro)'!$V$6,Model!AE$1,'Assumptions (Hydro)'!$V$9,'Assumptions (Hydro)'!$V$4*Model!$P$1354*AVERAGE('Assumptions (Hydro)'!$L$2:$N$2)/10^9),0)</f>
        <v>0</v>
      </c>
      <c r="Y1476" s="177">
        <f>IF($P$1354&gt;0,IPMT('Assumptions (Hydro)'!$V$6,Model!AF$1,'Assumptions (Hydro)'!$V$9,'Assumptions (Hydro)'!$V$4*Model!$P$1354*AVERAGE('Assumptions (Hydro)'!$L$2:$N$2)/10^9),0)</f>
        <v>0</v>
      </c>
      <c r="Z1476" s="177">
        <f>IF($P$1354&gt;0,IPMT('Assumptions (Hydro)'!$V$6,Model!AG$1,'Assumptions (Hydro)'!$V$9,'Assumptions (Hydro)'!$V$4*Model!$P$1354*AVERAGE('Assumptions (Hydro)'!$L$2:$N$2)/10^9),0)</f>
        <v>0</v>
      </c>
      <c r="AA1476" s="177">
        <f>IF($P$1354&gt;0,IPMT('Assumptions (Hydro)'!$V$6,Model!AH$1,'Assumptions (Hydro)'!$V$9,'Assumptions (Hydro)'!$V$4*Model!$P$1354*AVERAGE('Assumptions (Hydro)'!$L$2:$N$2)/10^9),0)</f>
        <v>0</v>
      </c>
      <c r="AB1476" s="177">
        <f>IF($P$1354&gt;0,IPMT('Assumptions (Hydro)'!$V$6,Model!AI$1,'Assumptions (Hydro)'!$V$9,'Assumptions (Hydro)'!$V$4*Model!$P$1354*AVERAGE('Assumptions (Hydro)'!$L$2:$N$2)/10^9),0)</f>
        <v>0</v>
      </c>
      <c r="AC1476" s="177">
        <f>IF($P$1354&gt;0,IPMT('Assumptions (Hydro)'!$V$6,Model!AJ$1,'Assumptions (Hydro)'!$V$9,'Assumptions (Hydro)'!$V$4*Model!$P$1354*AVERAGE('Assumptions (Hydro)'!$L$2:$N$2)/10^9),0)</f>
        <v>0</v>
      </c>
      <c r="AD1476" s="177">
        <f>IF($P$1354&gt;0,IPMT('Assumptions (Hydro)'!$V$6,Model!AK$1,'Assumptions (Hydro)'!$V$9,'Assumptions (Hydro)'!$V$4*Model!$P$1354*AVERAGE('Assumptions (Hydro)'!$L$2:$N$2)/10^9),0)</f>
        <v>0</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-0.0001080833979</v>
      </c>
      <c r="R1477" s="160">
        <f>IF($Q$1354&gt;0,IPMT('Assumptions (Hydro)'!$V$6,Model!X$1,'Assumptions (Hydro)'!$V$9,'Assumptions (Hydro)'!$V$4*Model!$Q$1354*AVERAGE('Assumptions (Hydro)'!$M$2:$O$2)/10^9),0)</f>
        <v>-0.0001029795772</v>
      </c>
      <c r="S1477" s="160">
        <f>IF($Q$1354&gt;0,IPMT('Assumptions (Hydro)'!$V$6,Model!Y$1,'Assumptions (Hydro)'!$V$9,'Assumptions (Hydro)'!$V$4*Model!$Q$1354*AVERAGE('Assumptions (Hydro)'!$M$2:$O$2)/10^9),0)</f>
        <v>-0.00009763332506</v>
      </c>
      <c r="T1477" s="160">
        <f>IF($Q$1354&gt;0,IPMT('Assumptions (Hydro)'!$V$6,Model!Z$1,'Assumptions (Hydro)'!$V$9,'Assumptions (Hydro)'!$V$4*Model!$Q$1354*AVERAGE('Assumptions (Hydro)'!$M$2:$O$2)/10^9),0)</f>
        <v>-0.00009203312594</v>
      </c>
      <c r="U1477" s="160">
        <f>IF($Q$1354&gt;0,IPMT('Assumptions (Hydro)'!$V$6,Model!AA$1,'Assumptions (Hydro)'!$V$9,'Assumptions (Hydro)'!$V$4*Model!$Q$1354*AVERAGE('Assumptions (Hydro)'!$M$2:$O$2)/10^9),0)</f>
        <v>-0.00008616691737</v>
      </c>
      <c r="V1477" s="160">
        <f>IF($Q$1354&gt;0,IPMT('Assumptions (Hydro)'!$V$6,Model!AB$1,'Assumptions (Hydro)'!$V$9,'Assumptions (Hydro)'!$V$4*Model!$Q$1354*AVERAGE('Assumptions (Hydro)'!$M$2:$O$2)/10^9),0)</f>
        <v>-0.00008002206389</v>
      </c>
      <c r="W1477" s="160">
        <f>IF($Q$1354&gt;0,IPMT('Assumptions (Hydro)'!$V$6,Model!AC$1,'Assumptions (Hydro)'!$V$9,'Assumptions (Hydro)'!$V$4*Model!$Q$1354*AVERAGE('Assumptions (Hydro)'!$M$2:$O$2)/10^9),0)</f>
        <v>-0.00007358532987</v>
      </c>
      <c r="X1477" s="160">
        <f>IF($Q$1354&gt;0,IPMT('Assumptions (Hydro)'!$V$6,Model!AD$1,'Assumptions (Hydro)'!$V$9,'Assumptions (Hydro)'!$V$4*Model!$Q$1354*AVERAGE('Assumptions (Hydro)'!$M$2:$O$2)/10^9),0)</f>
        <v>-0.00006684285098</v>
      </c>
      <c r="Y1477" s="160">
        <f>IF($Q$1354&gt;0,IPMT('Assumptions (Hydro)'!$V$6,Model!AE$1,'Assumptions (Hydro)'!$V$9,'Assumptions (Hydro)'!$V$4*Model!$Q$1354*AVERAGE('Assumptions (Hydro)'!$M$2:$O$2)/10^9),0)</f>
        <v>-0.00005978010434</v>
      </c>
      <c r="Z1477" s="160">
        <f>IF($Q$1354&gt;0,IPMT('Assumptions (Hydro)'!$V$6,Model!AF$1,'Assumptions (Hydro)'!$V$9,'Assumptions (Hydro)'!$V$4*Model!$Q$1354*AVERAGE('Assumptions (Hydro)'!$M$2:$O$2)/10^9),0)</f>
        <v>-0.00005238187725</v>
      </c>
      <c r="AA1477" s="160">
        <f>IF($Q$1354&gt;0,IPMT('Assumptions (Hydro)'!$V$6,Model!AG$1,'Assumptions (Hydro)'!$V$9,'Assumptions (Hydro)'!$V$4*Model!$Q$1354*AVERAGE('Assumptions (Hydro)'!$M$2:$O$2)/10^9),0)</f>
        <v>-0.00004463223436</v>
      </c>
      <c r="AB1477" s="160">
        <f>IF($Q$1354&gt;0,IPMT('Assumptions (Hydro)'!$V$6,Model!AH$1,'Assumptions (Hydro)'!$V$9,'Assumptions (Hydro)'!$V$4*Model!$Q$1354*AVERAGE('Assumptions (Hydro)'!$M$2:$O$2)/10^9),0)</f>
        <v>-0.00003651448344</v>
      </c>
      <c r="AC1477" s="160">
        <f>IF($Q$1354&gt;0,IPMT('Assumptions (Hydro)'!$V$6,Model!AI$1,'Assumptions (Hydro)'!$V$9,'Assumptions (Hydro)'!$V$4*Model!$Q$1354*AVERAGE('Assumptions (Hydro)'!$M$2:$O$2)/10^9),0)</f>
        <v>-0.00002801113934</v>
      </c>
      <c r="AD1477" s="160">
        <f>IF($Q$1354&gt;0,IPMT('Assumptions (Hydro)'!$V$6,Model!AJ$1,'Assumptions (Hydro)'!$V$9,'Assumptions (Hydro)'!$V$4*Model!$Q$1354*AVERAGE('Assumptions (Hydro)'!$M$2:$O$2)/10^9),0)</f>
        <v>-0.00001910388641</v>
      </c>
      <c r="AE1477" s="160">
        <f>IF($Q$1354&gt;0,IPMT('Assumptions (Hydro)'!$V$6,Model!AK$1,'Assumptions (Hydro)'!$V$9,'Assumptions (Hydro)'!$V$4*Model!$Q$1354*AVERAGE('Assumptions (Hydro)'!$M$2:$O$2)/10^9),0)</f>
        <v>-0.000009773538955</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v>
      </c>
      <c r="T1479" s="160">
        <f>IF($S$1354&gt;0,IPMT('Assumptions (Hydro)'!$V$6,Model!X$1,'Assumptions (Hydro)'!$V$9,'Assumptions (Hydro)'!$V$4*Model!$S$1354*AVERAGE('Assumptions (Hydro)'!$O$2:$Q$2)/10^9),0)</f>
        <v>0</v>
      </c>
      <c r="U1479" s="160">
        <f>IF($S$1354&gt;0,IPMT('Assumptions (Hydro)'!$V$6,Model!Y$1,'Assumptions (Hydro)'!$V$9,'Assumptions (Hydro)'!$V$4*Model!$S$1354*AVERAGE('Assumptions (Hydro)'!$O$2:$Q$2)/10^9),0)</f>
        <v>0</v>
      </c>
      <c r="V1479" s="160">
        <f>IF($S$1354&gt;0,IPMT('Assumptions (Hydro)'!$V$6,Model!Z$1,'Assumptions (Hydro)'!$V$9,'Assumptions (Hydro)'!$V$4*Model!$S$1354*AVERAGE('Assumptions (Hydro)'!$O$2:$Q$2)/10^9),0)</f>
        <v>0</v>
      </c>
      <c r="W1479" s="160">
        <f>IF($S$1354&gt;0,IPMT('Assumptions (Hydro)'!$V$6,Model!AA$1,'Assumptions (Hydro)'!$V$9,'Assumptions (Hydro)'!$V$4*Model!$S$1354*AVERAGE('Assumptions (Hydro)'!$O$2:$Q$2)/10^9),0)</f>
        <v>0</v>
      </c>
      <c r="X1479" s="160">
        <f>IF($S$1354&gt;0,IPMT('Assumptions (Hydro)'!$V$6,Model!AB$1,'Assumptions (Hydro)'!$V$9,'Assumptions (Hydro)'!$V$4*Model!$S$1354*AVERAGE('Assumptions (Hydro)'!$O$2:$Q$2)/10^9),0)</f>
        <v>0</v>
      </c>
      <c r="Y1479" s="160">
        <f>IF($S$1354&gt;0,IPMT('Assumptions (Hydro)'!$V$6,Model!AC$1,'Assumptions (Hydro)'!$V$9,'Assumptions (Hydro)'!$V$4*Model!$S$1354*AVERAGE('Assumptions (Hydro)'!$O$2:$Q$2)/10^9),0)</f>
        <v>0</v>
      </c>
      <c r="Z1479" s="160">
        <f>IF($S$1354&gt;0,IPMT('Assumptions (Hydro)'!$V$6,Model!AD$1,'Assumptions (Hydro)'!$V$9,'Assumptions (Hydro)'!$V$4*Model!$S$1354*AVERAGE('Assumptions (Hydro)'!$O$2:$Q$2)/10^9),0)</f>
        <v>0</v>
      </c>
      <c r="AA1479" s="160">
        <f>IF($S$1354&gt;0,IPMT('Assumptions (Hydro)'!$V$6,Model!AE$1,'Assumptions (Hydro)'!$V$9,'Assumptions (Hydro)'!$V$4*Model!$S$1354*AVERAGE('Assumptions (Hydro)'!$O$2:$Q$2)/10^9),0)</f>
        <v>0</v>
      </c>
      <c r="AB1479" s="160">
        <f>IF($S$1354&gt;0,IPMT('Assumptions (Hydro)'!$V$6,Model!AF$1,'Assumptions (Hydro)'!$V$9,'Assumptions (Hydro)'!$V$4*Model!$S$1354*AVERAGE('Assumptions (Hydro)'!$O$2:$Q$2)/10^9),0)</f>
        <v>0</v>
      </c>
      <c r="AC1479" s="160">
        <f>IF($S$1354&gt;0,IPMT('Assumptions (Hydro)'!$V$6,Model!AG$1,'Assumptions (Hydro)'!$V$9,'Assumptions (Hydro)'!$V$4*Model!$S$1354*AVERAGE('Assumptions (Hydro)'!$O$2:$Q$2)/10^9),0)</f>
        <v>0</v>
      </c>
      <c r="AD1479" s="160">
        <f>IF($S$1354&gt;0,IPMT('Assumptions (Hydro)'!$V$6,Model!AH$1,'Assumptions (Hydro)'!$V$9,'Assumptions (Hydro)'!$V$4*Model!$S$1354*AVERAGE('Assumptions (Hydro)'!$O$2:$Q$2)/10^9),0)</f>
        <v>0</v>
      </c>
      <c r="AE1479" s="160">
        <f>IF($S$1354&gt;0,IPMT('Assumptions (Hydro)'!$V$6,Model!AI$1,'Assumptions (Hydro)'!$V$9,'Assumptions (Hydro)'!$V$4*Model!$S$1354*AVERAGE('Assumptions (Hydro)'!$O$2:$Q$2)/10^9),0)</f>
        <v>0</v>
      </c>
      <c r="AF1479" s="160">
        <f>IF($S$1354&gt;0,IPMT('Assumptions (Hydro)'!$V$6,Model!AJ$1,'Assumptions (Hydro)'!$V$9,'Assumptions (Hydro)'!$V$4*Model!$S$1354*AVERAGE('Assumptions (Hydro)'!$O$2:$Q$2)/10^9),0)</f>
        <v>0</v>
      </c>
      <c r="AG1479" s="160">
        <f>IF($S$1354&gt;0,IPMT('Assumptions (Hydro)'!$V$6,Model!AK$1,'Assumptions (Hydro)'!$V$9,'Assumptions (Hydro)'!$V$4*Model!$S$1354*AVERAGE('Assumptions (Hydro)'!$O$2:$Q$2)/10^9),0)</f>
        <v>0</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-0.0005250414733</v>
      </c>
      <c r="U1480" s="160">
        <f>IF($T$1354&gt;0,IPMT('Assumptions (Hydro)'!$V$6,Model!X$1,'Assumptions (Hydro)'!$V$9,'Assumptions (Hydro)'!$V$4*Model!$T$1354*AVERAGE('Assumptions (Hydro)'!$P$2:$R$2)/10^9),0)</f>
        <v>-0.0005002484193</v>
      </c>
      <c r="V1480" s="160">
        <f>IF($T$1354&gt;0,IPMT('Assumptions (Hydro)'!$V$6,Model!Y$1,'Assumptions (Hydro)'!$V$9,'Assumptions (Hydro)'!$V$4*Model!$T$1354*AVERAGE('Assumptions (Hydro)'!$P$2:$R$2)/10^9),0)</f>
        <v>-0.0004742776953</v>
      </c>
      <c r="W1480" s="160">
        <f>IF($T$1354&gt;0,IPMT('Assumptions (Hydro)'!$V$6,Model!Z$1,'Assumptions (Hydro)'!$V$9,'Assumptions (Hydro)'!$V$4*Model!$T$1354*AVERAGE('Assumptions (Hydro)'!$P$2:$R$2)/10^9),0)</f>
        <v>-0.0004470733618</v>
      </c>
      <c r="X1480" s="160">
        <f>IF($T$1354&gt;0,IPMT('Assumptions (Hydro)'!$V$6,Model!AA$1,'Assumptions (Hydro)'!$V$9,'Assumptions (Hydro)'!$V$4*Model!$T$1354*AVERAGE('Assumptions (Hydro)'!$P$2:$R$2)/10^9),0)</f>
        <v>-0.0004185768226</v>
      </c>
      <c r="Y1480" s="160">
        <f>IF($T$1354&gt;0,IPMT('Assumptions (Hydro)'!$V$6,Model!AB$1,'Assumptions (Hydro)'!$V$9,'Assumptions (Hydro)'!$V$4*Model!$T$1354*AVERAGE('Assumptions (Hydro)'!$P$2:$R$2)/10^9),0)</f>
        <v>-0.0003887266977</v>
      </c>
      <c r="Z1480" s="160">
        <f>IF($T$1354&gt;0,IPMT('Assumptions (Hydro)'!$V$6,Model!AC$1,'Assumptions (Hydro)'!$V$9,'Assumptions (Hydro)'!$V$4*Model!$T$1354*AVERAGE('Assumptions (Hydro)'!$P$2:$R$2)/10^9),0)</f>
        <v>-0.0003574586918</v>
      </c>
      <c r="AA1480" s="160">
        <f>IF($T$1354&gt;0,IPMT('Assumptions (Hydro)'!$V$6,Model!AD$1,'Assumptions (Hydro)'!$V$9,'Assumptions (Hydro)'!$V$4*Model!$T$1354*AVERAGE('Assumptions (Hydro)'!$P$2:$R$2)/10^9),0)</f>
        <v>-0.0003247054557</v>
      </c>
      <c r="AB1480" s="160">
        <f>IF($T$1354&gt;0,IPMT('Assumptions (Hydro)'!$V$6,Model!AE$1,'Assumptions (Hydro)'!$V$9,'Assumptions (Hydro)'!$V$4*Model!$T$1354*AVERAGE('Assumptions (Hydro)'!$P$2:$R$2)/10^9),0)</f>
        <v>-0.0002903964409</v>
      </c>
      <c r="AC1480" s="160">
        <f>IF($T$1354&gt;0,IPMT('Assumptions (Hydro)'!$V$6,Model!AF$1,'Assumptions (Hydro)'!$V$9,'Assumptions (Hydro)'!$V$4*Model!$T$1354*AVERAGE('Assumptions (Hydro)'!$P$2:$R$2)/10^9),0)</f>
        <v>-0.0002544577479</v>
      </c>
      <c r="AD1480" s="160">
        <f>IF($T$1354&gt;0,IPMT('Assumptions (Hydro)'!$V$6,Model!AG$1,'Assumptions (Hydro)'!$V$9,'Assumptions (Hydro)'!$V$4*Model!$T$1354*AVERAGE('Assumptions (Hydro)'!$P$2:$R$2)/10^9),0)</f>
        <v>-0.000216811967</v>
      </c>
      <c r="AE1480" s="160">
        <f>IF($T$1354&gt;0,IPMT('Assumptions (Hydro)'!$V$6,Model!AH$1,'Assumptions (Hydro)'!$V$9,'Assumptions (Hydro)'!$V$4*Model!$T$1354*AVERAGE('Assumptions (Hydro)'!$P$2:$R$2)/10^9),0)</f>
        <v>-0.0001773780114</v>
      </c>
      <c r="AF1480" s="160">
        <f>IF($T$1354&gt;0,IPMT('Assumptions (Hydro)'!$V$6,Model!AI$1,'Assumptions (Hydro)'!$V$9,'Assumptions (Hydro)'!$V$4*Model!$T$1354*AVERAGE('Assumptions (Hydro)'!$P$2:$R$2)/10^9),0)</f>
        <v>-0.000136070943</v>
      </c>
      <c r="AG1480" s="160">
        <f>IF($T$1354&gt;0,IPMT('Assumptions (Hydro)'!$V$6,Model!AJ$1,'Assumptions (Hydro)'!$V$9,'Assumptions (Hydro)'!$V$4*Model!$T$1354*AVERAGE('Assumptions (Hydro)'!$P$2:$R$2)/10^9),0)</f>
        <v>-0.00009280178884</v>
      </c>
      <c r="AH1480" s="160">
        <f>IF($T$1354&gt;0,IPMT('Assumptions (Hydro)'!$V$6,Model!AK$1,'Assumptions (Hydro)'!$V$9,'Assumptions (Hydro)'!$V$4*Model!$T$1354*AVERAGE('Assumptions (Hydro)'!$P$2:$R$2)/10^9),0)</f>
        <v>-0.00004747734985</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0.003013885932</v>
      </c>
      <c r="E1514" s="177">
        <f t="shared" si="57"/>
        <v>0.005878599732</v>
      </c>
      <c r="F1514" s="177">
        <f t="shared" si="57"/>
        <v>0.00544295622</v>
      </c>
      <c r="G1514" s="177">
        <f t="shared" si="57"/>
        <v>0.004901674484</v>
      </c>
      <c r="H1514" s="177">
        <f t="shared" si="57"/>
        <v>0.004411659252</v>
      </c>
      <c r="I1514" s="177">
        <f t="shared" si="57"/>
        <v>0.003966273886</v>
      </c>
      <c r="J1514" s="177">
        <f t="shared" si="57"/>
        <v>0.004222978468</v>
      </c>
      <c r="K1514" s="177">
        <f t="shared" si="57"/>
        <v>0.004642170403</v>
      </c>
      <c r="L1514" s="177">
        <f t="shared" si="57"/>
        <v>0.004557581217</v>
      </c>
      <c r="M1514" s="177">
        <f t="shared" si="57"/>
        <v>0.004470779547</v>
      </c>
      <c r="N1514" s="177">
        <f t="shared" si="57"/>
        <v>0.004403055457</v>
      </c>
      <c r="O1514" s="177">
        <f t="shared" si="57"/>
        <v>0.005207667183</v>
      </c>
      <c r="P1514" s="177">
        <f t="shared" si="57"/>
        <v>0.005971307962</v>
      </c>
      <c r="Q1514" s="177">
        <f t="shared" si="57"/>
        <v>0.005986828244</v>
      </c>
      <c r="R1514" s="177">
        <f t="shared" si="57"/>
        <v>0.006013501809</v>
      </c>
      <c r="S1514" s="177">
        <f t="shared" si="57"/>
        <v>0.004057857873</v>
      </c>
      <c r="T1514" s="177">
        <f t="shared" si="57"/>
        <v>0.002956895597</v>
      </c>
      <c r="U1514" s="177">
        <f t="shared" si="57"/>
        <v>0.003608322291</v>
      </c>
      <c r="V1514" s="177">
        <f t="shared" si="57"/>
        <v>0.003407957218</v>
      </c>
      <c r="W1514" s="177">
        <f t="shared" si="57"/>
        <v>0.003239765268</v>
      </c>
      <c r="X1514" s="177">
        <f t="shared" si="57"/>
        <v>0.003097111609</v>
      </c>
      <c r="Y1514" s="177">
        <f t="shared" si="57"/>
        <v>0.002687940689</v>
      </c>
      <c r="Z1514" s="177">
        <f t="shared" si="57"/>
        <v>0.002343626914</v>
      </c>
      <c r="AA1514" s="177">
        <f t="shared" si="57"/>
        <v>0.002345756913</v>
      </c>
      <c r="AB1514" s="177">
        <f t="shared" si="57"/>
        <v>0.002345469165</v>
      </c>
      <c r="AC1514" s="177">
        <f t="shared" si="57"/>
        <v>0.002345756913</v>
      </c>
      <c r="AD1514" s="177">
        <f t="shared" si="57"/>
        <v>0.001827976947</v>
      </c>
      <c r="AE1514" s="177">
        <f t="shared" si="57"/>
        <v>0.001309018265</v>
      </c>
      <c r="AF1514" s="177">
        <f t="shared" si="57"/>
        <v>0.001199627471</v>
      </c>
      <c r="AG1514" s="177">
        <f t="shared" si="57"/>
        <v>0.001086927962</v>
      </c>
      <c r="AH1514" s="177">
        <f t="shared" si="57"/>
        <v>0.001088770213</v>
      </c>
      <c r="AI1514" s="177">
        <f t="shared" si="57"/>
        <v>0.0005434639811</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0.003013885932</v>
      </c>
      <c r="E1516" s="160">
        <f>IF($D$1354&gt;0,'Assumptions (Hydro)'!W$10*Model!$D$1354*'Assumptions (Hydro)'!$B$2/10^9,0)</f>
        <v>0.005726383271</v>
      </c>
      <c r="F1516" s="160">
        <f>IF($D$1354&gt;0,'Assumptions (Hydro)'!X$10*Model!$D$1354*'Assumptions (Hydro)'!$B$2/10^9,0)</f>
        <v>0.005153744944</v>
      </c>
      <c r="G1516" s="160">
        <f>IF($D$1354&gt;0,'Assumptions (Hydro)'!Y$10*Model!$D$1354*'Assumptions (Hydro)'!$B$2/10^9,0)</f>
        <v>0.004641384335</v>
      </c>
      <c r="H1516" s="160">
        <f>IF($D$1354&gt;0,'Assumptions (Hydro)'!Z$10*Model!$D$1354*'Assumptions (Hydro)'!$B$2/10^9,0)</f>
        <v>0.004177245902</v>
      </c>
      <c r="I1516" s="160">
        <f>IF($D$1354&gt;0,'Assumptions (Hydro)'!AA$10*Model!$D$1354*'Assumptions (Hydro)'!$B$2/10^9,0)</f>
        <v>0.003755301871</v>
      </c>
      <c r="J1516" s="160">
        <f>IF($D$1354&gt;0,'Assumptions (Hydro)'!AB$10*Model!$D$1354*'Assumptions (Hydro)'!$B$2/10^9,0)</f>
        <v>0.0035563854</v>
      </c>
      <c r="K1516" s="160">
        <f>IF($D$1354&gt;0,'Assumptions (Hydro)'!AC$10*Model!$D$1354*'Assumptions (Hydro)'!$B$2/10^9,0)</f>
        <v>0.0035563854</v>
      </c>
      <c r="L1516" s="160">
        <f>IF($D$1354&gt;0,'Assumptions (Hydro)'!AD$10*Model!$D$1354*'Assumptions (Hydro)'!$B$2/10^9,0)</f>
        <v>0.003562413172</v>
      </c>
      <c r="M1516" s="160">
        <f>IF($D$1354&gt;0,'Assumptions (Hydro)'!AE$10*Model!$D$1354*'Assumptions (Hydro)'!$B$2/10^9,0)</f>
        <v>0.0035563854</v>
      </c>
      <c r="N1516" s="160">
        <f>IF($D$1354&gt;0,'Assumptions (Hydro)'!AF$10*Model!$D$1354*'Assumptions (Hydro)'!$B$2/10^9,0)</f>
        <v>0.003562413172</v>
      </c>
      <c r="O1516" s="160">
        <f>IF($D$1354&gt;0,'Assumptions (Hydro)'!AG$10*Model!$D$1354*'Assumptions (Hydro)'!$B$2/10^9,0)</f>
        <v>0.0035563854</v>
      </c>
      <c r="P1516" s="160">
        <f>IF($D$1354&gt;0,'Assumptions (Hydro)'!AH$10*Model!$D$1354*'Assumptions (Hydro)'!$B$2/10^9,0)</f>
        <v>0.003562413172</v>
      </c>
      <c r="Q1516" s="160">
        <f>IF($D$1354&gt;0,'Assumptions (Hydro)'!AI$10*Model!$D$1354*'Assumptions (Hydro)'!$B$2/10^9,0)</f>
        <v>0.0035563854</v>
      </c>
      <c r="R1516" s="160">
        <f>IF($D$1354&gt;0,'Assumptions (Hydro)'!AJ$10*Model!$D$1354*'Assumptions (Hydro)'!$B$2/10^9,0)</f>
        <v>0.003562413172</v>
      </c>
      <c r="S1516" s="160">
        <f>IF($D$1354&gt;0,'Assumptions (Hydro)'!AK$10*Model!$D$1354*'Assumptions (Hydro)'!$B$2/10^9,0)</f>
        <v>0.0017781927</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0.0001522164612</v>
      </c>
      <c r="F1517" s="160">
        <f>IF($E$1354&gt;0,'Assumptions (Hydro)'!W$10*Model!$E$1354*AVERAGE('Assumptions (Hydro)'!$B$2:$C$2)/10^9,0)</f>
        <v>0.0002892112763</v>
      </c>
      <c r="G1517" s="160">
        <f>IF($E$1354&gt;0,'Assumptions (Hydro)'!X$10*Model!$E$1354*AVERAGE('Assumptions (Hydro)'!$B$2:$C$2)/10^9,0)</f>
        <v>0.0002602901487</v>
      </c>
      <c r="H1517" s="160">
        <f>IF($E$1354&gt;0,'Assumptions (Hydro)'!Y$10*Model!$E$1354*AVERAGE('Assumptions (Hydro)'!$B$2:$C$2)/10^9,0)</f>
        <v>0.0002344133503</v>
      </c>
      <c r="I1517" s="160">
        <f>IF($E$1354&gt;0,'Assumptions (Hydro)'!Z$10*Model!$E$1354*AVERAGE('Assumptions (Hydro)'!$B$2:$C$2)/10^9,0)</f>
        <v>0.0002109720152</v>
      </c>
      <c r="J1517" s="160">
        <f>IF($E$1354&gt;0,'Assumptions (Hydro)'!AA$10*Model!$E$1354*AVERAGE('Assumptions (Hydro)'!$B$2:$C$2)/10^9,0)</f>
        <v>0.0001896617107</v>
      </c>
      <c r="K1517" s="160">
        <f>IF($E$1354&gt;0,'Assumptions (Hydro)'!AB$10*Model!$E$1354*AVERAGE('Assumptions (Hydro)'!$B$2:$C$2)/10^9,0)</f>
        <v>0.0001796154242</v>
      </c>
      <c r="L1517" s="160">
        <f>IF($E$1354&gt;0,'Assumptions (Hydro)'!AC$10*Model!$E$1354*AVERAGE('Assumptions (Hydro)'!$B$2:$C$2)/10^9,0)</f>
        <v>0.0001796154242</v>
      </c>
      <c r="M1517" s="160">
        <f>IF($E$1354&gt;0,'Assumptions (Hydro)'!AD$10*Model!$E$1354*AVERAGE('Assumptions (Hydro)'!$B$2:$C$2)/10^9,0)</f>
        <v>0.0001799198572</v>
      </c>
      <c r="N1517" s="160">
        <f>IF($E$1354&gt;0,'Assumptions (Hydro)'!AE$10*Model!$E$1354*AVERAGE('Assumptions (Hydro)'!$B$2:$C$2)/10^9,0)</f>
        <v>0.0001796154242</v>
      </c>
      <c r="O1517" s="160">
        <f>IF($E$1354&gt;0,'Assumptions (Hydro)'!AF$10*Model!$E$1354*AVERAGE('Assumptions (Hydro)'!$B$2:$C$2)/10^9,0)</f>
        <v>0.0001799198572</v>
      </c>
      <c r="P1517" s="160">
        <f>IF($E$1354&gt;0,'Assumptions (Hydro)'!AG$10*Model!$E$1354*AVERAGE('Assumptions (Hydro)'!$B$2:$C$2)/10^9,0)</f>
        <v>0.0001796154242</v>
      </c>
      <c r="Q1517" s="160">
        <f>IF($E$1354&gt;0,'Assumptions (Hydro)'!AH$10*Model!$E$1354*AVERAGE('Assumptions (Hydro)'!$B$2:$C$2)/10^9,0)</f>
        <v>0.0001799198572</v>
      </c>
      <c r="R1517" s="160">
        <f>IF($E$1354&gt;0,'Assumptions (Hydro)'!AI$10*Model!$E$1354*AVERAGE('Assumptions (Hydro)'!$B$2:$C$2)/10^9,0)</f>
        <v>0.0001796154242</v>
      </c>
      <c r="S1517" s="160">
        <f>IF($E$1354&gt;0,'Assumptions (Hydro)'!AJ$10*Model!$E$1354*AVERAGE('Assumptions (Hydro)'!$B$2:$C$2)/10^9,0)</f>
        <v>0.0001799198572</v>
      </c>
      <c r="T1517" s="160">
        <f>IF($E$1354&gt;0,'Assumptions (Hydro)'!AK$10*Model!$E$1354*AVERAGE('Assumptions (Hydro)'!$B$2:$C$2)/10^9,0)</f>
        <v>0.00008980771211</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0.0004769313574</v>
      </c>
      <c r="K1522" s="160">
        <f>IF($J$1354&gt;0,'Assumptions (Hydro)'!W$10*Model!$J$1354*AVERAGE('Assumptions (Hydro)'!$F$2:$H$2)/10^9,0)</f>
        <v>0.0009061695791</v>
      </c>
      <c r="L1522" s="160">
        <f>IF($J$1354&gt;0,'Assumptions (Hydro)'!X$10*Model!$J$1354*AVERAGE('Assumptions (Hydro)'!$F$2:$H$2)/10^9,0)</f>
        <v>0.0008155526212</v>
      </c>
      <c r="M1522" s="160">
        <f>IF($J$1354&gt;0,'Assumptions (Hydro)'!Y$10*Model!$J$1354*AVERAGE('Assumptions (Hydro)'!$F$2:$H$2)/10^9,0)</f>
        <v>0.0007344742904</v>
      </c>
      <c r="N1522" s="160">
        <f>IF($J$1354&gt;0,'Assumptions (Hydro)'!Z$10*Model!$J$1354*AVERAGE('Assumptions (Hydro)'!$F$2:$H$2)/10^9,0)</f>
        <v>0.0006610268614</v>
      </c>
      <c r="O1522" s="160">
        <f>IF($J$1354&gt;0,'Assumptions (Hydro)'!AA$10*Model!$J$1354*AVERAGE('Assumptions (Hydro)'!$F$2:$H$2)/10^9,0)</f>
        <v>0.0005942564713</v>
      </c>
      <c r="P1522" s="160">
        <f>IF($J$1354&gt;0,'Assumptions (Hydro)'!AB$10*Model!$J$1354*AVERAGE('Assumptions (Hydro)'!$F$2:$H$2)/10^9,0)</f>
        <v>0.0005627790018</v>
      </c>
      <c r="Q1522" s="160">
        <f>IF($J$1354&gt;0,'Assumptions (Hydro)'!AC$10*Model!$J$1354*AVERAGE('Assumptions (Hydro)'!$F$2:$H$2)/10^9,0)</f>
        <v>0.0005627790018</v>
      </c>
      <c r="R1522" s="160">
        <f>IF($J$1354&gt;0,'Assumptions (Hydro)'!AD$10*Model!$J$1354*AVERAGE('Assumptions (Hydro)'!$F$2:$H$2)/10^9,0)</f>
        <v>0.0005637328645</v>
      </c>
      <c r="S1522" s="160">
        <f>IF($J$1354&gt;0,'Assumptions (Hydro)'!AE$10*Model!$J$1354*AVERAGE('Assumptions (Hydro)'!$F$2:$H$2)/10^9,0)</f>
        <v>0.0005627790018</v>
      </c>
      <c r="T1522" s="160">
        <f>IF($J$1354&gt;0,'Assumptions (Hydro)'!AF$10*Model!$J$1354*AVERAGE('Assumptions (Hydro)'!$F$2:$H$2)/10^9,0)</f>
        <v>0.0005637328645</v>
      </c>
      <c r="U1522" s="160">
        <f>IF($J$1354&gt;0,'Assumptions (Hydro)'!AG$10*Model!$J$1354*AVERAGE('Assumptions (Hydro)'!$F$2:$H$2)/10^9,0)</f>
        <v>0.0005627790018</v>
      </c>
      <c r="V1522" s="160">
        <f>IF($J$1354&gt;0,'Assumptions (Hydro)'!AH$10*Model!$J$1354*AVERAGE('Assumptions (Hydro)'!$F$2:$H$2)/10^9,0)</f>
        <v>0.0005637328645</v>
      </c>
      <c r="W1522" s="160">
        <f>IF($J$1354&gt;0,'Assumptions (Hydro)'!AI$10*Model!$J$1354*AVERAGE('Assumptions (Hydro)'!$F$2:$H$2)/10^9,0)</f>
        <v>0.0005627790018</v>
      </c>
      <c r="X1522" s="160">
        <f>IF($J$1354&gt;0,'Assumptions (Hydro)'!AJ$10*Model!$J$1354*AVERAGE('Assumptions (Hydro)'!$F$2:$H$2)/10^9,0)</f>
        <v>0.0005637328645</v>
      </c>
      <c r="Y1522" s="160">
        <f>IF($J$1354&gt;0,'Assumptions (Hydro)'!AK$10*Model!$J$1354*AVERAGE('Assumptions (Hydro)'!$F$2:$H$2)/10^9,0)</f>
        <v>0.0002813895009</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v>
      </c>
      <c r="O1526" s="160">
        <f>IF($N$1354&gt;0,'Assumptions (Hydro)'!W$10*Model!$N$1354*AVERAGE('Assumptions (Hydro)'!$J$2:$L$2)/10^9,0)</f>
        <v>0</v>
      </c>
      <c r="P1526" s="160">
        <f>IF($N$1354&gt;0,'Assumptions (Hydro)'!X$10*Model!$N$1354*AVERAGE('Assumptions (Hydro)'!$J$2:$L$2)/10^9,0)</f>
        <v>0</v>
      </c>
      <c r="Q1526" s="160">
        <f>IF($N$1354&gt;0,'Assumptions (Hydro)'!Y$10*Model!$N$1354*AVERAGE('Assumptions (Hydro)'!$J$2:$L$2)/10^9,0)</f>
        <v>0</v>
      </c>
      <c r="R1526" s="160">
        <f>IF($N$1354&gt;0,'Assumptions (Hydro)'!Z$10*Model!$N$1354*AVERAGE('Assumptions (Hydro)'!$J$2:$L$2)/10^9,0)</f>
        <v>0</v>
      </c>
      <c r="S1526" s="160">
        <f>IF($N$1354&gt;0,'Assumptions (Hydro)'!AA$10*Model!$N$1354*AVERAGE('Assumptions (Hydro)'!$J$2:$L$2)/10^9,0)</f>
        <v>0</v>
      </c>
      <c r="T1526" s="160">
        <f>IF($N$1354&gt;0,'Assumptions (Hydro)'!AB$10*Model!$N$1354*AVERAGE('Assumptions (Hydro)'!$J$2:$L$2)/10^9,0)</f>
        <v>0</v>
      </c>
      <c r="U1526" s="160">
        <f>IF($N$1354&gt;0,'Assumptions (Hydro)'!AC$10*Model!$N$1354*AVERAGE('Assumptions (Hydro)'!$J$2:$L$2)/10^9,0)</f>
        <v>0</v>
      </c>
      <c r="V1526" s="160">
        <f>IF($N$1354&gt;0,'Assumptions (Hydro)'!AD$10*Model!$N$1354*AVERAGE('Assumptions (Hydro)'!$J$2:$L$2)/10^9,0)</f>
        <v>0</v>
      </c>
      <c r="W1526" s="160">
        <f>IF($N$1354&gt;0,'Assumptions (Hydro)'!AE$10*Model!$N$1354*AVERAGE('Assumptions (Hydro)'!$J$2:$L$2)/10^9,0)</f>
        <v>0</v>
      </c>
      <c r="X1526" s="160">
        <f>IF($N$1354&gt;0,'Assumptions (Hydro)'!AF$10*Model!$N$1354*AVERAGE('Assumptions (Hydro)'!$J$2:$L$2)/10^9,0)</f>
        <v>0</v>
      </c>
      <c r="Y1526" s="160">
        <f>IF($N$1354&gt;0,'Assumptions (Hydro)'!AG$10*Model!$N$1354*AVERAGE('Assumptions (Hydro)'!$J$2:$L$2)/10^9,0)</f>
        <v>0</v>
      </c>
      <c r="Z1526" s="160">
        <f>IF($N$1354&gt;0,'Assumptions (Hydro)'!AH$10*Model!$N$1354*AVERAGE('Assumptions (Hydro)'!$J$2:$L$2)/10^9,0)</f>
        <v>0</v>
      </c>
      <c r="AA1526" s="160">
        <f>IF($N$1354&gt;0,'Assumptions (Hydro)'!AI$10*Model!$N$1354*AVERAGE('Assumptions (Hydro)'!$J$2:$L$2)/10^9,0)</f>
        <v>0</v>
      </c>
      <c r="AB1526" s="160">
        <f>IF($N$1354&gt;0,'Assumptions (Hydro)'!AJ$10*Model!$N$1354*AVERAGE('Assumptions (Hydro)'!$J$2:$L$2)/10^9,0)</f>
        <v>0</v>
      </c>
      <c r="AC1526" s="160">
        <f>IF($N$1354&gt;0,'Assumptions (Hydro)'!AK$10*Model!$N$1354*AVERAGE('Assumptions (Hydro)'!$J$2:$L$2)/10^9,0)</f>
        <v>0</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0.0008771054551</v>
      </c>
      <c r="P1527" s="160">
        <f>IF($O$1354&gt;0,'Assumptions (Hydro)'!W$10*Model!$O$1354*AVERAGE('Assumptions (Hydro)'!$K$2:$M$2)/10^9,0)</f>
        <v>0.001666500365</v>
      </c>
      <c r="Q1527" s="160">
        <f>IF($O$1354&gt;0,'Assumptions (Hydro)'!X$10*Model!$O$1354*AVERAGE('Assumptions (Hydro)'!$K$2:$M$2)/10^9,0)</f>
        <v>0.001499850328</v>
      </c>
      <c r="R1527" s="160">
        <f>IF($O$1354&gt;0,'Assumptions (Hydro)'!Y$10*Model!$O$1354*AVERAGE('Assumptions (Hydro)'!$K$2:$M$2)/10^9,0)</f>
        <v>0.001350742401</v>
      </c>
      <c r="S1527" s="160">
        <f>IF($O$1354&gt;0,'Assumptions (Hydro)'!Z$10*Model!$O$1354*AVERAGE('Assumptions (Hydro)'!$K$2:$M$2)/10^9,0)</f>
        <v>0.001215668161</v>
      </c>
      <c r="T1527" s="160">
        <f>IF($O$1354&gt;0,'Assumptions (Hydro)'!AA$10*Model!$O$1354*AVERAGE('Assumptions (Hydro)'!$K$2:$M$2)/10^9,0)</f>
        <v>0.001092873397</v>
      </c>
      <c r="U1527" s="160">
        <f>IF($O$1354&gt;0,'Assumptions (Hydro)'!AB$10*Model!$O$1354*AVERAGE('Assumptions (Hydro)'!$K$2:$M$2)/10^9,0)</f>
        <v>0.001034984437</v>
      </c>
      <c r="V1527" s="160">
        <f>IF($O$1354&gt;0,'Assumptions (Hydro)'!AC$10*Model!$O$1354*AVERAGE('Assumptions (Hydro)'!$K$2:$M$2)/10^9,0)</f>
        <v>0.001034984437</v>
      </c>
      <c r="W1527" s="160">
        <f>IF($O$1354&gt;0,'Assumptions (Hydro)'!AD$10*Model!$O$1354*AVERAGE('Assumptions (Hydro)'!$K$2:$M$2)/10^9,0)</f>
        <v>0.001036738648</v>
      </c>
      <c r="X1527" s="160">
        <f>IF($O$1354&gt;0,'Assumptions (Hydro)'!AE$10*Model!$O$1354*AVERAGE('Assumptions (Hydro)'!$K$2:$M$2)/10^9,0)</f>
        <v>0.001034984437</v>
      </c>
      <c r="Y1527" s="160">
        <f>IF($O$1354&gt;0,'Assumptions (Hydro)'!AF$10*Model!$O$1354*AVERAGE('Assumptions (Hydro)'!$K$2:$M$2)/10^9,0)</f>
        <v>0.001036738648</v>
      </c>
      <c r="Z1527" s="160">
        <f>IF($O$1354&gt;0,'Assumptions (Hydro)'!AG$10*Model!$O$1354*AVERAGE('Assumptions (Hydro)'!$K$2:$M$2)/10^9,0)</f>
        <v>0.001034984437</v>
      </c>
      <c r="AA1527" s="160">
        <f>IF($O$1354&gt;0,'Assumptions (Hydro)'!AH$10*Model!$O$1354*AVERAGE('Assumptions (Hydro)'!$K$2:$M$2)/10^9,0)</f>
        <v>0.001036738648</v>
      </c>
      <c r="AB1527" s="160">
        <f>IF($O$1354&gt;0,'Assumptions (Hydro)'!AI$10*Model!$O$1354*AVERAGE('Assumptions (Hydro)'!$K$2:$M$2)/10^9,0)</f>
        <v>0.001034984437</v>
      </c>
      <c r="AC1527" s="160">
        <f>IF($O$1354&gt;0,'Assumptions (Hydro)'!AJ$10*Model!$O$1354*AVERAGE('Assumptions (Hydro)'!$K$2:$M$2)/10^9,0)</f>
        <v>0.001036738648</v>
      </c>
      <c r="AD1527" s="160">
        <f>IF($O$1354&gt;0,'Assumptions (Hydro)'!AK$10*Model!$O$1354*AVERAGE('Assumptions (Hydro)'!$K$2:$M$2)/10^9,0)</f>
        <v>0.0005174922185</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v>
      </c>
      <c r="Q1528" s="177">
        <f>IF($P$1354&gt;0,'Assumptions (Hydro)'!W$10*Model!$P$1354*AVERAGE('Assumptions (Hydro)'!$L$2:$N$2)/10^9,0)</f>
        <v>0</v>
      </c>
      <c r="R1528" s="177">
        <f>IF($P$1354&gt;0,'Assumptions (Hydro)'!X$10*Model!$P$1354*AVERAGE('Assumptions (Hydro)'!$L$2:$N$2)/10^9,0)</f>
        <v>0</v>
      </c>
      <c r="S1528" s="177">
        <f>IF($P$1354&gt;0,'Assumptions (Hydro)'!Y$10*Model!$P$1354*AVERAGE('Assumptions (Hydro)'!$L$2:$N$2)/10^9,0)</f>
        <v>0</v>
      </c>
      <c r="T1528" s="177">
        <f>IF($P$1354&gt;0,'Assumptions (Hydro)'!Z$10*Model!$P$1354*AVERAGE('Assumptions (Hydro)'!$L$2:$N$2)/10^9,0)</f>
        <v>0</v>
      </c>
      <c r="U1528" s="177">
        <f>IF($P$1354&gt;0,'Assumptions (Hydro)'!AA$10*Model!$P$1354*AVERAGE('Assumptions (Hydro)'!$L$2:$N$2)/10^9,0)</f>
        <v>0</v>
      </c>
      <c r="V1528" s="177">
        <f>IF($P$1354&gt;0,'Assumptions (Hydro)'!AB$10*Model!$P$1354*AVERAGE('Assumptions (Hydro)'!$L$2:$N$2)/10^9,0)</f>
        <v>0</v>
      </c>
      <c r="W1528" s="177">
        <f>IF($P$1354&gt;0,'Assumptions (Hydro)'!AC$10*Model!$P$1354*AVERAGE('Assumptions (Hydro)'!$L$2:$N$2)/10^9,0)</f>
        <v>0</v>
      </c>
      <c r="X1528" s="177">
        <f>IF($P$1354&gt;0,'Assumptions (Hydro)'!AD$10*Model!$P$1354*AVERAGE('Assumptions (Hydro)'!$L$2:$N$2)/10^9,0)</f>
        <v>0</v>
      </c>
      <c r="Y1528" s="177">
        <f>IF($P$1354&gt;0,'Assumptions (Hydro)'!AE$10*Model!$P$1354*AVERAGE('Assumptions (Hydro)'!$L$2:$N$2)/10^9,0)</f>
        <v>0</v>
      </c>
      <c r="Z1528" s="177">
        <f>IF($P$1354&gt;0,'Assumptions (Hydro)'!AF$10*Model!$P$1354*AVERAGE('Assumptions (Hydro)'!$L$2:$N$2)/10^9,0)</f>
        <v>0</v>
      </c>
      <c r="AA1528" s="177">
        <f>IF($P$1354&gt;0,'Assumptions (Hydro)'!AG$10*Model!$P$1354*AVERAGE('Assumptions (Hydro)'!$L$2:$N$2)/10^9,0)</f>
        <v>0</v>
      </c>
      <c r="AB1528" s="177">
        <f>IF($P$1354&gt;0,'Assumptions (Hydro)'!AH$10*Model!$P$1354*AVERAGE('Assumptions (Hydro)'!$L$2:$N$2)/10^9,0)</f>
        <v>0</v>
      </c>
      <c r="AC1528" s="177">
        <f>IF($P$1354&gt;0,'Assumptions (Hydro)'!AI$10*Model!$P$1354*AVERAGE('Assumptions (Hydro)'!$L$2:$N$2)/10^9,0)</f>
        <v>0</v>
      </c>
      <c r="AD1528" s="177">
        <f>IF($P$1354&gt;0,'Assumptions (Hydro)'!AJ$10*Model!$P$1354*AVERAGE('Assumptions (Hydro)'!$L$2:$N$2)/10^9,0)</f>
        <v>0</v>
      </c>
      <c r="AE1528" s="177">
        <f>IF($P$1354&gt;0,'Assumptions (Hydro)'!AK$10*Model!$P$1354*AVERAGE('Assumptions (Hydro)'!$L$2:$N$2)/10^9,0)</f>
        <v>0</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0.0001878936569</v>
      </c>
      <c r="R1529" s="160">
        <f>IF($Q$1354&gt;0,'Assumptions (Hydro)'!W$10*Model!$Q$1354*AVERAGE('Assumptions (Hydro)'!$L$2:$O$2)/10^9,0)</f>
        <v>0.000356997948</v>
      </c>
      <c r="S1529" s="160">
        <f>IF($Q$1354&gt;0,'Assumptions (Hydro)'!X$10*Model!$Q$1354*AVERAGE('Assumptions (Hydro)'!$L$2:$O$2)/10^9,0)</f>
        <v>0.0003212981532</v>
      </c>
      <c r="T1529" s="160">
        <f>IF($Q$1354&gt;0,'Assumptions (Hydro)'!Y$10*Model!$Q$1354*AVERAGE('Assumptions (Hydro)'!$L$2:$O$2)/10^9,0)</f>
        <v>0.0002893562315</v>
      </c>
      <c r="U1529" s="160">
        <f>IF($Q$1354&gt;0,'Assumptions (Hydro)'!Z$10*Model!$Q$1354*AVERAGE('Assumptions (Hydro)'!$L$2:$O$2)/10^9,0)</f>
        <v>0.0002604206084</v>
      </c>
      <c r="V1529" s="160">
        <f>IF($Q$1354&gt;0,'Assumptions (Hydro)'!AA$10*Model!$Q$1354*AVERAGE('Assumptions (Hydro)'!$L$2:$O$2)/10^9,0)</f>
        <v>0.0002341154964</v>
      </c>
      <c r="W1529" s="160">
        <f>IF($Q$1354&gt;0,'Assumptions (Hydro)'!AB$10*Model!$Q$1354*AVERAGE('Assumptions (Hydro)'!$L$2:$O$2)/10^9,0)</f>
        <v>0.0002217145151</v>
      </c>
      <c r="X1529" s="160">
        <f>IF($Q$1354&gt;0,'Assumptions (Hydro)'!AC$10*Model!$Q$1354*AVERAGE('Assumptions (Hydro)'!$L$2:$O$2)/10^9,0)</f>
        <v>0.0002217145151</v>
      </c>
      <c r="Y1529" s="160">
        <f>IF($Q$1354&gt;0,'Assumptions (Hydro)'!AD$10*Model!$Q$1354*AVERAGE('Assumptions (Hydro)'!$L$2:$O$2)/10^9,0)</f>
        <v>0.0002220903024</v>
      </c>
      <c r="Z1529" s="160">
        <f>IF($Q$1354&gt;0,'Assumptions (Hydro)'!AE$10*Model!$Q$1354*AVERAGE('Assumptions (Hydro)'!$L$2:$O$2)/10^9,0)</f>
        <v>0.0002217145151</v>
      </c>
      <c r="AA1529" s="160">
        <f>IF($Q$1354&gt;0,'Assumptions (Hydro)'!AF$10*Model!$Q$1354*AVERAGE('Assumptions (Hydro)'!$L$2:$O$2)/10^9,0)</f>
        <v>0.0002220903024</v>
      </c>
      <c r="AB1529" s="160">
        <f>IF($Q$1354&gt;0,'Assumptions (Hydro)'!AG$10*Model!$Q$1354*AVERAGE('Assumptions (Hydro)'!$L$2:$O$2)/10^9,0)</f>
        <v>0.0002217145151</v>
      </c>
      <c r="AC1529" s="160">
        <f>IF($Q$1354&gt;0,'Assumptions (Hydro)'!AH$10*Model!$Q$1354*AVERAGE('Assumptions (Hydro)'!$L$2:$O$2)/10^9,0)</f>
        <v>0.0002220903024</v>
      </c>
      <c r="AD1529" s="160">
        <f>IF($Q$1354&gt;0,'Assumptions (Hydro)'!AI$10*Model!$Q$1354*AVERAGE('Assumptions (Hydro)'!$L$2:$O$2)/10^9,0)</f>
        <v>0.0002217145151</v>
      </c>
      <c r="AE1529" s="160">
        <f>IF($Q$1354&gt;0,'Assumptions (Hydro)'!AJ$10*Model!$Q$1354*AVERAGE('Assumptions (Hydro)'!$L$2:$O$2)/10^9,0)</f>
        <v>0.0002220903024</v>
      </c>
      <c r="AF1529" s="160">
        <f>IF($Q$1354&gt;0,'Assumptions (Hydro)'!AK$10*Model!$Q$1354*AVERAGE('Assumptions (Hydro)'!$L$2:$O$2)/10^9,0)</f>
        <v>0.0001108572575</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v>
      </c>
      <c r="T1531" s="160">
        <f>IF($S$1354&gt;0,'Assumptions (Hydro)'!W$10*Model!$S$1354*AVERAGE('Assumptions (Hydro)'!$O$2:$Q$2)/10^9,0)</f>
        <v>0</v>
      </c>
      <c r="U1531" s="160">
        <f>IF($S$1354&gt;0,'Assumptions (Hydro)'!X$10*Model!$S$1354*AVERAGE('Assumptions (Hydro)'!$O$2:$Q$2)/10^9,0)</f>
        <v>0</v>
      </c>
      <c r="V1531" s="160">
        <f>IF($S$1354&gt;0,'Assumptions (Hydro)'!Y$10*Model!$S$1354*AVERAGE('Assumptions (Hydro)'!$O$2:$Q$2)/10^9,0)</f>
        <v>0</v>
      </c>
      <c r="W1531" s="160">
        <f>IF($S$1354&gt;0,'Assumptions (Hydro)'!Z$10*Model!$S$1354*AVERAGE('Assumptions (Hydro)'!$O$2:$Q$2)/10^9,0)</f>
        <v>0</v>
      </c>
      <c r="X1531" s="160">
        <f>IF($S$1354&gt;0,'Assumptions (Hydro)'!AA$10*Model!$S$1354*AVERAGE('Assumptions (Hydro)'!$O$2:$Q$2)/10^9,0)</f>
        <v>0</v>
      </c>
      <c r="Y1531" s="160">
        <f>IF($S$1354&gt;0,'Assumptions (Hydro)'!AB$10*Model!$S$1354*AVERAGE('Assumptions (Hydro)'!$O$2:$Q$2)/10^9,0)</f>
        <v>0</v>
      </c>
      <c r="Z1531" s="160">
        <f>IF($S$1354&gt;0,'Assumptions (Hydro)'!AC$10*Model!$S$1354*AVERAGE('Assumptions (Hydro)'!$O$2:$Q$2)/10^9,0)</f>
        <v>0</v>
      </c>
      <c r="AA1531" s="160">
        <f>IF($S$1354&gt;0,'Assumptions (Hydro)'!AD$10*Model!$S$1354*AVERAGE('Assumptions (Hydro)'!$O$2:$Q$2)/10^9,0)</f>
        <v>0</v>
      </c>
      <c r="AB1531" s="160">
        <f>IF($S$1354&gt;0,'Assumptions (Hydro)'!AE$10*Model!$S$1354*AVERAGE('Assumptions (Hydro)'!$O$2:$Q$2)/10^9,0)</f>
        <v>0</v>
      </c>
      <c r="AC1531" s="160">
        <f>IF($S$1354&gt;0,'Assumptions (Hydro)'!AF$10*Model!$S$1354*AVERAGE('Assumptions (Hydro)'!$O$2:$Q$2)/10^9,0)</f>
        <v>0</v>
      </c>
      <c r="AD1531" s="160">
        <f>IF($S$1354&gt;0,'Assumptions (Hydro)'!AG$10*Model!$S$1354*AVERAGE('Assumptions (Hydro)'!$O$2:$Q$2)/10^9,0)</f>
        <v>0</v>
      </c>
      <c r="AE1531" s="160">
        <f>IF($S$1354&gt;0,'Assumptions (Hydro)'!AH$10*Model!$S$1354*AVERAGE('Assumptions (Hydro)'!$O$2:$Q$2)/10^9,0)</f>
        <v>0</v>
      </c>
      <c r="AF1531" s="160">
        <f>IF($S$1354&gt;0,'Assumptions (Hydro)'!AI$10*Model!$S$1354*AVERAGE('Assumptions (Hydro)'!$O$2:$Q$2)/10^9,0)</f>
        <v>0</v>
      </c>
      <c r="AG1531" s="160">
        <f>IF($S$1354&gt;0,'Assumptions (Hydro)'!AJ$10*Model!$S$1354*AVERAGE('Assumptions (Hydro)'!$O$2:$Q$2)/10^9,0)</f>
        <v>0</v>
      </c>
      <c r="AH1531" s="160">
        <f>IF($S$1354&gt;0,'Assumptions (Hydro)'!AK$10*Model!$S$1354*AVERAGE('Assumptions (Hydro)'!$O$2:$Q$2)/10^9,0)</f>
        <v>0</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0.0009211253917</v>
      </c>
      <c r="U1532" s="160">
        <f>IF($T$1354&gt;0,'Assumptions (Hydro)'!W$10*Model!$T$1354*AVERAGE('Assumptions (Hydro)'!$P$2:$R$2)/10^9,0)</f>
        <v>0.001750138244</v>
      </c>
      <c r="V1532" s="160">
        <f>IF($T$1354&gt;0,'Assumptions (Hydro)'!X$10*Model!$T$1354*AVERAGE('Assumptions (Hydro)'!$P$2:$R$2)/10^9,0)</f>
        <v>0.00157512442</v>
      </c>
      <c r="W1532" s="160">
        <f>IF($T$1354&gt;0,'Assumptions (Hydro)'!Y$10*Model!$T$1354*AVERAGE('Assumptions (Hydro)'!$P$2:$R$2)/10^9,0)</f>
        <v>0.001418533103</v>
      </c>
      <c r="X1532" s="160">
        <f>IF($T$1354&gt;0,'Assumptions (Hydro)'!Z$10*Model!$T$1354*AVERAGE('Assumptions (Hydro)'!$P$2:$R$2)/10^9,0)</f>
        <v>0.001276679793</v>
      </c>
      <c r="Y1532" s="160">
        <f>IF($T$1354&gt;0,'Assumptions (Hydro)'!AA$10*Model!$T$1354*AVERAGE('Assumptions (Hydro)'!$P$2:$R$2)/10^9,0)</f>
        <v>0.001147722238</v>
      </c>
      <c r="Z1532" s="160">
        <f>IF($T$1354&gt;0,'Assumptions (Hydro)'!AB$10*Model!$T$1354*AVERAGE('Assumptions (Hydro)'!$P$2:$R$2)/10^9,0)</f>
        <v>0.001086927962</v>
      </c>
      <c r="AA1532" s="160">
        <f>IF($T$1354&gt;0,'Assumptions (Hydro)'!AC$10*Model!$T$1354*AVERAGE('Assumptions (Hydro)'!$P$2:$R$2)/10^9,0)</f>
        <v>0.001086927962</v>
      </c>
      <c r="AB1532" s="160">
        <f>IF($T$1354&gt;0,'Assumptions (Hydro)'!AD$10*Model!$T$1354*AVERAGE('Assumptions (Hydro)'!$P$2:$R$2)/10^9,0)</f>
        <v>0.001088770213</v>
      </c>
      <c r="AC1532" s="160">
        <f>IF($T$1354&gt;0,'Assumptions (Hydro)'!AE$10*Model!$T$1354*AVERAGE('Assumptions (Hydro)'!$P$2:$R$2)/10^9,0)</f>
        <v>0.001086927962</v>
      </c>
      <c r="AD1532" s="160">
        <f>IF($T$1354&gt;0,'Assumptions (Hydro)'!AF$10*Model!$T$1354*AVERAGE('Assumptions (Hydro)'!$P$2:$R$2)/10^9,0)</f>
        <v>0.001088770213</v>
      </c>
      <c r="AE1532" s="160">
        <f>IF($T$1354&gt;0,'Assumptions (Hydro)'!AG$10*Model!$T$1354*AVERAGE('Assumptions (Hydro)'!$P$2:$R$2)/10^9,0)</f>
        <v>0.001086927962</v>
      </c>
      <c r="AF1532" s="160">
        <f>IF($T$1354&gt;0,'Assumptions (Hydro)'!AH$10*Model!$T$1354*AVERAGE('Assumptions (Hydro)'!$P$2:$R$2)/10^9,0)</f>
        <v>0.001088770213</v>
      </c>
      <c r="AG1532" s="160">
        <f>IF($T$1354&gt;0,'Assumptions (Hydro)'!AI$10*Model!$T$1354*AVERAGE('Assumptions (Hydro)'!$P$2:$R$2)/10^9,0)</f>
        <v>0.001086927962</v>
      </c>
      <c r="AH1532" s="160">
        <f>IF($T$1354&gt;0,'Assumptions (Hydro)'!AJ$10*Model!$T$1354*AVERAGE('Assumptions (Hydro)'!$P$2:$R$2)/10^9,0)</f>
        <v>0.001088770213</v>
      </c>
      <c r="AI1532" s="160">
        <f>IF($T$1354&gt;0,'Assumptions (Hydro)'!AK$10*Model!$T$1354*AVERAGE('Assumptions (Hydro)'!$P$2:$R$2)/10^9,0)</f>
        <v>0.0005434639811</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1.436715623</v>
      </c>
      <c r="D1566" s="160">
        <f>IF(Model!D1352+Model!D1353-D1351-D1514+D1462&gt;0,(1-'Assumptions (Hydro)'!C22)*(Model!D1352+Model!D1353-D1351-D1514+D1462)+Model!D1514-D1409-+Model!D1410,Model!D1352+Model!D1353-D1351+D1462-D1409+Model!D1410)</f>
        <v>0.9403606604</v>
      </c>
      <c r="E1566" s="160">
        <f>IF(Model!E1352+Model!E1353-E1351-E1514+E1462&gt;0,(1-'Assumptions (Hydro)'!D22)*(Model!E1352+Model!E1353-E1351-E1514+E1462)+Model!E1514-E1409-+Model!E1410,Model!E1352+Model!E1353-E1351+E1462-E1409+Model!E1410)</f>
        <v>1.05494363</v>
      </c>
      <c r="F1566" s="160">
        <f>IF(Model!F1352+Model!F1353-F1351-F1514+F1462&gt;0,(1-'Assumptions (Hydro)'!E22)*(Model!F1352+Model!F1353-F1351-F1514+F1462)+Model!F1514-F1409-+Model!F1410,Model!F1352+Model!F1353-F1351+F1462-F1409+Model!F1410)</f>
        <v>1.578399133</v>
      </c>
      <c r="G1566" s="160">
        <f>IF(Model!G1352+Model!G1353-G1351-G1514+G1462&gt;0,(1-'Assumptions (Hydro)'!F22)*(Model!G1352+Model!G1353-G1351-G1514+G1462)+Model!G1514-G1409-+Model!G1410,Model!G1352+Model!G1353-G1351+G1462-G1409+Model!G1410)</f>
        <v>1.553983269</v>
      </c>
      <c r="H1566" s="160">
        <f>IF(Model!H1352+Model!H1353-H1351-H1514+H1462&gt;0,(1-'Assumptions (Hydro)'!G22)*(Model!H1352+Model!H1353-H1351-H1514+H1462)+Model!H1514-H1409-+Model!H1410,Model!H1352+Model!H1353-H1351+H1462-H1409+Model!H1410)</f>
        <v>2.259478901</v>
      </c>
      <c r="I1566" s="160">
        <f>IF(Model!I1352+Model!I1353-I1351-I1514+I1462&gt;0,(1-'Assumptions (Hydro)'!H22)*(Model!I1352+Model!I1353-I1351-I1514+I1462)+Model!I1514-I1409-+Model!I1410,Model!I1352+Model!I1353-I1351+I1462-I1409+Model!I1410)</f>
        <v>2.471728985</v>
      </c>
      <c r="J1566" s="160">
        <f>IF(Model!J1352+Model!J1353-J1351-J1514+J1462&gt;0,(1-'Assumptions (Hydro)'!I22)*(Model!J1352+Model!J1353-J1351-J1514+J1462)+Model!J1514-J1409-+Model!J1410,Model!J1352+Model!J1353-J1351+J1462-J1409+Model!J1410)</f>
        <v>1.435183684</v>
      </c>
      <c r="K1566" s="160">
        <f>IF(Model!K1352+Model!K1353-K1351-K1514+K1462&gt;0,(1-'Assumptions (Hydro)'!J22)*(Model!K1352+Model!K1353-K1351-K1514+K1462)+Model!K1514-K1409-+Model!K1410,Model!K1352+Model!K1353-K1351+K1462-K1409+Model!K1410)</f>
        <v>1.467635914</v>
      </c>
      <c r="L1566" s="160">
        <f>IF(Model!L1352+Model!L1353-L1351-L1514+L1462&gt;0,(1-'Assumptions (Hydro)'!K22)*(Model!L1352+Model!L1353-L1351-L1514+L1462)+Model!L1514-L1409-+Model!L1410,Model!L1352+Model!L1353-L1351+L1462-L1409+Model!L1410)</f>
        <v>1.162370308</v>
      </c>
      <c r="M1566" s="160">
        <f>IF(Model!M1352+Model!M1353-M1351-M1514+M1462&gt;0,(1-'Assumptions (Hydro)'!L22)*(Model!M1352+Model!M1353-M1351-M1514+M1462)+Model!M1514-M1409-+Model!M1410,Model!M1352+Model!M1353-M1351+M1462-M1409+Model!M1410)</f>
        <v>1.427164377</v>
      </c>
      <c r="N1566" s="160">
        <f>IF(Model!N1352+Model!N1353-N1351-N1514+N1462&gt;0,(1-'Assumptions (Hydro)'!M22)*(Model!N1352+Model!N1353-N1351-N1514+N1462)+Model!N1514-N1409-+Model!N1410,Model!N1352+Model!N1353-N1351+N1462-N1409+Model!N1410)</f>
        <v>1.778167295</v>
      </c>
      <c r="O1566" s="160">
        <f>IF(Model!O1352+Model!O1353-O1351-O1514+O1462&gt;0,(1-'Assumptions (Hydro)'!N22)*(Model!O1352+Model!O1353-O1351-O1514+O1462)+Model!O1514-O1409-+Model!O1410,Model!O1352+Model!O1353-O1351+O1462-O1409+Model!O1410)</f>
        <v>0.8970007029</v>
      </c>
      <c r="P1566" s="160">
        <f>IF(Model!P1352+Model!P1353-P1351-P1514+P1462&gt;0,(1-'Assumptions (Hydro)'!O22)*(Model!P1352+Model!P1353-P1351-P1514+P1462)+Model!P1514-P1409-+Model!P1410,Model!P1352+Model!P1353-P1351+P1462-P1409+Model!P1410)</f>
        <v>0.8685969862</v>
      </c>
      <c r="Q1566" s="160">
        <f>IF(Model!Q1352+Model!Q1353-Q1351-Q1514+Q1462&gt;0,(1-'Assumptions (Hydro)'!P22)*(Model!Q1352+Model!Q1353-Q1351-Q1514+Q1462)+Model!Q1514-Q1409-+Model!Q1410,Model!Q1352+Model!Q1353-Q1351+Q1462-Q1409+Model!Q1410)</f>
        <v>0.6122316246</v>
      </c>
      <c r="R1566" s="160">
        <f>IF(Model!R1352+Model!R1353-R1351-R1514+R1462&gt;0,(1-'Assumptions (Hydro)'!Q22)*(Model!R1352+Model!R1353-R1351-R1514+R1462)+Model!R1514-R1409-+Model!R1410,Model!R1352+Model!R1353-R1351+R1462-R1409+Model!R1410)</f>
        <v>0.3681203532</v>
      </c>
      <c r="S1566" s="160">
        <f>IF(Model!S1352+Model!S1353-S1351-S1514+S1462&gt;0,(1-'Assumptions (Hydro)'!R22)*(Model!S1352+Model!S1353-S1351-S1514+S1462)+Model!S1514-S1409-+Model!S1410,Model!S1352+Model!S1353-S1351+S1462-S1409+Model!S1410)</f>
        <v>1.00159474</v>
      </c>
      <c r="T1566" s="160">
        <f>IF(Model!T1352+Model!T1353-T1351-T1514+T1462&gt;0,(1-'Assumptions (Hydro)'!S22)*(Model!T1352+Model!T1353-T1351-T1514+T1462)+Model!T1514-T1409-+Model!T1410,Model!T1352+Model!T1353-T1351+T1462-T1409+Model!T1410)</f>
        <v>1.517252435</v>
      </c>
      <c r="U1566" s="160">
        <f>IF(Model!U1352+Model!U1353-U1351-U1514+U1462&gt;0,(1-'Assumptions (Hydro)'!T22)*(Model!U1352+Model!U1353-U1351-U1514+U1462)+Model!U1514-U1409-+Model!U1410,Model!U1352+Model!U1353-U1351+U1462-U1409+Model!U1410)</f>
        <v>1.086738349</v>
      </c>
      <c r="V1566" s="160">
        <f>IF(Model!V1352+Model!V1353-V1351-V1514+V1462&gt;0,(1-'Assumptions (Hydro)'!U22)*(Model!V1352+Model!V1353-V1351-V1514+V1462)+Model!V1514-V1409-+Model!V1410,Model!V1352+Model!V1353-V1351+V1462-V1409+Model!V1410)</f>
        <v>1.103377328</v>
      </c>
      <c r="W1566" s="160">
        <f>IF(Model!W1352+Model!W1353-W1351-W1514+W1462&gt;0,(1-'Assumptions (Hydro)'!V22)*(Model!W1352+Model!W1353-W1351-W1514+W1462)+Model!W1514-W1409-+Model!W1410,Model!W1352+Model!W1353-W1351+W1462-W1409+Model!W1410)</f>
        <v>1.156265732</v>
      </c>
      <c r="X1566" s="160">
        <f>IF(Model!X1352+Model!X1353-X1351-X1514+X1462&gt;0,(1-'Assumptions (Hydro)'!W22)*(Model!X1352+Model!X1353-X1351-X1514+X1462)+Model!X1514-X1409-+Model!X1410,Model!X1352+Model!X1353-X1351+X1462-X1409+Model!X1410)</f>
        <v>1.172148012</v>
      </c>
      <c r="Y1566" s="160">
        <f>IF(Model!Y1352+Model!Y1353-Y1351-Y1514+Y1462&gt;0,(1-'Assumptions (Hydro)'!X22)*(Model!Y1352+Model!Y1353-Y1351-Y1514+Y1462)+Model!Y1514-Y1409-+Model!Y1410,Model!Y1352+Model!Y1353-Y1351+Y1462-Y1409+Model!Y1410)</f>
        <v>1.190143583</v>
      </c>
      <c r="Z1566" s="160">
        <f>IF(Model!Z1352+Model!Z1353-Z1351-Z1514+Z1462&gt;0,(1-'Assumptions (Hydro)'!Y22)*(Model!Z1352+Model!Z1353-Z1351-Z1514+Z1462)+Model!Z1514-Z1409-+Model!Z1410,Model!Z1352+Model!Z1353-Z1351+Z1462-Z1409+Model!Z1410)</f>
        <v>1.219899814</v>
      </c>
      <c r="AA1566" s="160">
        <f>IF(Model!AA1352+Model!AA1353-AA1351-AA1514+AA1462&gt;0,(1-'Assumptions (Hydro)'!Z22)*(Model!AA1352+Model!AA1353-AA1351-AA1514+AA1462)+Model!AA1514-AA1409-+Model!AA1410,Model!AA1352+Model!AA1353-AA1351+AA1462-AA1409+Model!AA1410)</f>
        <v>1.254678895</v>
      </c>
      <c r="AB1566" s="160">
        <f>IF(Model!AB1352+Model!AB1353-AB1351-AB1514+AB1462&gt;0,(1-'Assumptions (Hydro)'!AA22)*(Model!AB1352+Model!AB1353-AB1351-AB1514+AB1462)+Model!AB1514-AB1409-+Model!AB1410,Model!AB1352+Model!AB1353-AB1351+AB1462-AB1409+Model!AB1410)</f>
        <v>1.305308539</v>
      </c>
      <c r="AC1566" s="160">
        <f>IF(Model!AC1352+Model!AC1353-AC1351-AC1514+AC1462&gt;0,(1-'Assumptions (Hydro)'!AB22)*(Model!AC1352+Model!AC1353-AC1351-AC1514+AC1462)+Model!AC1514-AC1409-+Model!AC1410,Model!AC1352+Model!AC1353-AC1351+AC1462-AC1409+Model!AC1410)</f>
        <v>1.337446455</v>
      </c>
      <c r="AD1566" s="160">
        <f>IF(Model!AD1352+Model!AD1353-AD1351-AD1514+AD1462&gt;0,(1-'Assumptions (Hydro)'!AC22)*(Model!AD1352+Model!AD1353-AD1351-AD1514+AD1462)+Model!AD1514-AD1409-+Model!AD1410,Model!AD1352+Model!AD1353-AD1351+AD1462-AD1409+Model!AD1410)</f>
        <v>1.37521404</v>
      </c>
      <c r="AE1566" s="160">
        <f>IF(Model!AE1352+Model!AE1353-AE1351-AE1514+AE1462&gt;0,(1-'Assumptions (Hydro)'!AD22)*(Model!AE1352+Model!AE1353-AE1351-AE1514+AE1462)+Model!AE1514-AE1409-+Model!AE1410,Model!AE1352+Model!AE1353-AE1351+AE1462-AE1409+Model!AE1410)</f>
        <v>1.411233309</v>
      </c>
      <c r="AF1566" s="160">
        <f>IF(Model!AF1352+Model!AF1353-AF1351-AF1514+AF1462&gt;0,(1-'Assumptions (Hydro)'!AE22)*(Model!AF1352+Model!AF1353-AF1351-AF1514+AF1462)+Model!AF1514-AF1409-+Model!AF1410,Model!AF1352+Model!AF1353-AF1351+AF1462-AF1409+Model!AF1410)</f>
        <v>1.449519441</v>
      </c>
      <c r="AG1566" s="160">
        <f>IF(Model!AG1352+Model!AG1353-AG1351-AG1514+AG1462&gt;0,(1-'Assumptions (Hydro)'!AF22)*(Model!AG1352+Model!AG1353-AG1351-AG1514+AG1462)+Model!AG1514-AG1409-+Model!AG1410,Model!AG1352+Model!AG1353-AG1351+AG1462-AG1409+Model!AG1410)</f>
        <v>1.489042686</v>
      </c>
      <c r="AH1566" s="160">
        <f>IF(Model!AH1352+Model!AH1353-AH1351-AH1514+AH1462&gt;0,(1-'Assumptions (Hydro)'!AG22)*(Model!AH1352+Model!AH1353-AH1351-AH1514+AH1462)+Model!AH1514-AH1409-+Model!AH1410,Model!AH1352+Model!AH1353-AH1351+AH1462-AH1409+Model!AH1410)</f>
        <v>1.532380965</v>
      </c>
      <c r="AI1566" s="160">
        <f>IF(Model!AI1352+Model!AI1353-AI1351-AI1514+AI1462&gt;0,(1-'Assumptions (Hydro)'!AH22)*(Model!AI1352+Model!AI1353-AI1351-AI1514+AI1462)+Model!AI1514-AI1409-+Model!AI1410,Model!AI1352+Model!AI1353-AI1351+AI1462-AI1409+Model!AI1410)</f>
        <v>1.567482904</v>
      </c>
      <c r="AJ1566" s="160">
        <f>IF(Model!AJ1352+Model!AJ1353-AJ1351-AJ1514+AJ1462&gt;0,(1-'Assumptions (Hydro)'!AI22)*(Model!AJ1352+Model!AJ1353-AJ1351-AJ1514+AJ1462)+Model!AJ1514-AJ1409-+Model!AJ1410,Model!AJ1352+Model!AJ1353-AJ1351+AJ1462-AJ1409+Model!AJ1410)</f>
        <v>1.603253046</v>
      </c>
      <c r="AK1566" s="160">
        <f>IF(Model!AK1352+Model!AK1353-AK1351-AK1514+AK1462&gt;0,(1-'Assumptions (Hydro)'!AJ22)*(Model!AK1352+Model!AK1353-AK1351-AK1514+AK1462)+Model!AK1514-AK1409-+Model!AK1410,Model!AK1352+Model!AK1353-AK1351+AK1462-AK1409+Model!AK1410)</f>
        <v>1.640058219</v>
      </c>
      <c r="AL1566" s="160">
        <f>IF(Model!AL1352+Model!AL1353-AL1351-AL1514+AL1462&gt;0,(1-'Assumptions (Hydro)'!AK22)*(Model!AL1352+Model!AL1353-AL1351-AL1514+AL1462)+Model!AL1514-AL1409-+Model!AL1410,Model!AL1352+Model!AL1353-AL1351+AL1462-AL1409+Model!AL1410)</f>
        <v>1.680753231</v>
      </c>
      <c r="AM1566" s="160">
        <f>IF(Model!AM1352+Model!AM1353-AM1351-AM1514+AM1462&gt;0,(1-'Assumptions (Hydro)'!AL22)*(Model!AM1352+Model!AM1353-AM1351-AM1514+AM1462)+Model!AM1514-AM1409-+Model!AM1410,Model!AM1352+Model!AM1353-AM1351+AM1462-AM1409+Model!AM1410)</f>
        <v>1.730695316</v>
      </c>
      <c r="AN1566" s="160">
        <f>IF(Model!AN1352+Model!AN1353-AN1351-AN1514+AN1462&gt;0,(1-'Assumptions (Hydro)'!AM22)*(Model!AN1352+Model!AN1353-AN1351-AN1514+AN1462)+Model!AN1514-AN1409-+Model!AN1410,Model!AN1352+Model!AN1353-AN1351+AN1462-AN1409+Model!AN1410)</f>
        <v>1.779722959</v>
      </c>
      <c r="AO1566" s="160">
        <f>IF(Model!AO1352+Model!AO1353-AO1351-AO1514+AO1462&gt;0,(1-'Assumptions (Hydro)'!AN22)*(Model!AO1352+Model!AO1353-AO1351-AO1514+AO1462)+Model!AO1514-AO1409-+Model!AO1410,Model!AO1352+Model!AO1353-AO1351+AO1462-AO1409+Model!AO1410)</f>
        <v>1.836150684</v>
      </c>
      <c r="AP1566" s="160">
        <f>IF(Model!AP1352+Model!AP1353-AP1351-AP1514+AP1462&gt;0,(1-'Assumptions (Hydro)'!AO22)*(Model!AP1352+Model!AP1353-AP1351-AP1514+AP1462)+Model!AP1514-AP1409-+Model!AP1410,Model!AP1352+Model!AP1353-AP1351+AP1462-AP1409+Model!AP1410)</f>
        <v>1.893947724</v>
      </c>
      <c r="AQ1566" s="160">
        <f>IF(Model!AQ1352+Model!AQ1353-AQ1351-AQ1514+AQ1462&gt;0,(1-'Assumptions (Hydro)'!AP22)*(Model!AQ1352+Model!AQ1353-AQ1351-AQ1514+AQ1462)+Model!AQ1514-AQ1409-+Model!AQ1410,Model!AQ1352+Model!AQ1353-AQ1351+AQ1462-AQ1409+Model!AQ1410)</f>
        <v>1.948850406</v>
      </c>
      <c r="AR1566" s="160">
        <f>IF(Model!AR1352+Model!AR1353-AR1351-AR1514+AR1462&gt;0,(1-'Assumptions (Hydro)'!AQ22)*(Model!AR1352+Model!AR1353-AR1351-AR1514+AR1462)+Model!AR1514-AR1409-+Model!AR1410,Model!AR1352+Model!AR1353-AR1351+AR1462-AR1409+Model!AR1410)</f>
        <v>2.003161455</v>
      </c>
      <c r="AS1566" s="160">
        <f>IF(Model!AS1352+Model!AS1353-AS1351-AS1514+AS1462&gt;0,(1-'Assumptions (Hydro)'!AR22)*(Model!AS1352+Model!AS1353-AS1351-AS1514+AS1462)+Model!AS1514-AS1409-+Model!AS1410,Model!AS1352+Model!AS1353-AS1351+AS1462-AS1409+Model!AS1410)</f>
        <v>2.057610776</v>
      </c>
      <c r="AT1566" s="160">
        <f>IF(Model!AT1352+Model!AT1353-AT1351-AT1514+AT1462&gt;0,(1-'Assumptions (Hydro)'!AS22)*(Model!AT1352+Model!AT1353-AT1351-AT1514+AT1462)+Model!AT1514-AT1409-+Model!AT1410,Model!AT1352+Model!AT1353-AT1351+AT1462-AT1409+Model!AT1410)</f>
        <v>2.115341895</v>
      </c>
      <c r="AU1566" s="160">
        <f>IF(Model!AU1352+Model!AU1353-AU1351-AU1514+AU1462&gt;0,(1-'Assumptions (Hydro)'!AT22)*(Model!AU1352+Model!AU1353-AU1351-AU1514+AU1462)+Model!AU1514-AU1409-+Model!AU1410,Model!AU1352+Model!AU1353-AU1351+AU1462-AU1409+Model!AU1410)</f>
        <v>2.176915902</v>
      </c>
      <c r="AV1566" s="160">
        <f>IF(Model!AV1352+Model!AV1353-AV1351-AV1514+AV1462&gt;0,(1-'Assumptions (Hydro)'!AU22)*(Model!AV1352+Model!AV1353-AV1351-AV1514+AV1462)+Model!AV1514-AV1409-+Model!AV1410,Model!AV1352+Model!AV1353-AV1351+AV1462-AV1409+Model!AV1410)</f>
        <v>2.240393176</v>
      </c>
      <c r="AW1566" s="160">
        <f>IF(Model!AW1352+Model!AW1353-AW1351-AW1514+AW1462&gt;0,(1-'Assumptions (Hydro)'!AV22)*(Model!AW1352+Model!AW1353-AW1351-AW1514+AW1462)+Model!AW1514-AW1409-+Model!AW1410,Model!AW1352+Model!AW1353-AW1351+AW1462-AW1409+Model!AW1410)</f>
        <v>2.29971291</v>
      </c>
      <c r="AX1566" s="160">
        <f>IF(Model!AX1352+Model!AX1353-AX1351-AX1514+AX1462&gt;0,(1-'Assumptions (Hydro)'!AW22)*(Model!AX1352+Model!AX1353-AX1351-AX1514+AX1462)+Model!AX1514-AX1409-+Model!AX1410,Model!AX1352+Model!AX1353-AX1351+AX1462-AX1409+Model!AX1410)</f>
        <v>2.36966088</v>
      </c>
      <c r="AY1566" s="160">
        <f>IF(Model!AY1352+Model!AY1353-AY1351-AY1514+AY1462&gt;0,(1-'Assumptions (Hydro)'!AX22)*(Model!AY1352+Model!AY1353-AY1351-AY1514+AY1462)+Model!AY1514-AY1409-+Model!AY1410,Model!AY1352+Model!AY1353-AY1351+AY1462-AY1409+Model!AY1410)</f>
        <v>2.481762111</v>
      </c>
      <c r="AZ1566" s="160">
        <f>IF(Model!AZ1352+Model!AZ1353-AZ1351-AZ1514+AZ1462&gt;0,(1-'Assumptions (Hydro)'!AY22)*(Model!AZ1352+Model!AZ1353-AZ1351-AZ1514+AZ1462)+Model!AZ1514-AZ1409-+Model!AZ1410,Model!AZ1352+Model!AZ1353-AZ1351+AZ1462-AZ1409+Model!AZ1410)</f>
        <v>2.570600987</v>
      </c>
      <c r="BA1566" s="160">
        <f>IF(Model!BA1352+Model!BA1353-BA1351-BA1514+BA1462&gt;0,(1-'Assumptions (Hydro)'!AZ22)*(Model!BA1352+Model!BA1353-BA1351-BA1514+BA1462)+Model!BA1514-BA1409-+Model!BA1410,Model!BA1352+Model!BA1353-BA1351+BA1462-BA1409+Model!BA1410)</f>
        <v>2.643173147</v>
      </c>
    </row>
    <row r="1567" ht="15.75" customHeight="1">
      <c r="A1567" s="273" t="s">
        <v>64</v>
      </c>
      <c r="B1567" s="159" t="s">
        <v>351</v>
      </c>
      <c r="C1567" s="160">
        <f>IF(C1352+C1353-C1351-C1514+C1462&gt;0,'Assumptions (Hydro)'!B22*(C1352+C1353-C1351-C1514+C1462)-'Assumptions (Hydro)'!B23*Model!C1350/10^3,'Assumptions (Hydro)'!B23*Model!C1350/10^3)</f>
        <v>0.7870361326</v>
      </c>
      <c r="D1567" s="160">
        <f>IF(D1352+D1353-D1351-D1514+D1462&gt;0,'Assumptions (Hydro)'!C22*(D1352+D1353-D1351-D1514+D1462)-'Assumptions (Hydro)'!C23*Model!D1350/10^3,'Assumptions (Hydro)'!C23*Model!D1350/10^3)</f>
        <v>0.5040241531</v>
      </c>
      <c r="E1567" s="160">
        <f>IF(E1352+E1353-E1351-E1514+E1462&gt;0,'Assumptions (Hydro)'!D22*(E1352+E1353-E1351-E1514+E1462)-'Assumptions (Hydro)'!D23*Model!E1350/10^3,'Assumptions (Hydro)'!D23*Model!E1350/10^3)</f>
        <v>0.563871444</v>
      </c>
      <c r="F1567" s="160">
        <f>IF(F1352+F1353-F1351-F1514+F1462&gt;0,'Assumptions (Hydro)'!E22*(F1352+F1353-F1351-F1514+F1462)-'Assumptions (Hydro)'!E23*Model!F1350/10^3,'Assumptions (Hydro)'!E23*Model!F1350/10^3)</f>
        <v>0.8459187148</v>
      </c>
      <c r="G1567" s="160">
        <f>IF(G1352+G1353-G1351-G1514+G1462&gt;0,'Assumptions (Hydro)'!F22*(G1352+G1353-G1351-G1514+G1462)-'Assumptions (Hydro)'!F23*Model!G1350/10^3,'Assumptions (Hydro)'!F23*Model!G1350/10^3)</f>
        <v>0.8336832034</v>
      </c>
      <c r="H1567" s="160">
        <f>IF(H1352+H1353-H1351-H1514+H1462&gt;0,'Assumptions (Hydro)'!G22*(H1352+H1353-H1351-H1514+H1462)-'Assumptions (Hydro)'!G23*Model!H1350/10^3,'Assumptions (Hydro)'!G23*Model!H1350/10^3)</f>
        <v>1.213788083</v>
      </c>
      <c r="I1567" s="160">
        <f>IF(I1352+I1353-I1351-I1514+I1462&gt;0,'Assumptions (Hydro)'!H22*(I1352+I1353-I1351-I1514+I1462)-'Assumptions (Hydro)'!H23*Model!I1350/10^3,'Assumptions (Hydro)'!H23*Model!I1350/10^3)</f>
        <v>1.328282164</v>
      </c>
      <c r="J1567" s="160">
        <f>IF(J1352+J1353-J1351-J1514+J1462&gt;0,'Assumptions (Hydro)'!I22*(J1352+J1353-J1351-J1514+J1462)-'Assumptions (Hydro)'!I23*Model!J1350/10^3,'Assumptions (Hydro)'!I23*Model!J1350/10^3)</f>
        <v>0.7690983552</v>
      </c>
      <c r="K1567" s="160">
        <f>IF(K1352+K1353-K1351-K1514+K1462&gt;0,'Assumptions (Hydro)'!J22*(K1352+K1353-K1351-K1514+K1462)-'Assumptions (Hydro)'!J23*Model!K1350/10^3,'Assumptions (Hydro)'!J23*Model!K1350/10^3)</f>
        <v>0.7862795141</v>
      </c>
      <c r="L1567" s="160">
        <f>IF(L1352+L1353-L1351-L1514+L1462&gt;0,'Assumptions (Hydro)'!K22*(L1352+L1353-L1351-L1514+L1462)-'Assumptions (Hydro)'!K23*Model!L1350/10^3,'Assumptions (Hydro)'!K23*Model!L1350/10^3)</f>
        <v>0.6231160396</v>
      </c>
      <c r="M1567" s="160">
        <f>IF(M1352+M1353-M1351-M1514+M1462&gt;0,'Assumptions (Hydro)'!L22*(M1352+M1353-M1351-M1514+M1462)-'Assumptions (Hydro)'!L23*Model!M1350/10^3,'Assumptions (Hydro)'!L23*Model!M1350/10^3)</f>
        <v>0.7656942042</v>
      </c>
      <c r="N1567" s="160">
        <f>IF(N1352+N1353-N1351-N1514+N1462&gt;0,'Assumptions (Hydro)'!M22*(N1352+N1353-N1351-N1514+N1462)-'Assumptions (Hydro)'!M23*Model!N1350/10^3,'Assumptions (Hydro)'!M23*Model!N1350/10^3)</f>
        <v>0.9549464755</v>
      </c>
      <c r="O1567" s="160">
        <f>IF(O1352+O1353-O1351-O1514+O1462&gt;0,'Assumptions (Hydro)'!N22*(O1352+O1353-O1351-O1514+O1462)-'Assumptions (Hydro)'!N23*Model!O1350/10^3,'Assumptions (Hydro)'!N23*Model!O1350/10^3)</f>
        <v>0.4784125184</v>
      </c>
      <c r="P1567" s="160">
        <f>IF(P1352+P1353-P1351-P1514+P1462&gt;0,'Assumptions (Hydro)'!O22*(P1352+P1353-P1351-P1514+P1462)-'Assumptions (Hydro)'!O23*Model!P1350/10^3,'Assumptions (Hydro)'!O23*Model!P1350/10^3)</f>
        <v>0.4626118865</v>
      </c>
      <c r="Q1567" s="160">
        <f>IF(Q1352+Q1353-Q1351-Q1514+Q1462&gt;0,'Assumptions (Hydro)'!P22*(Q1352+Q1353-Q1351-Q1514+Q1462)-'Assumptions (Hydro)'!P23*Model!Q1350/10^3,'Assumptions (Hydro)'!P23*Model!Q1350/10^3)</f>
        <v>0.3254100457</v>
      </c>
      <c r="R1567" s="160">
        <f>IF(R1352+R1353-R1351-R1514+R1462&gt;0,'Assumptions (Hydro)'!Q22*(R1352+R1353-R1351-R1514+R1462)-'Assumptions (Hydro)'!Q23*Model!R1350/10^3,'Assumptions (Hydro)'!Q23*Model!R1350/10^3)</f>
        <v>0.1938859514</v>
      </c>
      <c r="S1567" s="160">
        <f>IF(S1352+S1353-S1351-S1514+S1462&gt;0,'Assumptions (Hydro)'!R22*(S1352+S1353-S1351-S1514+S1462)-'Assumptions (Hydro)'!R23*Model!S1350/10^3,'Assumptions (Hydro)'!R23*Model!S1350/10^3)</f>
        <v>0.5377915888</v>
      </c>
      <c r="T1567" s="160">
        <f>IF(T1352+T1353-T1351-T1514+T1462&gt;0,'Assumptions (Hydro)'!S22*(T1352+T1353-T1351-T1514+T1462)-'Assumptions (Hydro)'!S23*Model!T1350/10^3,'Assumptions (Hydro)'!S23*Model!T1350/10^3)</f>
        <v>0.8144733792</v>
      </c>
      <c r="U1567" s="160">
        <f>IF(U1352+U1353-U1351-U1514+U1462&gt;0,'Assumptions (Hydro)'!T22*(U1352+U1353-U1351-U1514+U1462)-'Assumptions (Hydro)'!T23*Model!U1350/10^3,'Assumptions (Hydro)'!T23*Model!U1350/10^3)</f>
        <v>0.2874466857</v>
      </c>
      <c r="V1567" s="160">
        <f>IF(V1352+V1353-V1351-V1514+V1462&gt;0,'Assumptions (Hydro)'!U22*(V1352+V1353-V1351-V1514+V1462)-'Assumptions (Hydro)'!U23*Model!V1350/10^3,'Assumptions (Hydro)'!U23*Model!V1350/10^3)</f>
        <v>0.291900454</v>
      </c>
      <c r="W1567" s="160">
        <f>IF(W1352+W1353-W1351-W1514+W1462&gt;0,'Assumptions (Hydro)'!V22*(W1352+W1353-W1351-W1514+W1462)-'Assumptions (Hydro)'!V23*Model!W1350/10^3,'Assumptions (Hydro)'!V23*Model!W1350/10^3)</f>
        <v>0.3059805239</v>
      </c>
      <c r="X1567" s="160">
        <f>IF(X1352+X1353-X1351-X1514+X1462&gt;0,'Assumptions (Hydro)'!W22*(X1352+X1353-X1351-X1514+X1462)-'Assumptions (Hydro)'!W23*Model!X1350/10^3,'Assumptions (Hydro)'!W23*Model!X1350/10^3)</f>
        <v>0.3102156141</v>
      </c>
      <c r="Y1567" s="160">
        <f>IF(Y1352+Y1353-Y1351-Y1514+Y1462&gt;0,'Assumptions (Hydro)'!X22*(Y1352+Y1353-Y1351-Y1514+Y1462)-'Assumptions (Hydro)'!X23*Model!Y1350/10^3,'Assumptions (Hydro)'!X23*Model!Y1350/10^3)</f>
        <v>0.3152262424</v>
      </c>
      <c r="Z1567" s="160">
        <f>IF(Z1352+Z1353-Z1351-Z1514+Z1462&gt;0,'Assumptions (Hydro)'!Y22*(Z1352+Z1353-Z1351-Z1514+Z1462)-'Assumptions (Hydro)'!Y23*Model!Z1350/10^3,'Assumptions (Hydro)'!Y23*Model!Z1350/10^3)</f>
        <v>0.3232073932</v>
      </c>
      <c r="AA1567" s="160">
        <f>IF(AA1352+AA1353-AA1351-AA1514+AA1462&gt;0,'Assumptions (Hydro)'!Z22*(AA1352+AA1353-AA1351-AA1514+AA1462)-'Assumptions (Hydro)'!Z23*Model!AA1350/10^3,'Assumptions (Hydro)'!Z23*Model!AA1350/10^3)</f>
        <v>0.3324306768</v>
      </c>
      <c r="AB1567" s="160">
        <f>IF(AB1352+AB1353-AB1351-AB1514+AB1462&gt;0,'Assumptions (Hydro)'!AA22*(AB1352+AB1353-AB1351-AB1514+AB1462)-'Assumptions (Hydro)'!AA23*Model!AB1350/10^3,'Assumptions (Hydro)'!AA23*Model!AB1350/10^3)</f>
        <v>0.3458670359</v>
      </c>
      <c r="AC1567" s="160">
        <f>IF(AC1352+AC1353-AC1351-AC1514+AC1462&gt;0,'Assumptions (Hydro)'!AB22*(AC1352+AC1353-AC1351-AC1514+AC1462)-'Assumptions (Hydro)'!AB23*Model!AC1350/10^3,'Assumptions (Hydro)'!AB23*Model!AC1350/10^3)</f>
        <v>0.3543866637</v>
      </c>
      <c r="AD1567" s="160">
        <f>IF(AD1352+AD1353-AD1351-AD1514+AD1462&gt;0,'Assumptions (Hydro)'!AC22*(AD1352+AD1353-AD1351-AD1514+AD1462)-'Assumptions (Hydro)'!AC23*Model!AD1350/10^3,'Assumptions (Hydro)'!AC23*Model!AD1350/10^3)</f>
        <v>0.3648044097</v>
      </c>
      <c r="AE1567" s="160">
        <f>IF(AE1352+AE1353-AE1351-AE1514+AE1462&gt;0,'Assumptions (Hydro)'!AD22*(AE1352+AE1353-AE1351-AE1514+AE1462)-'Assumptions (Hydro)'!AD23*Model!AE1350/10^3,'Assumptions (Hydro)'!AD23*Model!AE1350/10^3)</f>
        <v>0.3745041404</v>
      </c>
      <c r="AF1567" s="160">
        <f>IF(AF1352+AF1353-AF1351-AF1514+AF1462&gt;0,'Assumptions (Hydro)'!AE22*(AF1352+AF1353-AF1351-AF1514+AF1462)-'Assumptions (Hydro)'!AE23*Model!AF1350/10^3,'Assumptions (Hydro)'!AE23*Model!AF1350/10^3)</f>
        <v>0.3847542603</v>
      </c>
      <c r="AG1567" s="160">
        <f>IF(AG1352+AG1353-AG1351-AG1514+AG1462&gt;0,'Assumptions (Hydro)'!AF22*(AG1352+AG1353-AG1351-AG1514+AG1462)-'Assumptions (Hydro)'!AF23*Model!AG1350/10^3,'Assumptions (Hydro)'!AF23*Model!AG1350/10^3)</f>
        <v>0.3952788955</v>
      </c>
      <c r="AH1567" s="160">
        <f>IF(AH1352+AH1353-AH1351-AH1514+AH1462&gt;0,'Assumptions (Hydro)'!AG22*(AH1352+AH1353-AH1351-AH1514+AH1462)-'Assumptions (Hydro)'!AG23*Model!AH1350/10^3,'Assumptions (Hydro)'!AG23*Model!AH1350/10^3)</f>
        <v>0.4067866596</v>
      </c>
      <c r="AI1567" s="160">
        <f>IF(AI1352+AI1353-AI1351-AI1514+AI1462&gt;0,'Assumptions (Hydro)'!AH22*(AI1352+AI1353-AI1351-AI1514+AI1462)-'Assumptions (Hydro)'!AH23*Model!AI1350/10^3,'Assumptions (Hydro)'!AH23*Model!AI1350/10^3)</f>
        <v>0.4165282055</v>
      </c>
      <c r="AJ1567" s="160">
        <f>IF(AJ1352+AJ1353-AJ1351-AJ1514+AJ1462&gt;0,'Assumptions (Hydro)'!AI22*(AJ1352+AJ1353-AJ1351-AJ1514+AJ1462)-'Assumptions (Hydro)'!AI23*Model!AJ1350/10^3,'Assumptions (Hydro)'!AI23*Model!AJ1350/10^3)</f>
        <v>0.4261811894</v>
      </c>
      <c r="AK1567" s="160">
        <f>IF(AK1352+AK1353-AK1351-AK1514+AK1462&gt;0,'Assumptions (Hydro)'!AJ22*(AK1352+AK1353-AK1351-AK1514+AK1462)-'Assumptions (Hydro)'!AJ23*Model!AK1350/10^3,'Assumptions (Hydro)'!AJ23*Model!AK1350/10^3)</f>
        <v>0.435964843</v>
      </c>
      <c r="AL1567" s="160">
        <f>IF(AL1352+AL1353-AL1351-AL1514+AL1462&gt;0,'Assumptions (Hydro)'!AK22*(AL1352+AL1353-AL1351-AL1514+AL1462)-'Assumptions (Hydro)'!AK23*Model!AL1350/10^3,'Assumptions (Hydro)'!AK23*Model!AL1350/10^3)</f>
        <v>0.4467825046</v>
      </c>
      <c r="AM1567" s="160">
        <f>IF(AM1352+AM1353-AM1351-AM1514+AM1462&gt;0,'Assumptions (Hydro)'!AL22*(AM1352+AM1353-AM1351-AM1514+AM1462)-'Assumptions (Hydro)'!AL23*Model!AM1350/10^3,'Assumptions (Hydro)'!AL23*Model!AM1350/10^3)</f>
        <v>0.4600582487</v>
      </c>
      <c r="AN1567" s="160">
        <f>IF(AN1352+AN1353-AN1351-AN1514+AN1462&gt;0,'Assumptions (Hydro)'!AM22*(AN1352+AN1353-AN1351-AN1514+AN1462)-'Assumptions (Hydro)'!AM23*Model!AN1350/10^3,'Assumptions (Hydro)'!AM23*Model!AN1350/10^3)</f>
        <v>0.4730909133</v>
      </c>
      <c r="AO1567" s="160">
        <f>IF(AO1352+AO1353-AO1351-AO1514+AO1462&gt;0,'Assumptions (Hydro)'!AN22*(AO1352+AO1353-AO1351-AO1514+AO1462)-'Assumptions (Hydro)'!AN23*Model!AO1350/10^3,'Assumptions (Hydro)'!AN23*Model!AO1350/10^3)</f>
        <v>0.4880906881</v>
      </c>
      <c r="AP1567" s="160">
        <f>IF(AP1352+AP1353-AP1351-AP1514+AP1462&gt;0,'Assumptions (Hydro)'!AO22*(AP1352+AP1353-AP1351-AP1514+AP1462)-'Assumptions (Hydro)'!AO23*Model!AP1350/10^3,'Assumptions (Hydro)'!AO23*Model!AP1350/10^3)</f>
        <v>0.5034544582</v>
      </c>
      <c r="AQ1567" s="160">
        <f>IF(AQ1352+AQ1353-AQ1351-AQ1514+AQ1462&gt;0,'Assumptions (Hydro)'!AP22*(AQ1352+AQ1353-AQ1351-AQ1514+AQ1462)-'Assumptions (Hydro)'!AP23*Model!AQ1350/10^3,'Assumptions (Hydro)'!AP23*Model!AQ1350/10^3)</f>
        <v>0.518048842</v>
      </c>
      <c r="AR1567" s="160">
        <f>IF(AR1352+AR1353-AR1351-AR1514+AR1462&gt;0,'Assumptions (Hydro)'!AQ22*(AR1352+AR1353-AR1351-AR1514+AR1462)-'Assumptions (Hydro)'!AQ23*Model!AR1350/10^3,'Assumptions (Hydro)'!AQ23*Model!AR1350/10^3)</f>
        <v>0.5324859565</v>
      </c>
      <c r="AS1567" s="160">
        <f>IF(AS1352+AS1353-AS1351-AS1514+AS1462&gt;0,'Assumptions (Hydro)'!AR22*(AS1352+AS1353-AS1351-AS1514+AS1462)-'Assumptions (Hydro)'!AR23*Model!AS1350/10^3,'Assumptions (Hydro)'!AR23*Model!AS1350/10^3)</f>
        <v>0.5469598264</v>
      </c>
      <c r="AT1567" s="160">
        <f>IF(AT1352+AT1353-AT1351-AT1514+AT1462&gt;0,'Assumptions (Hydro)'!AS22*(AT1352+AT1353-AT1351-AT1514+AT1462)-'Assumptions (Hydro)'!AS23*Model!AT1350/10^3,'Assumptions (Hydro)'!AS23*Model!AT1350/10^3)</f>
        <v>0.5623060735</v>
      </c>
      <c r="AU1567" s="160">
        <f>IF(AU1352+AU1353-AU1351-AU1514+AU1462&gt;0,'Assumptions (Hydro)'!AT22*(AU1352+AU1353-AU1351-AU1514+AU1462)-'Assumptions (Hydro)'!AT23*Model!AU1350/10^3,'Assumptions (Hydro)'!AT23*Model!AU1350/10^3)</f>
        <v>0.5786738474</v>
      </c>
      <c r="AV1567" s="160">
        <f>IF(AV1352+AV1353-AV1351-AV1514+AV1462&gt;0,'Assumptions (Hydro)'!AU22*(AV1352+AV1353-AV1351-AV1514+AV1462)-'Assumptions (Hydro)'!AU23*Model!AV1350/10^3,'Assumptions (Hydro)'!AU23*Model!AV1350/10^3)</f>
        <v>0.5955475532</v>
      </c>
      <c r="AW1567" s="160">
        <f>IF(AW1352+AW1353-AW1351-AW1514+AW1462&gt;0,'Assumptions (Hydro)'!AV22*(AW1352+AW1353-AW1351-AW1514+AW1462)-'Assumptions (Hydro)'!AV23*Model!AW1350/10^3,'Assumptions (Hydro)'!AV23*Model!AW1350/10^3)</f>
        <v>0.61131609</v>
      </c>
      <c r="AX1567" s="160">
        <f>IF(AX1352+AX1353-AX1351-AX1514+AX1462&gt;0,'Assumptions (Hydro)'!AW22*(AX1352+AX1353-AX1351-AX1514+AX1462)-'Assumptions (Hydro)'!AW23*Model!AX1350/10^3,'Assumptions (Hydro)'!AW23*Model!AX1350/10^3)</f>
        <v>0.6299098542</v>
      </c>
      <c r="AY1567" s="160">
        <f>IF(AY1352+AY1353-AY1351-AY1514+AY1462&gt;0,'Assumptions (Hydro)'!AX22*(AY1352+AY1353-AY1351-AY1514+AY1462)-'Assumptions (Hydro)'!AX23*Model!AY1350/10^3,'Assumptions (Hydro)'!AX23*Model!AY1350/10^3)</f>
        <v>0.6597089155</v>
      </c>
      <c r="AZ1567" s="160">
        <f>IF(AZ1352+AZ1353-AZ1351-AZ1514+AZ1462&gt;0,'Assumptions (Hydro)'!AY22*(AZ1352+AZ1353-AZ1351-AZ1514+AZ1462)-'Assumptions (Hydro)'!AY23*Model!AZ1350/10^3,'Assumptions (Hydro)'!AY23*Model!AZ1350/10^3)</f>
        <v>0.6833243131</v>
      </c>
      <c r="BA1567" s="160">
        <f>IF(BA1352+BA1353-BA1351-BA1514+BA1462&gt;0,'Assumptions (Hydro)'!AZ22*(BA1352+BA1353-BA1351-BA1514+BA1462)-'Assumptions (Hydro)'!AZ23*Model!BA1350/10^3,'Assumptions (Hydro)'!AZ23*Model!BA1350/10^3)</f>
        <v>0.7026156467</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2402.2</v>
      </c>
      <c r="Y1572" s="292">
        <f>'Assumptions (Geo)'!X39</f>
        <v>0</v>
      </c>
      <c r="Z1572" s="292">
        <f>'Assumptions (Geo)'!Y39</f>
        <v>0</v>
      </c>
      <c r="AA1572" s="292">
        <f>'Assumptions (Geo)'!Z39</f>
        <v>48</v>
      </c>
      <c r="AB1572" s="292">
        <f>'Assumptions (Geo)'!AA39</f>
        <v>0</v>
      </c>
      <c r="AC1572" s="292">
        <f>'Assumptions (Geo)'!AB39</f>
        <v>0</v>
      </c>
      <c r="AD1572" s="292">
        <f>'Assumptions (Geo)'!AC39</f>
        <v>47.5</v>
      </c>
      <c r="AE1572" s="292">
        <f>'Assumptions (Geo)'!AD39</f>
        <v>0</v>
      </c>
      <c r="AF1572" s="292">
        <f>'Assumptions (Geo)'!AE39</f>
        <v>0</v>
      </c>
      <c r="AG1572" s="292">
        <f>'Assumptions (Geo)'!AF39</f>
        <v>0</v>
      </c>
      <c r="AH1572" s="292">
        <f>'Assumptions (Geo)'!AG39</f>
        <v>69.8</v>
      </c>
      <c r="AI1572" s="292">
        <f>'Assumptions (Geo)'!AH39</f>
        <v>0</v>
      </c>
      <c r="AJ1572" s="292">
        <f>'Assumptions (Geo)'!AI39</f>
        <v>0</v>
      </c>
      <c r="AK1572" s="292">
        <f>'Assumptions (Geo)'!AJ39</f>
        <v>24</v>
      </c>
      <c r="AL1572" s="292">
        <f>'Assumptions (Geo)'!AK39</f>
        <v>0</v>
      </c>
      <c r="AM1572" s="292">
        <f>'Assumptions (Geo)'!AL39</f>
        <v>0</v>
      </c>
      <c r="AN1572" s="292">
        <f>'Assumptions (Geo)'!AM39</f>
        <v>26.5</v>
      </c>
      <c r="AO1572" s="292">
        <f>'Assumptions (Geo)'!AN39</f>
        <v>20</v>
      </c>
      <c r="AP1572" s="292">
        <f>'Assumptions (Geo)'!AO39</f>
        <v>16</v>
      </c>
      <c r="AQ1572" s="292">
        <f>'Assumptions (Geo)'!AP39</f>
        <v>64</v>
      </c>
      <c r="AR1572" s="292">
        <f>'Assumptions (Geo)'!AQ39</f>
        <v>0</v>
      </c>
      <c r="AS1572" s="292">
        <f>'Assumptions (Geo)'!AR39</f>
        <v>0</v>
      </c>
      <c r="AT1572" s="292">
        <f>'Assumptions (Geo)'!AS39</f>
        <v>55</v>
      </c>
      <c r="AU1572" s="292">
        <f>'Assumptions (Geo)'!AT39</f>
        <v>0</v>
      </c>
      <c r="AV1572" s="292">
        <f>'Assumptions (Geo)'!AU39</f>
        <v>0</v>
      </c>
      <c r="AW1572" s="292">
        <f>'Assumptions (Geo)'!AV39</f>
        <v>0</v>
      </c>
      <c r="AX1572" s="292">
        <f>'Assumptions (Geo)'!AW39</f>
        <v>0</v>
      </c>
      <c r="AY1572" s="292">
        <f>'Assumptions (Geo)'!AX39</f>
        <v>0</v>
      </c>
      <c r="AZ1572" s="292">
        <f>'Assumptions (Geo)'!AY39</f>
        <v>19</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389.8</v>
      </c>
      <c r="Y1573" s="167">
        <f>X1573-'Assumptions (Geo)'!X39+X1579</f>
        <v>2804.027084</v>
      </c>
      <c r="Z1573" s="167">
        <f>Y1573-'Assumptions (Geo)'!Y39+Y1579</f>
        <v>2816.054169</v>
      </c>
      <c r="AA1573" s="167">
        <f>Z1573-'Assumptions (Geo)'!Z39+Z1579</f>
        <v>2780.081253</v>
      </c>
      <c r="AB1573" s="167">
        <f>AA1573-'Assumptions (Geo)'!AA39+AA1579</f>
        <v>2840.108337</v>
      </c>
      <c r="AC1573" s="167">
        <f>AB1573-'Assumptions (Geo)'!AB39+AB1579</f>
        <v>2852.135421</v>
      </c>
      <c r="AD1573" s="167">
        <f>AC1573-'Assumptions (Geo)'!AC39+AC1579</f>
        <v>2816.662506</v>
      </c>
      <c r="AE1573" s="167">
        <f>AD1573-'Assumptions (Geo)'!AD39+AD1579</f>
        <v>2876.18959</v>
      </c>
      <c r="AF1573" s="167">
        <f>AE1573-'Assumptions (Geo)'!AE39+AE1579</f>
        <v>2888.216674</v>
      </c>
      <c r="AG1573" s="167">
        <f>AF1573-'Assumptions (Geo)'!AF39+AF1579</f>
        <v>2900.243759</v>
      </c>
      <c r="AH1573" s="167">
        <f>AG1573-'Assumptions (Geo)'!AG39+AG1579</f>
        <v>2842.470843</v>
      </c>
      <c r="AI1573" s="167">
        <f>AH1573-'Assumptions (Geo)'!AH39+AH1579</f>
        <v>2924.297927</v>
      </c>
      <c r="AJ1573" s="167">
        <f>AI1573-'Assumptions (Geo)'!AI39+AI1579</f>
        <v>2936.325012</v>
      </c>
      <c r="AK1573" s="167">
        <f>AJ1573-'Assumptions (Geo)'!AJ39+AJ1579</f>
        <v>2924.352096</v>
      </c>
      <c r="AL1573" s="167">
        <f>AK1573-'Assumptions (Geo)'!AK39+AK1579</f>
        <v>2960.37918</v>
      </c>
      <c r="AM1573" s="167">
        <f>AL1573-'Assumptions (Geo)'!AL39+AL1579</f>
        <v>2972.406264</v>
      </c>
      <c r="AN1573" s="167">
        <f>AM1573-'Assumptions (Geo)'!AM39+AM1579</f>
        <v>2957.933349</v>
      </c>
      <c r="AO1573" s="167">
        <f>AN1573-'Assumptions (Geo)'!AN39+AN1579</f>
        <v>2976.460433</v>
      </c>
      <c r="AP1573" s="167">
        <f>AO1573-'Assumptions (Geo)'!AO39+AO1579</f>
        <v>2992.487517</v>
      </c>
      <c r="AQ1573" s="167">
        <f>AP1573-'Assumptions (Geo)'!AP39+AP1579</f>
        <v>2956.514602</v>
      </c>
      <c r="AR1573" s="167">
        <f>AQ1573-'Assumptions (Geo)'!AQ39+AQ1579</f>
        <v>3032.541686</v>
      </c>
      <c r="AS1573" s="167">
        <f>AR1573-'Assumptions (Geo)'!AR39+AR1579</f>
        <v>3044.56877</v>
      </c>
      <c r="AT1573" s="167">
        <f>AS1573-'Assumptions (Geo)'!AS39+AS1579</f>
        <v>3001.595855</v>
      </c>
      <c r="AU1573" s="167">
        <f>AT1573-'Assumptions (Geo)'!AT39+AT1579</f>
        <v>3068.622939</v>
      </c>
      <c r="AV1573" s="167">
        <f>AU1573-'Assumptions (Geo)'!AU39+AU1579</f>
        <v>3080.650023</v>
      </c>
      <c r="AW1573" s="167">
        <f>AV1573-'Assumptions (Geo)'!AV39+AV1579</f>
        <v>3092.677107</v>
      </c>
      <c r="AX1573" s="167">
        <f>AW1573-'Assumptions (Geo)'!AW39+AW1579</f>
        <v>3104.704192</v>
      </c>
      <c r="AY1573" s="167">
        <f>AX1573-'Assumptions (Geo)'!AX39+AX1579</f>
        <v>3116.731276</v>
      </c>
      <c r="AZ1573" s="167">
        <f>AY1573-'Assumptions (Geo)'!AY39+AY1579</f>
        <v>3109.75836</v>
      </c>
      <c r="BA1573" s="167">
        <f>AZ1573-'Assumptions (Geo)'!AZ39+AZ1579</f>
        <v>3140.785445</v>
      </c>
    </row>
    <row r="1574" ht="15.75" customHeight="1">
      <c r="A1574" s="293" t="s">
        <v>431</v>
      </c>
      <c r="B1574" s="150" t="s">
        <v>149</v>
      </c>
      <c r="C1574" s="171">
        <v>2836.5</v>
      </c>
      <c r="D1574" s="171">
        <v>2836.5</v>
      </c>
      <c r="E1574" s="171">
        <v>2836.5</v>
      </c>
      <c r="F1574" s="171">
        <v>2834.1</v>
      </c>
      <c r="G1574" s="171">
        <v>2834.1</v>
      </c>
      <c r="H1574" s="171">
        <v>2834.1</v>
      </c>
      <c r="I1574" s="171">
        <v>2860.6</v>
      </c>
      <c r="J1574" s="171">
        <v>2856.6</v>
      </c>
      <c r="K1574" s="171">
        <v>2871.4</v>
      </c>
      <c r="L1574" s="171">
        <v>2935.4</v>
      </c>
      <c r="M1574" s="171">
        <v>2935.4</v>
      </c>
      <c r="N1574" s="171">
        <v>2935.4</v>
      </c>
      <c r="O1574" s="171">
        <v>2989.2</v>
      </c>
      <c r="P1574" s="171">
        <v>2974.2</v>
      </c>
      <c r="Q1574" s="171">
        <v>2974.2</v>
      </c>
      <c r="R1574" s="171">
        <v>2949.8</v>
      </c>
      <c r="S1574" s="171">
        <v>2911.8</v>
      </c>
      <c r="T1574" s="171">
        <v>2773.0</v>
      </c>
      <c r="U1574" s="171">
        <v>2792.0</v>
      </c>
      <c r="V1574" s="153">
        <f t="shared" ref="V1574:W1574" si="58">U1574+V1579</f>
        <v>2792</v>
      </c>
      <c r="W1574" s="153">
        <f t="shared" si="58"/>
        <v>2792</v>
      </c>
      <c r="X1574" s="154">
        <f t="shared" ref="X1574:AZ1574" si="59">W1574+($BA$1574-$W$1574)/($BA$2-$W$2)</f>
        <v>2804.027084</v>
      </c>
      <c r="Y1574" s="154">
        <f t="shared" si="59"/>
        <v>2816.054169</v>
      </c>
      <c r="Z1574" s="154">
        <f t="shared" si="59"/>
        <v>2828.081253</v>
      </c>
      <c r="AA1574" s="154">
        <f t="shared" si="59"/>
        <v>2840.108337</v>
      </c>
      <c r="AB1574" s="154">
        <f t="shared" si="59"/>
        <v>2852.135421</v>
      </c>
      <c r="AC1574" s="154">
        <f t="shared" si="59"/>
        <v>2864.162506</v>
      </c>
      <c r="AD1574" s="154">
        <f t="shared" si="59"/>
        <v>2876.18959</v>
      </c>
      <c r="AE1574" s="154">
        <f t="shared" si="59"/>
        <v>2888.216674</v>
      </c>
      <c r="AF1574" s="154">
        <f t="shared" si="59"/>
        <v>2900.243759</v>
      </c>
      <c r="AG1574" s="154">
        <f t="shared" si="59"/>
        <v>2912.270843</v>
      </c>
      <c r="AH1574" s="154">
        <f t="shared" si="59"/>
        <v>2924.297927</v>
      </c>
      <c r="AI1574" s="154">
        <f t="shared" si="59"/>
        <v>2936.325012</v>
      </c>
      <c r="AJ1574" s="154">
        <f t="shared" si="59"/>
        <v>2948.352096</v>
      </c>
      <c r="AK1574" s="154">
        <f t="shared" si="59"/>
        <v>2960.37918</v>
      </c>
      <c r="AL1574" s="154">
        <f t="shared" si="59"/>
        <v>2972.406264</v>
      </c>
      <c r="AM1574" s="154">
        <f t="shared" si="59"/>
        <v>2984.433349</v>
      </c>
      <c r="AN1574" s="154">
        <f t="shared" si="59"/>
        <v>2996.460433</v>
      </c>
      <c r="AO1574" s="154">
        <f t="shared" si="59"/>
        <v>3008.487517</v>
      </c>
      <c r="AP1574" s="154">
        <f t="shared" si="59"/>
        <v>3020.514602</v>
      </c>
      <c r="AQ1574" s="154">
        <f t="shared" si="59"/>
        <v>3032.541686</v>
      </c>
      <c r="AR1574" s="154">
        <f t="shared" si="59"/>
        <v>3044.56877</v>
      </c>
      <c r="AS1574" s="154">
        <f t="shared" si="59"/>
        <v>3056.595855</v>
      </c>
      <c r="AT1574" s="154">
        <f t="shared" si="59"/>
        <v>3068.622939</v>
      </c>
      <c r="AU1574" s="154">
        <f t="shared" si="59"/>
        <v>3080.650023</v>
      </c>
      <c r="AV1574" s="154">
        <f t="shared" si="59"/>
        <v>3092.677107</v>
      </c>
      <c r="AW1574" s="154">
        <f t="shared" si="59"/>
        <v>3104.704192</v>
      </c>
      <c r="AX1574" s="154">
        <f t="shared" si="59"/>
        <v>3116.731276</v>
      </c>
      <c r="AY1574" s="154">
        <f t="shared" si="59"/>
        <v>3128.75836</v>
      </c>
      <c r="AZ1574" s="154">
        <f t="shared" si="59"/>
        <v>3140.785445</v>
      </c>
      <c r="BA1574" s="155">
        <f>Inputs!$H$10</f>
        <v>3152.812529</v>
      </c>
    </row>
    <row r="1575" ht="15.75" customHeight="1">
      <c r="A1575" s="293" t="s">
        <v>432</v>
      </c>
      <c r="B1575" s="150" t="s">
        <v>150</v>
      </c>
      <c r="C1575" s="171">
        <v>12.308471</v>
      </c>
      <c r="D1575" s="171">
        <v>12.181294</v>
      </c>
      <c r="E1575" s="171">
        <v>13.073615</v>
      </c>
      <c r="F1575" s="171">
        <v>12.981763</v>
      </c>
      <c r="G1575" s="171">
        <v>13.105306</v>
      </c>
      <c r="H1575" s="171">
        <v>13.022639</v>
      </c>
      <c r="I1575" s="171">
        <v>12.821434</v>
      </c>
      <c r="J1575" s="171">
        <v>12.990711</v>
      </c>
      <c r="K1575" s="171">
        <v>12.883</v>
      </c>
      <c r="L1575" s="171">
        <v>12.852783</v>
      </c>
      <c r="M1575" s="171">
        <v>12.600098</v>
      </c>
      <c r="N1575" s="171">
        <v>12.552383</v>
      </c>
      <c r="O1575" s="171">
        <v>12.518999</v>
      </c>
      <c r="P1575" s="171">
        <v>12.306571</v>
      </c>
      <c r="Q1575" s="171">
        <v>12.101728</v>
      </c>
      <c r="R1575" s="171">
        <v>11.883135</v>
      </c>
      <c r="S1575" s="171">
        <v>11.457299</v>
      </c>
      <c r="T1575" s="171">
        <v>11.5596</v>
      </c>
      <c r="U1575" s="171">
        <v>11.676841</v>
      </c>
      <c r="V1575" s="213">
        <f t="shared" ref="V1575:W1575" si="60">U1575</f>
        <v>11.676841</v>
      </c>
      <c r="W1575" s="213">
        <f t="shared" si="60"/>
        <v>11.676841</v>
      </c>
      <c r="X1575" s="154">
        <f t="shared" ref="X1575:AZ1575" si="61">W1575+($BA$1575-$W$1575)/($BA$2-$W$2)</f>
        <v>11.99585348</v>
      </c>
      <c r="Y1575" s="154">
        <f t="shared" si="61"/>
        <v>12.31486596</v>
      </c>
      <c r="Z1575" s="154">
        <f t="shared" si="61"/>
        <v>12.63387844</v>
      </c>
      <c r="AA1575" s="154">
        <f t="shared" si="61"/>
        <v>12.95289092</v>
      </c>
      <c r="AB1575" s="154">
        <f t="shared" si="61"/>
        <v>13.2719034</v>
      </c>
      <c r="AC1575" s="154">
        <f t="shared" si="61"/>
        <v>13.59091588</v>
      </c>
      <c r="AD1575" s="154">
        <f t="shared" si="61"/>
        <v>13.90992836</v>
      </c>
      <c r="AE1575" s="154">
        <f t="shared" si="61"/>
        <v>14.22894084</v>
      </c>
      <c r="AF1575" s="154">
        <f t="shared" si="61"/>
        <v>14.54795332</v>
      </c>
      <c r="AG1575" s="154">
        <f t="shared" si="61"/>
        <v>14.8669658</v>
      </c>
      <c r="AH1575" s="154">
        <f t="shared" si="61"/>
        <v>15.18597828</v>
      </c>
      <c r="AI1575" s="154">
        <f t="shared" si="61"/>
        <v>15.50499076</v>
      </c>
      <c r="AJ1575" s="154">
        <f t="shared" si="61"/>
        <v>15.82400324</v>
      </c>
      <c r="AK1575" s="154">
        <f t="shared" si="61"/>
        <v>16.14301572</v>
      </c>
      <c r="AL1575" s="154">
        <f t="shared" si="61"/>
        <v>16.4620282</v>
      </c>
      <c r="AM1575" s="154">
        <f t="shared" si="61"/>
        <v>16.78104068</v>
      </c>
      <c r="AN1575" s="154">
        <f t="shared" si="61"/>
        <v>17.10005316</v>
      </c>
      <c r="AO1575" s="154">
        <f t="shared" si="61"/>
        <v>17.41906564</v>
      </c>
      <c r="AP1575" s="154">
        <f t="shared" si="61"/>
        <v>17.73807812</v>
      </c>
      <c r="AQ1575" s="154">
        <f t="shared" si="61"/>
        <v>18.0570906</v>
      </c>
      <c r="AR1575" s="154">
        <f t="shared" si="61"/>
        <v>18.37610308</v>
      </c>
      <c r="AS1575" s="154">
        <f t="shared" si="61"/>
        <v>18.69511556</v>
      </c>
      <c r="AT1575" s="154">
        <f t="shared" si="61"/>
        <v>19.01412804</v>
      </c>
      <c r="AU1575" s="154">
        <f t="shared" si="61"/>
        <v>19.33314052</v>
      </c>
      <c r="AV1575" s="154">
        <f t="shared" si="61"/>
        <v>19.652153</v>
      </c>
      <c r="AW1575" s="154">
        <f t="shared" si="61"/>
        <v>19.97116548</v>
      </c>
      <c r="AX1575" s="154">
        <f t="shared" si="61"/>
        <v>20.29017796</v>
      </c>
      <c r="AY1575" s="154">
        <f t="shared" si="61"/>
        <v>20.60919044</v>
      </c>
      <c r="AZ1575" s="154">
        <f t="shared" si="61"/>
        <v>20.92820292</v>
      </c>
      <c r="BA1575" s="243">
        <f>Inputs!$I$10</f>
        <v>21.2472154</v>
      </c>
    </row>
    <row r="1576" ht="15.75" customHeight="1">
      <c r="A1576" s="294" t="s">
        <v>31</v>
      </c>
      <c r="B1576" s="159" t="s">
        <v>351</v>
      </c>
      <c r="C1576" s="219">
        <f>'Assumptions (Geo)'!B18*Model!C1574/10^9+'Assumptions (Geo)'!B20*Model!C1575/10^3</f>
        <v>0.1922681304</v>
      </c>
      <c r="D1576" s="219">
        <f>'Assumptions (Geo)'!C18*Model!D1574/10^9+'Assumptions (Geo)'!C20*Model!D1575/10^3</f>
        <v>0.1964853701</v>
      </c>
      <c r="E1576" s="219">
        <f>'Assumptions (Geo)'!D18*Model!E1574/10^9+'Assumptions (Geo)'!D20*Model!E1575/10^3</f>
        <v>0.1995932724</v>
      </c>
      <c r="F1576" s="219">
        <f>'Assumptions (Geo)'!E18*Model!F1574/10^9+'Assumptions (Geo)'!E20*Model!F1575/10^3</f>
        <v>0.2031279519</v>
      </c>
      <c r="G1576" s="219">
        <f>'Assumptions (Geo)'!F18*Model!G1574/10^9+'Assumptions (Geo)'!F20*Model!G1575/10^3</f>
        <v>0.2085965632</v>
      </c>
      <c r="H1576" s="219">
        <f>'Assumptions (Geo)'!G18*Model!H1574/10^9+'Assumptions (Geo)'!G20*Model!H1575/10^3</f>
        <v>0.2150941576</v>
      </c>
      <c r="I1576" s="219">
        <f>'Assumptions (Geo)'!H18*Model!I1574/10^9+'Assumptions (Geo)'!H20*Model!I1575/10^3</f>
        <v>0.2236754457</v>
      </c>
      <c r="J1576" s="219">
        <f>'Assumptions (Geo)'!I18*Model!J1574/10^9+'Assumptions (Geo)'!I20*Model!J1575/10^3</f>
        <v>0.2293628845</v>
      </c>
      <c r="K1576" s="219">
        <f>'Assumptions (Geo)'!J18*Model!K1574/10^9+'Assumptions (Geo)'!J20*Model!K1575/10^3</f>
        <v>0.2350357274</v>
      </c>
      <c r="L1576" s="219">
        <f>'Assumptions (Geo)'!K18*Model!L1574/10^9+'Assumptions (Geo)'!K20*Model!L1575/10^3</f>
        <v>0.2421060863</v>
      </c>
      <c r="M1576" s="219">
        <f>'Assumptions (Geo)'!L18*Model!M1574/10^9+'Assumptions (Geo)'!L20*Model!M1575/10^3</f>
        <v>0.2449272343</v>
      </c>
      <c r="N1576" s="219">
        <f>'Assumptions (Geo)'!M18*Model!N1574/10^9+'Assumptions (Geo)'!M20*Model!N1575/10^3</f>
        <v>0.2500435551</v>
      </c>
      <c r="O1576" s="219">
        <f>'Assumptions (Geo)'!N18*Model!O1574/10^9+'Assumptions (Geo)'!N20*Model!O1575/10^3</f>
        <v>0.2595096809</v>
      </c>
      <c r="P1576" s="219">
        <f>'Assumptions (Geo)'!O18*Model!P1574/10^9+'Assumptions (Geo)'!O20*Model!P1575/10^3</f>
        <v>0.2627388015</v>
      </c>
      <c r="Q1576" s="219">
        <f>'Assumptions (Geo)'!P18*Model!Q1574/10^9+'Assumptions (Geo)'!P20*Model!Q1575/10^3</f>
        <v>0.2676004214</v>
      </c>
      <c r="R1576" s="219">
        <f>'Assumptions (Geo)'!Q18*Model!R1574/10^9+'Assumptions (Geo)'!Q20*Model!R1575/10^3</f>
        <v>0.268168831</v>
      </c>
      <c r="S1576" s="219">
        <f>'Assumptions (Geo)'!R18*Model!S1574/10^9+'Assumptions (Geo)'!R20*Model!S1575/10^3</f>
        <v>0.2674547468</v>
      </c>
      <c r="T1576" s="219">
        <f>'Assumptions (Geo)'!S18*Model!T1574/10^9+'Assumptions (Geo)'!S20*Model!T1575/10^3</f>
        <v>0.2595033717</v>
      </c>
      <c r="U1576" s="219">
        <f>'Assumptions (Geo)'!T18*Model!U1574/10^9+'Assumptions (Geo)'!T20*Model!U1575/10^3</f>
        <v>0.2676461197</v>
      </c>
      <c r="V1576" s="219">
        <f>'Assumptions (Geo)'!U18*Model!V1574/10^9+'Assumptions (Geo)'!U20*Model!V1575/10^3</f>
        <v>0.2728676211</v>
      </c>
      <c r="W1576" s="219">
        <f>'Assumptions (Geo)'!V18*Model!W1574/10^9+'Assumptions (Geo)'!V20*Model!W1575/10^3</f>
        <v>0.2781909886</v>
      </c>
      <c r="X1576" s="219">
        <f>'Assumptions (Geo)'!W18*Model!X1574/10^9+'Assumptions (Geo)'!W20*Model!X1575/10^3</f>
        <v>0.285024695</v>
      </c>
      <c r="Y1576" s="219">
        <f>'Assumptions (Geo)'!X18*Model!Y1574/10^9+'Assumptions (Geo)'!X20*Model!Y1575/10^3</f>
        <v>0.2920207747</v>
      </c>
      <c r="Z1576" s="219">
        <f>'Assumptions (Geo)'!Y18*Model!Z1574/10^9+'Assumptions (Geo)'!Y20*Model!Z1575/10^3</f>
        <v>0.299182994</v>
      </c>
      <c r="AA1576" s="219">
        <f>'Assumptions (Geo)'!Z18*Model!AA1574/10^9+'Assumptions (Geo)'!Z20*Model!AA1575/10^3</f>
        <v>0.3065152047</v>
      </c>
      <c r="AB1576" s="219">
        <f>'Assumptions (Geo)'!AA18*Model!AB1574/10^9+'Assumptions (Geo)'!AA20*Model!AB1575/10^3</f>
        <v>0.3140213462</v>
      </c>
      <c r="AC1576" s="219">
        <f>'Assumptions (Geo)'!AB18*Model!AC1574/10^9+'Assumptions (Geo)'!AB20*Model!AC1575/10^3</f>
        <v>0.3217054479</v>
      </c>
      <c r="AD1576" s="219">
        <f>'Assumptions (Geo)'!AC18*Model!AD1574/10^9+'Assumptions (Geo)'!AC20*Model!AD1575/10^3</f>
        <v>0.3295716305</v>
      </c>
      <c r="AE1576" s="219">
        <f>'Assumptions (Geo)'!AD18*Model!AE1574/10^9+'Assumptions (Geo)'!AD20*Model!AE1575/10^3</f>
        <v>0.3376241087</v>
      </c>
      <c r="AF1576" s="219">
        <f>'Assumptions (Geo)'!AE18*Model!AF1574/10^9+'Assumptions (Geo)'!AE20*Model!AF1575/10^3</f>
        <v>0.3458671928</v>
      </c>
      <c r="AG1576" s="219">
        <f>'Assumptions (Geo)'!AF18*Model!AG1574/10^9+'Assumptions (Geo)'!AF20*Model!AG1575/10^3</f>
        <v>0.3543052911</v>
      </c>
      <c r="AH1576" s="219">
        <f>'Assumptions (Geo)'!AG18*Model!AH1574/10^9+'Assumptions (Geo)'!AG20*Model!AH1575/10^3</f>
        <v>0.3629429123</v>
      </c>
      <c r="AI1576" s="219">
        <f>'Assumptions (Geo)'!AH18*Model!AI1574/10^9+'Assumptions (Geo)'!AH20*Model!AI1575/10^3</f>
        <v>0.3717846672</v>
      </c>
      <c r="AJ1576" s="219">
        <f>'Assumptions (Geo)'!AI18*Model!AJ1574/10^9+'Assumptions (Geo)'!AI20*Model!AJ1575/10^3</f>
        <v>0.3808352715</v>
      </c>
      <c r="AK1576" s="219">
        <f>'Assumptions (Geo)'!AJ18*Model!AK1574/10^9+'Assumptions (Geo)'!AJ20*Model!AK1575/10^3</f>
        <v>0.3900995479</v>
      </c>
      <c r="AL1576" s="219">
        <f>'Assumptions (Geo)'!AK18*Model!AL1574/10^9+'Assumptions (Geo)'!AK20*Model!AL1575/10^3</f>
        <v>0.3995824286</v>
      </c>
      <c r="AM1576" s="219">
        <f>'Assumptions (Geo)'!AL18*Model!AM1574/10^9+'Assumptions (Geo)'!AL20*Model!AM1575/10^3</f>
        <v>0.4092889574</v>
      </c>
      <c r="AN1576" s="219">
        <f>'Assumptions (Geo)'!AM18*Model!AN1574/10^9+'Assumptions (Geo)'!AM20*Model!AN1575/10^3</f>
        <v>0.4192242929</v>
      </c>
      <c r="AO1576" s="219">
        <f>'Assumptions (Geo)'!AN18*Model!AO1574/10^9+'Assumptions (Geo)'!AN20*Model!AO1575/10^3</f>
        <v>0.4293937105</v>
      </c>
      <c r="AP1576" s="219">
        <f>'Assumptions (Geo)'!AO18*Model!AP1574/10^9+'Assumptions (Geo)'!AO20*Model!AP1575/10^3</f>
        <v>0.4398026051</v>
      </c>
      <c r="AQ1576" s="219">
        <f>'Assumptions (Geo)'!AP18*Model!AQ1574/10^9+'Assumptions (Geo)'!AP20*Model!AQ1575/10^3</f>
        <v>0.4504564938</v>
      </c>
      <c r="AR1576" s="219">
        <f>'Assumptions (Geo)'!AQ18*Model!AR1574/10^9+'Assumptions (Geo)'!AQ20*Model!AR1575/10^3</f>
        <v>0.461361019</v>
      </c>
      <c r="AS1576" s="219">
        <f>'Assumptions (Geo)'!AR18*Model!AS1574/10^9+'Assumptions (Geo)'!AR20*Model!AS1575/10^3</f>
        <v>0.4725219504</v>
      </c>
      <c r="AT1576" s="219">
        <f>'Assumptions (Geo)'!AS18*Model!AT1574/10^9+'Assumptions (Geo)'!AS20*Model!AT1575/10^3</f>
        <v>0.4839451887</v>
      </c>
      <c r="AU1576" s="219">
        <f>'Assumptions (Geo)'!AT18*Model!AU1574/10^9+'Assumptions (Geo)'!AT20*Model!AU1575/10^3</f>
        <v>0.4956367681</v>
      </c>
      <c r="AV1576" s="219">
        <f>'Assumptions (Geo)'!AU18*Model!AV1574/10^9+'Assumptions (Geo)'!AU20*Model!AV1575/10^3</f>
        <v>0.5076028591</v>
      </c>
      <c r="AW1576" s="219">
        <f>'Assumptions (Geo)'!AV18*Model!AW1574/10^9+'Assumptions (Geo)'!AV20*Model!AW1575/10^3</f>
        <v>0.519849772</v>
      </c>
      <c r="AX1576" s="219">
        <f>'Assumptions (Geo)'!AW18*Model!AX1574/10^9+'Assumptions (Geo)'!AW20*Model!AX1575/10^3</f>
        <v>0.5323839597</v>
      </c>
      <c r="AY1576" s="219">
        <f>'Assumptions (Geo)'!AX18*Model!AY1574/10^9+'Assumptions (Geo)'!AX20*Model!AY1575/10^3</f>
        <v>0.545212021</v>
      </c>
      <c r="AZ1576" s="219">
        <f>'Assumptions (Geo)'!AY18*Model!AZ1574/10^9+'Assumptions (Geo)'!AY20*Model!AZ1575/10^3</f>
        <v>0.5583407038</v>
      </c>
      <c r="BA1576" s="219">
        <f>'Assumptions (Geo)'!AZ18*Model!BA1574/10^9+'Assumptions (Geo)'!AZ20*Model!BA1575/10^3</f>
        <v>0.5717769086</v>
      </c>
    </row>
    <row r="1577" ht="15.75" customHeight="1">
      <c r="A1577" s="294" t="s">
        <v>36</v>
      </c>
      <c r="B1577" s="159" t="s">
        <v>351</v>
      </c>
      <c r="C1577" s="221">
        <f>C1575*'Assumptions (Geo)'!B33/10^3</f>
        <v>0.8238871999</v>
      </c>
      <c r="D1577" s="221">
        <f>D1575*'Assumptions (Geo)'!C33/10^3</f>
        <v>0.8351824061</v>
      </c>
      <c r="E1577" s="221">
        <f>E1575*'Assumptions (Geo)'!D33/10^3</f>
        <v>0.8104020172</v>
      </c>
      <c r="F1577" s="221">
        <f>F1575*'Assumptions (Geo)'!E33/10^3</f>
        <v>0.9781745439</v>
      </c>
      <c r="G1577" s="221">
        <f>G1575*'Assumptions (Geo)'!F33/10^3</f>
        <v>1.037516934</v>
      </c>
      <c r="H1577" s="221">
        <f>H1575*'Assumptions (Geo)'!G33/10^3</f>
        <v>1.248257714</v>
      </c>
      <c r="I1577" s="221">
        <f>I1575*'Assumptions (Geo)'!H33/10^3</f>
        <v>1.105690979</v>
      </c>
      <c r="J1577" s="221">
        <f>J1575*'Assumptions (Geo)'!I33/10^3</f>
        <v>1.138657903</v>
      </c>
      <c r="K1577" s="221">
        <f>K1575*'Assumptions (Geo)'!J33/10^3</f>
        <v>1.306828331</v>
      </c>
      <c r="L1577" s="221">
        <f>L1575*'Assumptions (Geo)'!K33/10^3</f>
        <v>0.9102996413</v>
      </c>
      <c r="M1577" s="221">
        <f>M1575*'Assumptions (Geo)'!L33/10^3</f>
        <v>0.9226913164</v>
      </c>
      <c r="N1577" s="221">
        <f>N1575*'Assumptions (Geo)'!M33/10^3</f>
        <v>0.8854739673</v>
      </c>
      <c r="O1577" s="221">
        <f>O1575*'Assumptions (Geo)'!N33/10^3</f>
        <v>0.7636313972</v>
      </c>
      <c r="P1577" s="221">
        <f>P1575*'Assumptions (Geo)'!O33/10^3</f>
        <v>0.8333308407</v>
      </c>
      <c r="Q1577" s="221">
        <f>Q1575*'Assumptions (Geo)'!P33/10^3</f>
        <v>0.8793514922</v>
      </c>
      <c r="R1577" s="221">
        <f>R1575*'Assumptions (Geo)'!Q33/10^3</f>
        <v>0.7114028898</v>
      </c>
      <c r="S1577" s="221">
        <f>S1575*'Assumptions (Geo)'!R33/10^3</f>
        <v>0.7340691469</v>
      </c>
      <c r="T1577" s="221">
        <f>T1575*'Assumptions (Geo)'!S33/10^3</f>
        <v>0.722937384</v>
      </c>
      <c r="U1577" s="221">
        <f>U1575*'Assumptions (Geo)'!T33/10^3</f>
        <v>0.7496531922</v>
      </c>
      <c r="V1577" s="221">
        <f>V1575*'Assumptions (Geo)'!U33/10^3</f>
        <v>0.7600455807</v>
      </c>
      <c r="W1577" s="221">
        <f>W1575*'Assumptions (Geo)'!V33/10^3</f>
        <v>0.7927790355</v>
      </c>
      <c r="X1577" s="221">
        <f>X1575*'Assumptions (Geo)'!W33/10^3</f>
        <v>0.8206151039</v>
      </c>
      <c r="Y1577" s="221">
        <f>Y1575*'Assumptions (Geo)'!X33/10^3</f>
        <v>0.8502163755</v>
      </c>
      <c r="Z1577" s="221">
        <f>Z1575*'Assumptions (Geo)'!Y33/10^3</f>
        <v>0.8864678303</v>
      </c>
      <c r="AA1577" s="221">
        <f>AA1575*'Assumptions (Geo)'!Z33/10^3</f>
        <v>0.9261257425</v>
      </c>
      <c r="AB1577" s="221">
        <f>AB1575*'Assumptions (Geo)'!AA33/10^3</f>
        <v>0.9757050808</v>
      </c>
      <c r="AC1577" s="221">
        <f>AC1575*'Assumptions (Geo)'!AB33/10^3</f>
        <v>1.015290615</v>
      </c>
      <c r="AD1577" s="221">
        <f>AD1575*'Assumptions (Geo)'!AC33/10^3</f>
        <v>1.059541638</v>
      </c>
      <c r="AE1577" s="221">
        <f>AE1575*'Assumptions (Geo)'!AD33/10^3</f>
        <v>1.102877806</v>
      </c>
      <c r="AF1577" s="221">
        <f>AF1575*'Assumptions (Geo)'!AE33/10^3</f>
        <v>1.148372228</v>
      </c>
      <c r="AG1577" s="221">
        <f>AG1575*'Assumptions (Geo)'!AF33/10^3</f>
        <v>1.195226148</v>
      </c>
      <c r="AH1577" s="221">
        <f>AH1575*'Assumptions (Geo)'!AG33/10^3</f>
        <v>1.245238374</v>
      </c>
      <c r="AI1577" s="221">
        <f>AI1575*'Assumptions (Geo)'!AH33/10^3</f>
        <v>1.291381996</v>
      </c>
      <c r="AJ1577" s="221">
        <f>AJ1575*'Assumptions (Geo)'!AI33/10^3</f>
        <v>1.33795397</v>
      </c>
      <c r="AK1577" s="221">
        <f>AK1575*'Assumptions (Geo)'!AJ33/10^3</f>
        <v>1.385757796</v>
      </c>
      <c r="AL1577" s="221">
        <f>AL1575*'Assumptions (Geo)'!AK33/10^3</f>
        <v>1.436846977</v>
      </c>
      <c r="AM1577" s="221">
        <f>AM1575*'Assumptions (Geo)'!AL33/10^3</f>
        <v>1.495049093</v>
      </c>
      <c r="AN1577" s="221">
        <f>AN1575*'Assumptions (Geo)'!AM33/10^3</f>
        <v>1.553456211</v>
      </c>
      <c r="AO1577" s="221">
        <f>AO1575*'Assumptions (Geo)'!AN33/10^3</f>
        <v>1.617967648</v>
      </c>
      <c r="AP1577" s="221">
        <f>AP1575*'Assumptions (Geo)'!AO33/10^3</f>
        <v>1.684414639</v>
      </c>
      <c r="AQ1577" s="221">
        <f>AQ1575*'Assumptions (Geo)'!AP33/10^3</f>
        <v>1.749696868</v>
      </c>
      <c r="AR1577" s="221">
        <f>AR1575*'Assumptions (Geo)'!AQ33/10^3</f>
        <v>1.815428882</v>
      </c>
      <c r="AS1577" s="221">
        <f>AS1575*'Assumptions (Geo)'!AR33/10^3</f>
        <v>1.882129264</v>
      </c>
      <c r="AT1577" s="221">
        <f>AT1575*'Assumptions (Geo)'!AS33/10^3</f>
        <v>1.952176913</v>
      </c>
      <c r="AU1577" s="221">
        <f>AU1575*'Assumptions (Geo)'!AT33/10^3</f>
        <v>2.026077167</v>
      </c>
      <c r="AV1577" s="221">
        <f>AV1575*'Assumptions (Geo)'!AU33/10^3</f>
        <v>2.102409535</v>
      </c>
      <c r="AW1577" s="221">
        <f>AW1575*'Assumptions (Geo)'!AV33/10^3</f>
        <v>2.176445232</v>
      </c>
      <c r="AX1577" s="221">
        <f>AX1575*'Assumptions (Geo)'!AW33/10^3</f>
        <v>2.25981086</v>
      </c>
      <c r="AY1577" s="221">
        <f>AY1575*'Assumptions (Geo)'!AX33/10^3</f>
        <v>2.378080265</v>
      </c>
      <c r="AZ1577" s="221">
        <f>AZ1575*'Assumptions (Geo)'!AY33/10^3</f>
        <v>2.479217703</v>
      </c>
      <c r="BA1577" s="221">
        <f>BA1575*'Assumptions (Geo)'!AZ33/10^3</f>
        <v>2.568350862</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24.0</v>
      </c>
      <c r="G1579" s="296">
        <v>0.0</v>
      </c>
      <c r="H1579" s="296">
        <v>0.0</v>
      </c>
      <c r="I1579" s="296">
        <v>26.5</v>
      </c>
      <c r="J1579" s="296">
        <v>20.0</v>
      </c>
      <c r="K1579" s="296">
        <v>16.0</v>
      </c>
      <c r="L1579" s="296">
        <v>64.0</v>
      </c>
      <c r="M1579" s="296">
        <v>0.0</v>
      </c>
      <c r="N1579" s="296">
        <v>0.0</v>
      </c>
      <c r="O1579" s="296">
        <v>55.0</v>
      </c>
      <c r="P1579" s="296">
        <v>0.0</v>
      </c>
      <c r="Q1579" s="296">
        <v>0.0</v>
      </c>
      <c r="R1579" s="296">
        <v>0.0</v>
      </c>
      <c r="S1579" s="296">
        <v>0.0</v>
      </c>
      <c r="T1579" s="296">
        <v>0.0</v>
      </c>
      <c r="U1579" s="296">
        <v>19.0</v>
      </c>
      <c r="V1579" s="296">
        <v>0.0</v>
      </c>
      <c r="W1579" s="152">
        <v>0.0</v>
      </c>
      <c r="X1579" s="148">
        <f t="shared" ref="X1579:BA1579" si="62">if(X1574&gt;X1573,X1574-X1573,0)</f>
        <v>2414.227084</v>
      </c>
      <c r="Y1579" s="148">
        <f t="shared" si="62"/>
        <v>12.0270843</v>
      </c>
      <c r="Z1579" s="148">
        <f t="shared" si="62"/>
        <v>12.0270843</v>
      </c>
      <c r="AA1579" s="148">
        <f t="shared" si="62"/>
        <v>60.0270843</v>
      </c>
      <c r="AB1579" s="148">
        <f t="shared" si="62"/>
        <v>12.0270843</v>
      </c>
      <c r="AC1579" s="148">
        <f t="shared" si="62"/>
        <v>12.0270843</v>
      </c>
      <c r="AD1579" s="148">
        <f t="shared" si="62"/>
        <v>59.5270843</v>
      </c>
      <c r="AE1579" s="148">
        <f t="shared" si="62"/>
        <v>12.0270843</v>
      </c>
      <c r="AF1579" s="148">
        <f t="shared" si="62"/>
        <v>12.0270843</v>
      </c>
      <c r="AG1579" s="148">
        <f t="shared" si="62"/>
        <v>12.0270843</v>
      </c>
      <c r="AH1579" s="148">
        <f t="shared" si="62"/>
        <v>81.8270843</v>
      </c>
      <c r="AI1579" s="148">
        <f t="shared" si="62"/>
        <v>12.0270843</v>
      </c>
      <c r="AJ1579" s="148">
        <f t="shared" si="62"/>
        <v>12.0270843</v>
      </c>
      <c r="AK1579" s="148">
        <f t="shared" si="62"/>
        <v>36.0270843</v>
      </c>
      <c r="AL1579" s="148">
        <f t="shared" si="62"/>
        <v>12.0270843</v>
      </c>
      <c r="AM1579" s="148">
        <f t="shared" si="62"/>
        <v>12.0270843</v>
      </c>
      <c r="AN1579" s="148">
        <f t="shared" si="62"/>
        <v>38.5270843</v>
      </c>
      <c r="AO1579" s="148">
        <f t="shared" si="62"/>
        <v>32.0270843</v>
      </c>
      <c r="AP1579" s="148">
        <f t="shared" si="62"/>
        <v>28.0270843</v>
      </c>
      <c r="AQ1579" s="148">
        <f t="shared" si="62"/>
        <v>76.0270843</v>
      </c>
      <c r="AR1579" s="148">
        <f t="shared" si="62"/>
        <v>12.0270843</v>
      </c>
      <c r="AS1579" s="148">
        <f t="shared" si="62"/>
        <v>12.0270843</v>
      </c>
      <c r="AT1579" s="148">
        <f t="shared" si="62"/>
        <v>67.0270843</v>
      </c>
      <c r="AU1579" s="148">
        <f t="shared" si="62"/>
        <v>12.0270843</v>
      </c>
      <c r="AV1579" s="148">
        <f t="shared" si="62"/>
        <v>12.0270843</v>
      </c>
      <c r="AW1579" s="148">
        <f t="shared" si="62"/>
        <v>12.0270843</v>
      </c>
      <c r="AX1579" s="148">
        <f t="shared" si="62"/>
        <v>12.0270843</v>
      </c>
      <c r="AY1579" s="148">
        <f t="shared" si="62"/>
        <v>12.0270843</v>
      </c>
      <c r="AZ1579" s="148">
        <f t="shared" si="62"/>
        <v>31.0270843</v>
      </c>
      <c r="BA1579" s="148">
        <f t="shared" si="62"/>
        <v>12.0270843</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0.01738371614</v>
      </c>
      <c r="D1581" s="177">
        <f t="shared" si="63"/>
        <v>0.01776501332</v>
      </c>
      <c r="E1581" s="177">
        <f t="shared" si="63"/>
        <v>0.01804601097</v>
      </c>
      <c r="F1581" s="177">
        <f t="shared" si="63"/>
        <v>0.02029585064</v>
      </c>
      <c r="G1581" s="177">
        <f t="shared" si="63"/>
        <v>0.0365722598</v>
      </c>
      <c r="H1581" s="177">
        <f t="shared" si="63"/>
        <v>0.05068743634</v>
      </c>
      <c r="I1581" s="177">
        <f t="shared" si="63"/>
        <v>0.08355415312</v>
      </c>
      <c r="J1581" s="177">
        <f t="shared" si="63"/>
        <v>0.06863893895</v>
      </c>
      <c r="K1581" s="177">
        <f t="shared" si="63"/>
        <v>0.05597924365</v>
      </c>
      <c r="L1581" s="177">
        <f t="shared" si="63"/>
        <v>0.048473901</v>
      </c>
      <c r="M1581" s="177">
        <f t="shared" si="63"/>
        <v>0.0490387445</v>
      </c>
      <c r="N1581" s="177">
        <f t="shared" si="63"/>
        <v>0.050063122</v>
      </c>
      <c r="O1581" s="177">
        <f t="shared" si="63"/>
        <v>0</v>
      </c>
      <c r="P1581" s="177">
        <f t="shared" si="63"/>
        <v>0</v>
      </c>
      <c r="Q1581" s="177">
        <f t="shared" si="63"/>
        <v>0</v>
      </c>
      <c r="R1581" s="177">
        <f t="shared" si="63"/>
        <v>0.01845764093</v>
      </c>
      <c r="S1581" s="177">
        <f t="shared" si="63"/>
        <v>0.01864872883</v>
      </c>
      <c r="T1581" s="177">
        <f t="shared" si="63"/>
        <v>0.019</v>
      </c>
      <c r="U1581" s="177">
        <f t="shared" si="63"/>
        <v>2.473036464</v>
      </c>
      <c r="V1581" s="177">
        <f t="shared" si="63"/>
        <v>2.533843279</v>
      </c>
      <c r="W1581" s="177">
        <f t="shared" si="63"/>
        <v>2.596081414</v>
      </c>
      <c r="X1581" s="177">
        <f t="shared" si="63"/>
        <v>0.09172586027</v>
      </c>
      <c r="Y1581" s="177">
        <f t="shared" si="63"/>
        <v>0.09398080152</v>
      </c>
      <c r="Z1581" s="177">
        <f t="shared" si="63"/>
        <v>0.09628881508</v>
      </c>
      <c r="AA1581" s="177">
        <f t="shared" si="63"/>
        <v>0.09806447193</v>
      </c>
      <c r="AB1581" s="177">
        <f t="shared" si="63"/>
        <v>0.100467917</v>
      </c>
      <c r="AC1581" s="177">
        <f t="shared" si="63"/>
        <v>0.1029278161</v>
      </c>
      <c r="AD1581" s="177">
        <f t="shared" si="63"/>
        <v>0.04551982752</v>
      </c>
      <c r="AE1581" s="177">
        <f t="shared" si="63"/>
        <v>0.1368431435</v>
      </c>
      <c r="AF1581" s="177">
        <f t="shared" si="63"/>
        <v>0.1401838448</v>
      </c>
      <c r="AG1581" s="177">
        <f t="shared" si="63"/>
        <v>0.1436028109</v>
      </c>
      <c r="AH1581" s="177">
        <f t="shared" si="63"/>
        <v>0.08347145174</v>
      </c>
      <c r="AI1581" s="177">
        <f t="shared" si="63"/>
        <v>0.08550338737</v>
      </c>
      <c r="AJ1581" s="177">
        <f t="shared" si="63"/>
        <v>0.08758283572</v>
      </c>
      <c r="AK1581" s="177">
        <f t="shared" si="63"/>
        <v>0.09344377536</v>
      </c>
      <c r="AL1581" s="177">
        <f t="shared" si="63"/>
        <v>0.1263002471</v>
      </c>
      <c r="AM1581" s="177">
        <f t="shared" si="63"/>
        <v>0.154427369</v>
      </c>
      <c r="AN1581" s="177">
        <f t="shared" si="63"/>
        <v>0.2183363913</v>
      </c>
      <c r="AO1581" s="177">
        <f t="shared" si="63"/>
        <v>0.1907561615</v>
      </c>
      <c r="AP1581" s="177">
        <f t="shared" si="63"/>
        <v>0.168441358</v>
      </c>
      <c r="AQ1581" s="177">
        <f t="shared" si="63"/>
        <v>0.1569984796</v>
      </c>
      <c r="AR1581" s="177">
        <f t="shared" si="63"/>
        <v>0.1607892153</v>
      </c>
      <c r="AS1581" s="177">
        <f t="shared" si="63"/>
        <v>0.1646681042</v>
      </c>
      <c r="AT1581" s="177">
        <f t="shared" si="63"/>
        <v>0.06680452024</v>
      </c>
      <c r="AU1581" s="177">
        <f t="shared" si="63"/>
        <v>0.06841335033</v>
      </c>
      <c r="AV1581" s="177">
        <f t="shared" si="63"/>
        <v>0.07005952786</v>
      </c>
      <c r="AW1581" s="177">
        <f t="shared" si="63"/>
        <v>0.1095234632</v>
      </c>
      <c r="AX1581" s="177">
        <f t="shared" si="63"/>
        <v>0.1121544267</v>
      </c>
      <c r="AY1581" s="177">
        <f t="shared" si="63"/>
        <v>0.08976946413</v>
      </c>
      <c r="AZ1581" s="177">
        <f t="shared" si="63"/>
        <v>0.02567829806</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0.01738371614</v>
      </c>
      <c r="D1585" s="177">
        <f>IF($F$1579&gt;0,'Assumptions (Geo)'!$V$14*Model!$F$1579*'Assumptions (Geo)'!C$2/10^9,0)</f>
        <v>0.01776501332</v>
      </c>
      <c r="E1585" s="177">
        <f>IF($F$1579&gt;0,'Assumptions (Geo)'!$V$14*Model!$F$1579*'Assumptions (Geo)'!D$2/10^9,0)</f>
        <v>0.01804601097</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0.02029585064</v>
      </c>
      <c r="G1588" s="177">
        <f>IF($I$1579&gt;0,'Assumptions (Geo)'!$V$14*Model!$I$1579*'Assumptions (Geo)'!F$2/10^9,0)</f>
        <v>0.02084225559</v>
      </c>
      <c r="H1588" s="177">
        <f>IF($I$1579&gt;0,'Assumptions (Geo)'!$V$14*Model!$I$1579*'Assumptions (Geo)'!G$2/10^9,0)</f>
        <v>0.02149147301</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0.01573000422</v>
      </c>
      <c r="H1589" s="177">
        <f>IF($J$1579&gt;0,'Assumptions (Geo)'!$V$14*Model!$J$1579*'Assumptions (Geo)'!G$2/10^9,0)</f>
        <v>0.01621997963</v>
      </c>
      <c r="I1589" s="177">
        <f>IF($J$1579&gt;0,'Assumptions (Geo)'!$V$14*Model!$J$1579*'Assumptions (Geo)'!H$2/10^9,0)</f>
        <v>0.01671083062</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0.0129759837</v>
      </c>
      <c r="I1590" s="177">
        <f>IF($K$1579&gt;0,'Assumptions (Geo)'!$V$14*Model!$K$1579*'Assumptions (Geo)'!H$2/10^9,0)</f>
        <v>0.0133686645</v>
      </c>
      <c r="J1590" s="177">
        <f>IF($K$1579&gt;0,'Assumptions (Geo)'!$V$14*Model!$K$1579*'Assumptions (Geo)'!I$2/10^9,0)</f>
        <v>0.01372778779</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0.053474658</v>
      </c>
      <c r="J1591" s="177">
        <f>IF($L$1579&gt;0,'Assumptions (Geo)'!$V$14*Model!$L$1579*'Assumptions (Geo)'!I$2/10^9,0)</f>
        <v>0.05491115116</v>
      </c>
      <c r="K1591" s="177">
        <f>IF($L$1579&gt;0,'Assumptions (Geo)'!$V$14*Model!$L$1579*'Assumptions (Geo)'!J$2/10^9,0)</f>
        <v>0.05597924365</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0.048473901</v>
      </c>
      <c r="M1594" s="160">
        <f>IF($O$1579&gt;0,'Assumptions (Geo)'!$V$14*Model!$O$1579*'Assumptions (Geo)'!L$2/10^9,0)</f>
        <v>0.0490387445</v>
      </c>
      <c r="N1594" s="160">
        <f>IF($O$1579&gt;0,'Assumptions (Geo)'!$V$14*Model!$O$1579*'Assumptions (Geo)'!M$2/10^9,0)</f>
        <v>0.050063122</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0.01845764093</v>
      </c>
      <c r="S1600" s="177">
        <f>IF($U$1579&gt;0,'Assumptions (Geo)'!$V$14*Model!$U$1579*'Assumptions (Geo)'!R$2/10^9,0)</f>
        <v>0.01864872883</v>
      </c>
      <c r="T1600" s="177">
        <f>IF($U$1579&gt;0,'Assumptions (Geo)'!$V$14*Model!$U$1579*'Assumptions (Geo)'!S$2/10^9,0)</f>
        <v>0.019</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2.473036464</v>
      </c>
      <c r="V1603" s="219">
        <f>IF($X$1579&gt;0,'Assumptions (Geo)'!$V$14*Model!$X$1579*'Assumptions (Geo)'!U$2/10^9,0)</f>
        <v>2.521282869</v>
      </c>
      <c r="W1603" s="219">
        <f>IF($X$1579&gt;0,'Assumptions (Geo)'!$V$14*Model!$X$1579*'Assumptions (Geo)'!V$2/10^9,0)</f>
        <v>2.570470513</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0.01256040983</v>
      </c>
      <c r="W1604" s="219">
        <f>IF($Y$1579&gt;0,'Assumptions (Geo)'!$V$14*Model!$Y$1579*'Assumptions (Geo)'!V$2/10^9,0)</f>
        <v>0.01280545055</v>
      </c>
      <c r="X1604" s="219">
        <f>IF($Y$1579&gt;0,'Assumptions (Geo)'!$V$14*Model!$Y$1579*'Assumptions (Geo)'!W$2/10^9,0)</f>
        <v>0.0131205782</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0.01280545055</v>
      </c>
      <c r="X1605" s="177">
        <f>IF($Z$1579&gt;0,'Assumptions (Geo)'!$V$14*Model!$Z$1579*'Assumptions (Geo)'!W$2/10^9,0)</f>
        <v>0.0131205782</v>
      </c>
      <c r="Y1605" s="177">
        <f>IF($Z$1579&gt;0,'Assumptions (Geo)'!$V$14*Model!$Z$1579*'Assumptions (Geo)'!X$2/10^9,0)</f>
        <v>0.01344312773</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0.06548470387</v>
      </c>
      <c r="Y1606" s="177">
        <f>IF($AA$1579&gt;0,'Assumptions (Geo)'!$V$14*Model!$AA$1579*'Assumptions (Geo)'!X$2/10^9,0)</f>
        <v>0.06709454606</v>
      </c>
      <c r="Z1606" s="177">
        <f>IF($AA$1579&gt;0,'Assumptions (Geo)'!$V$14*Model!$AA$1579*'Assumptions (Geo)'!Y$2/10^9,0)</f>
        <v>0.06874227751</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0.01344312773</v>
      </c>
      <c r="Z1607" s="177">
        <f>IF($AB$1579&gt;0,'Assumptions (Geo)'!$V$14*Model!$AB$1579*'Assumptions (Geo)'!Y$2/10^9,0)</f>
        <v>0.01377326878</v>
      </c>
      <c r="AA1607" s="177">
        <f>IF($AB$1579&gt;0,'Assumptions (Geo)'!$V$14*Model!$AB$1579*'Assumptions (Geo)'!Z$2/10^9,0)</f>
        <v>0.01411117481</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0.01377326878</v>
      </c>
      <c r="AA1608" s="177">
        <f>IF($AC$1579&gt;0,'Assumptions (Geo)'!$V$14*Model!$AC$1579*'Assumptions (Geo)'!Z$2/10^9,0)</f>
        <v>0.01411117481</v>
      </c>
      <c r="AB1608" s="177">
        <f>IF($AC$1579&gt;0,'Assumptions (Geo)'!$V$14*Model!$AC$1579*'Assumptions (Geo)'!AA$2/10^9,0)</f>
        <v>0.01445702313</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0.06984212231</v>
      </c>
      <c r="AB1609" s="177">
        <f>IF($AD$1579&gt;0,'Assumptions (Geo)'!$V$14*Model!$AD$1579*'Assumptions (Geo)'!AA$2/10^9,0)</f>
        <v>0.07155387069</v>
      </c>
      <c r="AC1609" s="177">
        <f>IF($AD$1579&gt;0,'Assumptions (Geo)'!$V$14*Model!$AD$1579*'Assumptions (Geo)'!AB$2/10^9,0)</f>
        <v>0.07330582607</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0.01445702313</v>
      </c>
      <c r="AC1610" s="177">
        <f>IF($AE$1579&gt;0,'Assumptions (Geo)'!$V$14*Model!$AE$1579*'Assumptions (Geo)'!AB$2/10^9,0)</f>
        <v>0.01481099503</v>
      </c>
      <c r="AD1610" s="177">
        <f>IF($AE$1579&gt;0,'Assumptions (Geo)'!$V$14*Model!$AE$1579*'Assumptions (Geo)'!AC$2/10^9,0)</f>
        <v>0.01517327584</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0.01481099503</v>
      </c>
      <c r="AD1611" s="177">
        <f>IF($AF$1579&gt;0,'Assumptions (Geo)'!$V$14*Model!$AF$1579*'Assumptions (Geo)'!AC$2/10^9,0)</f>
        <v>0.01517327584</v>
      </c>
      <c r="AE1611" s="177">
        <f>IF($AF$1579&gt;0,'Assumptions (Geo)'!$V$14*Model!$AF$1579*'Assumptions (Geo)'!AD$2/10^9,0)</f>
        <v>0.01554405504</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0.01517327584</v>
      </c>
      <c r="AE1612" s="177">
        <f>IF($AG$1579&gt;0,'Assumptions (Geo)'!$V$14*Model!$AG$1579*'Assumptions (Geo)'!AD$2/10^9,0)</f>
        <v>0.01554405504</v>
      </c>
      <c r="AF1612" s="177">
        <f>IF($AG$1579&gt;0,'Assumptions (Geo)'!$V$14*Model!$AG$1579*'Assumptions (Geo)'!AE$2/10^9,0)</f>
        <v>0.01592352633</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0.1057550334</v>
      </c>
      <c r="AF1613" s="177">
        <f>IF($AH$1579&gt;0,'Assumptions (Geo)'!$V$14*Model!$AH$1579*'Assumptions (Geo)'!AE$2/10^9,0)</f>
        <v>0.1083367921</v>
      </c>
      <c r="AG1613" s="177">
        <f>IF($AH$1579&gt;0,'Assumptions (Geo)'!$V$14*Model!$AH$1579*'Assumptions (Geo)'!AF$2/10^9,0)</f>
        <v>0.1109790354</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0.01592352633</v>
      </c>
      <c r="AG1614" s="177">
        <f>IF($AI$1579&gt;0,'Assumptions (Geo)'!$V$14*Model!$AI$1579*'Assumptions (Geo)'!AF$2/10^9,0)</f>
        <v>0.01631188775</v>
      </c>
      <c r="AH1614" s="177">
        <f>IF($AI$1579&gt;0,'Assumptions (Geo)'!$V$14*Model!$AI$1579*'Assumptions (Geo)'!AG$2/10^9,0)</f>
        <v>0.01670934174</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0.01631188775</v>
      </c>
      <c r="AH1615" s="177">
        <f>IF($AJ$1579&gt;0,'Assumptions (Geo)'!$V$14*Model!$AJ$1579*'Assumptions (Geo)'!AG$2/10^9,0)</f>
        <v>0.01670934174</v>
      </c>
      <c r="AI1615" s="177">
        <f>IF($AJ$1579&gt;0,'Assumptions (Geo)'!$V$14*Model!$AJ$1579*'Assumptions (Geo)'!AH$2/10^9,0)</f>
        <v>0.01711609526</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0.05005276827</v>
      </c>
      <c r="AI1616" s="177">
        <f>IF($AK$1579&gt;0,'Assumptions (Geo)'!$V$14*Model!$AK$1579*'Assumptions (Geo)'!AH$2/10^9,0)</f>
        <v>0.05127119686</v>
      </c>
      <c r="AJ1616" s="177">
        <f>IF($AK$1579&gt;0,'Assumptions (Geo)'!$V$14*Model!$AK$1579*'Assumptions (Geo)'!AI$2/10^9,0)</f>
        <v>0.05251811595</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0.01711609526</v>
      </c>
      <c r="AJ1617" s="177">
        <f>IF($AL$1579&gt;0,'Assumptions (Geo)'!$V$14*Model!$AL$1579*'Assumptions (Geo)'!AI$2/10^9,0)</f>
        <v>0.01753235989</v>
      </c>
      <c r="AK1617" s="177">
        <f>IF($AL$1579&gt;0,'Assumptions (Geo)'!$V$14*Model!$AL$1579*'Assumptions (Geo)'!AJ$2/10^9,0)</f>
        <v>0.01795835193</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0.01753235989</v>
      </c>
      <c r="AK1618" s="177">
        <f>IF($AM$1579&gt;0,'Assumptions (Geo)'!$V$14*Model!$AM$1579*'Assumptions (Geo)'!AJ$2/10^9,0)</f>
        <v>0.01795835193</v>
      </c>
      <c r="AL1618" s="177">
        <f>IF($AM$1579&gt;0,'Assumptions (Geo)'!$V$14*Model!$AM$1579*'Assumptions (Geo)'!AK$2/10^9,0)</f>
        <v>0.01839429248</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0.05752707151</v>
      </c>
      <c r="AL1619" s="177">
        <f>IF($AN$1579&gt;0,'Assumptions (Geo)'!$V$14*Model!$AN$1579*'Assumptions (Geo)'!AK$2/10^9,0)</f>
        <v>0.05892354617</v>
      </c>
      <c r="AM1619" s="177">
        <f>IF($AN$1579&gt;0,'Assumptions (Geo)'!$V$14*Model!$AN$1579*'Assumptions (Geo)'!AL$2/10^9,0)</f>
        <v>0.0603526136</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0.04898240847</v>
      </c>
      <c r="AM1620" s="177">
        <f>IF($AO$1579&gt;0,'Assumptions (Geo)'!$V$14*Model!$AO$1579*'Assumptions (Geo)'!AL$2/10^9,0)</f>
        <v>0.05017037439</v>
      </c>
      <c r="AN1620" s="177">
        <f>IF($AO$1579&gt;0,'Assumptions (Geo)'!$V$14*Model!$AO$1579*'Assumptions (Geo)'!AM$2/10^9,0)</f>
        <v>0.0513860496</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0.04390438103</v>
      </c>
      <c r="AN1621" s="177">
        <f>IF($AP$1579&gt;0,'Assumptions (Geo)'!$V$14*Model!$AP$1579*'Assumptions (Geo)'!AM$2/10^9,0)</f>
        <v>0.04496822534</v>
      </c>
      <c r="AO1621" s="177">
        <f>IF($AP$1579&gt;0,'Assumptions (Geo)'!$V$14*Model!$AP$1579*'Assumptions (Geo)'!AN$2/10^9,0)</f>
        <v>0.04605686866</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0.1219821164</v>
      </c>
      <c r="AO1622" s="177">
        <f>IF($AQ$1579&gt;0,'Assumptions (Geo)'!$V$14*Model!$AQ$1579*'Assumptions (Geo)'!AN$2/10^9,0)</f>
        <v>0.1249352019</v>
      </c>
      <c r="AP1622" s="177">
        <f>IF($AQ$1579&gt;0,'Assumptions (Geo)'!$V$14*Model!$AQ$1579*'Assumptions (Geo)'!AO$2/10^9,0)</f>
        <v>0.1279570844</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0.01976409091</v>
      </c>
      <c r="AP1623" s="177">
        <f>IF($AR$1579&gt;0,'Assumptions (Geo)'!$V$14*Model!$AR$1579*'Assumptions (Geo)'!AO$2/10^9,0)</f>
        <v>0.0202421368</v>
      </c>
      <c r="AQ1623" s="177">
        <f>IF($AR$1579&gt;0,'Assumptions (Geo)'!$V$14*Model!$AR$1579*'Assumptions (Geo)'!AP$2/10^9,0)</f>
        <v>0.02073131285</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0.0202421368</v>
      </c>
      <c r="AQ1624" s="177">
        <f>IF($AS$1579&gt;0,'Assumptions (Geo)'!$V$14*Model!$AS$1579*'Assumptions (Geo)'!AP$2/10^9,0)</f>
        <v>0.02073131285</v>
      </c>
      <c r="AR1624" s="177">
        <f>IF($AS$1579&gt;0,'Assumptions (Geo)'!$V$14*Model!$AS$1579*'Assumptions (Geo)'!AQ$2/10^9,0)</f>
        <v>0.02123187138</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0.1155358539</v>
      </c>
      <c r="AR1625" s="177">
        <f>IF($AT$1579&gt;0,'Assumptions (Geo)'!$V$14*Model!$AT$1579*'Assumptions (Geo)'!AQ$2/10^9,0)</f>
        <v>0.1183254726</v>
      </c>
      <c r="AS1625" s="177">
        <f>IF($AT$1579&gt;0,'Assumptions (Geo)'!$V$14*Model!$AT$1579*'Assumptions (Geo)'!AR$2/10^9,0)</f>
        <v>0.1211799635</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0.02123187138</v>
      </c>
      <c r="AS1626" s="177">
        <f>IF($AU$1579&gt;0,'Assumptions (Geo)'!$V$14*Model!$AU$1579*'Assumptions (Geo)'!AR$2/10^9,0)</f>
        <v>0.02174407035</v>
      </c>
      <c r="AT1626" s="177">
        <f>IF($AU$1579&gt;0,'Assumptions (Geo)'!$V$14*Model!$AU$1579*'Assumptions (Geo)'!AS$2/10^9,0)</f>
        <v>0.02226817341</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0.02174407035</v>
      </c>
      <c r="AT1627" s="177">
        <f>IF($AV$1579&gt;0,'Assumptions (Geo)'!$V$14*Model!$AV$1579*'Assumptions (Geo)'!AS$2/10^9,0)</f>
        <v>0.02226817341</v>
      </c>
      <c r="AU1627" s="177">
        <f>IF($AV$1579&gt;0,'Assumptions (Geo)'!$V$14*Model!$AV$1579*'Assumptions (Geo)'!AT$2/10^9,0)</f>
        <v>0.02280445011</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0.02226817341</v>
      </c>
      <c r="AU1628" s="177">
        <f>IF($AW$1579&gt;0,'Assumptions (Geo)'!$V$14*Model!$AW$1579*'Assumptions (Geo)'!AT$2/10^9,0)</f>
        <v>0.02280445011</v>
      </c>
      <c r="AV1628" s="177">
        <f>IF($AW$1579&gt;0,'Assumptions (Geo)'!$V$14*Model!$AW$1579*'Assumptions (Geo)'!AU$2/10^9,0)</f>
        <v>0.02335317595</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0.02280445011</v>
      </c>
      <c r="AV1629" s="177">
        <f>IF($AX$1579&gt;0,'Assumptions (Geo)'!$V$14*Model!$AX$1579*'Assumptions (Geo)'!AU$2/10^9,0)</f>
        <v>0.02335317595</v>
      </c>
      <c r="AW1629" s="177">
        <f>IF($AX$1579&gt;0,'Assumptions (Geo)'!$V$14*Model!$AX$1579*'Assumptions (Geo)'!AV$2/10^9,0)</f>
        <v>0.02391463258</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0.02335317595</v>
      </c>
      <c r="AW1630" s="177">
        <f>IF($AY$1579&gt;0,'Assumptions (Geo)'!$V$14*Model!$AY$1579*'Assumptions (Geo)'!AV$2/10^9,0)</f>
        <v>0.02391463258</v>
      </c>
      <c r="AX1630" s="177">
        <f>IF($AY$1579&gt;0,'Assumptions (Geo)'!$V$14*Model!$AY$1579*'Assumptions (Geo)'!AW$2/10^9,0)</f>
        <v>0.02448910787</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0.06169419808</v>
      </c>
      <c r="AX1631" s="177">
        <f>IF($AZ$1579&gt;0,'Assumptions (Geo)'!$V$14*Model!$AZ$1579*'Assumptions (Geo)'!AW$2/10^9,0)</f>
        <v>0.06317621091</v>
      </c>
      <c r="AY1631" s="177">
        <f>IF($AZ$1579&gt;0,'Assumptions (Geo)'!$V$14*Model!$AZ$1579*'Assumptions (Geo)'!AX$2/10^9,0)</f>
        <v>0.06469256803</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0.02448910787</v>
      </c>
      <c r="AY1632" s="177">
        <f>IF($BA$1579&gt;0,'Assumptions (Geo)'!$V$14*Model!$BA$1579*'Assumptions (Geo)'!AX$2/10^9,0)</f>
        <v>0.0250768961</v>
      </c>
      <c r="AZ1632" s="177">
        <f>IF($BA$1579&gt;0,'Assumptions (Geo)'!$V$14*Model!$BA$1579*'Assumptions (Geo)'!AY$2/10^9,0)</f>
        <v>0.02567829806</v>
      </c>
    </row>
    <row r="1633" ht="15.75" customHeight="1" collapsed="1">
      <c r="A1633" s="297" t="s">
        <v>52</v>
      </c>
      <c r="B1633" s="150" t="s">
        <v>351</v>
      </c>
      <c r="C1633" s="279">
        <f>'Assumptions (Geo)'!$V$5*Model!C1581</f>
        <v>0.01043022968</v>
      </c>
      <c r="D1633" s="279">
        <f>'Assumptions (Geo)'!$V$5*Model!D1581</f>
        <v>0.01065900799</v>
      </c>
      <c r="E1633" s="279">
        <f>'Assumptions (Geo)'!$V$5*Model!E1581</f>
        <v>0.01082760658</v>
      </c>
      <c r="F1633" s="279">
        <f>'Assumptions (Geo)'!$V$5*Model!F1581</f>
        <v>0.01217751038</v>
      </c>
      <c r="G1633" s="279">
        <f>'Assumptions (Geo)'!$V$5*Model!G1581</f>
        <v>0.02194335588</v>
      </c>
      <c r="H1633" s="279">
        <f>'Assumptions (Geo)'!$V$5*Model!H1581</f>
        <v>0.0304124618</v>
      </c>
      <c r="I1633" s="279">
        <f>'Assumptions (Geo)'!$V$5*Model!I1581</f>
        <v>0.05013249187</v>
      </c>
      <c r="J1633" s="279">
        <f>'Assumptions (Geo)'!$V$5*Model!J1581</f>
        <v>0.04118336337</v>
      </c>
      <c r="K1633" s="279">
        <f>'Assumptions (Geo)'!$V$5*Model!K1581</f>
        <v>0.03358754619</v>
      </c>
      <c r="L1633" s="279">
        <f>'Assumptions (Geo)'!$V$5*Model!L1581</f>
        <v>0.0290843406</v>
      </c>
      <c r="M1633" s="279">
        <f>'Assumptions (Geo)'!$V$5*Model!M1581</f>
        <v>0.0294232467</v>
      </c>
      <c r="N1633" s="279">
        <f>'Assumptions (Geo)'!$V$5*Model!N1581</f>
        <v>0.0300378732</v>
      </c>
      <c r="O1633" s="279">
        <f>'Assumptions (Geo)'!$V$5*Model!O1581</f>
        <v>0</v>
      </c>
      <c r="P1633" s="279">
        <f>'Assumptions (Geo)'!$V$5*Model!P1581</f>
        <v>0</v>
      </c>
      <c r="Q1633" s="279">
        <f>'Assumptions (Geo)'!$V$5*Model!Q1581</f>
        <v>0</v>
      </c>
      <c r="R1633" s="279">
        <f>'Assumptions (Geo)'!$V$5*Model!R1581</f>
        <v>0.01107458456</v>
      </c>
      <c r="S1633" s="279">
        <f>'Assumptions (Geo)'!$V$5*Model!S1581</f>
        <v>0.0111892373</v>
      </c>
      <c r="T1633" s="279">
        <f>'Assumptions (Geo)'!$V$5*Model!T1581</f>
        <v>0.0114</v>
      </c>
      <c r="U1633" s="279">
        <f>'Assumptions (Geo)'!$V$5*Model!U1581</f>
        <v>1.483821878</v>
      </c>
      <c r="V1633" s="279">
        <f>'Assumptions (Geo)'!$V$5*Model!V1581</f>
        <v>1.520305968</v>
      </c>
      <c r="W1633" s="279">
        <f>'Assumptions (Geo)'!$V$5*Model!W1581</f>
        <v>1.557648849</v>
      </c>
      <c r="X1633" s="279">
        <f>'Assumptions (Geo)'!$V$5*Model!X1581</f>
        <v>0.05503551616</v>
      </c>
      <c r="Y1633" s="279">
        <f>'Assumptions (Geo)'!$V$5*Model!Y1581</f>
        <v>0.05638848091</v>
      </c>
      <c r="Z1633" s="279">
        <f>'Assumptions (Geo)'!$V$5*Model!Z1581</f>
        <v>0.05777328905</v>
      </c>
      <c r="AA1633" s="279">
        <f>'Assumptions (Geo)'!$V$5*Model!AA1581</f>
        <v>0.05883868316</v>
      </c>
      <c r="AB1633" s="279">
        <f>'Assumptions (Geo)'!$V$5*Model!AB1581</f>
        <v>0.06028075018</v>
      </c>
      <c r="AC1633" s="279">
        <f>'Assumptions (Geo)'!$V$5*Model!AC1581</f>
        <v>0.06175668968</v>
      </c>
      <c r="AD1633" s="279">
        <f>'Assumptions (Geo)'!$V$5*Model!AD1581</f>
        <v>0.02731189651</v>
      </c>
      <c r="AE1633" s="279">
        <f>'Assumptions (Geo)'!$V$5*Model!AE1581</f>
        <v>0.08210588611</v>
      </c>
      <c r="AF1633" s="279">
        <f>'Assumptions (Geo)'!$V$5*Model!AF1581</f>
        <v>0.08411030689</v>
      </c>
      <c r="AG1633" s="279">
        <f>'Assumptions (Geo)'!$V$5*Model!AG1581</f>
        <v>0.08616168654</v>
      </c>
      <c r="AH1633" s="279">
        <f>'Assumptions (Geo)'!$V$5*Model!AH1581</f>
        <v>0.05008287105</v>
      </c>
      <c r="AI1633" s="279">
        <f>'Assumptions (Geo)'!$V$5*Model!AI1581</f>
        <v>0.05130203242</v>
      </c>
      <c r="AJ1633" s="279">
        <f>'Assumptions (Geo)'!$V$5*Model!AJ1581</f>
        <v>0.05254970143</v>
      </c>
      <c r="AK1633" s="279">
        <f>'Assumptions (Geo)'!$V$5*Model!AK1581</f>
        <v>0.05606626522</v>
      </c>
      <c r="AL1633" s="279">
        <f>'Assumptions (Geo)'!$V$5*Model!AL1581</f>
        <v>0.07578014827</v>
      </c>
      <c r="AM1633" s="279">
        <f>'Assumptions (Geo)'!$V$5*Model!AM1581</f>
        <v>0.09265642142</v>
      </c>
      <c r="AN1633" s="279">
        <f>'Assumptions (Geo)'!$V$5*Model!AN1581</f>
        <v>0.1310018348</v>
      </c>
      <c r="AO1633" s="279">
        <f>'Assumptions (Geo)'!$V$5*Model!AO1581</f>
        <v>0.1144536969</v>
      </c>
      <c r="AP1633" s="279">
        <f>'Assumptions (Geo)'!$V$5*Model!AP1581</f>
        <v>0.1010648148</v>
      </c>
      <c r="AQ1633" s="279">
        <f>'Assumptions (Geo)'!$V$5*Model!AQ1581</f>
        <v>0.09419908774</v>
      </c>
      <c r="AR1633" s="279">
        <f>'Assumptions (Geo)'!$V$5*Model!AR1581</f>
        <v>0.0964735292</v>
      </c>
      <c r="AS1633" s="279">
        <f>'Assumptions (Geo)'!$V$5*Model!AS1581</f>
        <v>0.09880086251</v>
      </c>
      <c r="AT1633" s="279">
        <f>'Assumptions (Geo)'!$V$5*Model!AT1581</f>
        <v>0.04008271214</v>
      </c>
      <c r="AU1633" s="279">
        <f>'Assumptions (Geo)'!$V$5*Model!AU1581</f>
        <v>0.0410480102</v>
      </c>
      <c r="AV1633" s="279">
        <f>'Assumptions (Geo)'!$V$5*Model!AV1581</f>
        <v>0.04203571672</v>
      </c>
      <c r="AW1633" s="279">
        <f>'Assumptions (Geo)'!$V$5*Model!AW1581</f>
        <v>0.06571407794</v>
      </c>
      <c r="AX1633" s="279">
        <f>'Assumptions (Geo)'!$V$5*Model!AX1581</f>
        <v>0.06729265599</v>
      </c>
      <c r="AY1633" s="279">
        <f>'Assumptions (Geo)'!$V$5*Model!AY1581</f>
        <v>0.05386167848</v>
      </c>
      <c r="AZ1633" s="279">
        <f>'Assumptions (Geo)'!$V$5*Model!AZ1581</f>
        <v>0.01540697884</v>
      </c>
      <c r="BA1633" s="279">
        <f>'Assumptions (Geo)'!$V$5*Model!BA1581</f>
        <v>0</v>
      </c>
    </row>
    <row r="1634" ht="15.75" customHeight="1">
      <c r="A1634" s="297" t="s">
        <v>54</v>
      </c>
      <c r="B1634" s="150" t="s">
        <v>351</v>
      </c>
      <c r="C1634" s="176">
        <f>'Assumptions (Geo)'!$V$6*Model!C1581</f>
        <v>0.006953486456</v>
      </c>
      <c r="D1634" s="176">
        <f>'Assumptions (Geo)'!$V$6*Model!D1581</f>
        <v>0.007106005329</v>
      </c>
      <c r="E1634" s="176">
        <f>'Assumptions (Geo)'!$V$6*Model!E1581</f>
        <v>0.007218404387</v>
      </c>
      <c r="F1634" s="176">
        <f>'Assumptions (Geo)'!$V$6*Model!F1581</f>
        <v>0.008118340255</v>
      </c>
      <c r="G1634" s="176">
        <f>'Assumptions (Geo)'!$V$6*Model!G1581</f>
        <v>0.01462890392</v>
      </c>
      <c r="H1634" s="176">
        <f>'Assumptions (Geo)'!$V$6*Model!H1581</f>
        <v>0.02027497453</v>
      </c>
      <c r="I1634" s="176">
        <f>'Assumptions (Geo)'!$V$6*Model!I1581</f>
        <v>0.03342166125</v>
      </c>
      <c r="J1634" s="176">
        <f>'Assumptions (Geo)'!$V$6*Model!J1581</f>
        <v>0.02745557558</v>
      </c>
      <c r="K1634" s="176">
        <f>'Assumptions (Geo)'!$V$6*Model!K1581</f>
        <v>0.02239169746</v>
      </c>
      <c r="L1634" s="176">
        <f>'Assumptions (Geo)'!$V$6*Model!L1581</f>
        <v>0.0193895604</v>
      </c>
      <c r="M1634" s="176">
        <f>'Assumptions (Geo)'!$V$6*Model!M1581</f>
        <v>0.0196154978</v>
      </c>
      <c r="N1634" s="176">
        <f>'Assumptions (Geo)'!$V$6*Model!N1581</f>
        <v>0.0200252488</v>
      </c>
      <c r="O1634" s="176">
        <f>'Assumptions (Geo)'!$V$6*Model!O1581</f>
        <v>0</v>
      </c>
      <c r="P1634" s="176">
        <f>'Assumptions (Geo)'!$V$6*Model!P1581</f>
        <v>0</v>
      </c>
      <c r="Q1634" s="176">
        <f>'Assumptions (Geo)'!$V$6*Model!Q1581</f>
        <v>0</v>
      </c>
      <c r="R1634" s="176">
        <f>'Assumptions (Geo)'!$V$6*Model!R1581</f>
        <v>0.007383056372</v>
      </c>
      <c r="S1634" s="176">
        <f>'Assumptions (Geo)'!$V$6*Model!S1581</f>
        <v>0.007459491532</v>
      </c>
      <c r="T1634" s="176">
        <f>'Assumptions (Geo)'!$V$6*Model!T1581</f>
        <v>0.0076</v>
      </c>
      <c r="U1634" s="176">
        <f>'Assumptions (Geo)'!$V$6*Model!U1581</f>
        <v>0.9892145854</v>
      </c>
      <c r="V1634" s="176">
        <f>'Assumptions (Geo)'!$V$6*Model!V1581</f>
        <v>1.013537312</v>
      </c>
      <c r="W1634" s="176">
        <f>'Assumptions (Geo)'!$V$6*Model!W1581</f>
        <v>1.038432566</v>
      </c>
      <c r="X1634" s="176">
        <f>'Assumptions (Geo)'!$V$6*Model!X1581</f>
        <v>0.03669034411</v>
      </c>
      <c r="Y1634" s="176">
        <f>'Assumptions (Geo)'!$V$6*Model!Y1581</f>
        <v>0.03759232061</v>
      </c>
      <c r="Z1634" s="176">
        <f>'Assumptions (Geo)'!$V$6*Model!Z1581</f>
        <v>0.03851552603</v>
      </c>
      <c r="AA1634" s="176">
        <f>'Assumptions (Geo)'!$V$6*Model!AA1581</f>
        <v>0.03922578877</v>
      </c>
      <c r="AB1634" s="176">
        <f>'Assumptions (Geo)'!$V$6*Model!AB1581</f>
        <v>0.04018716678</v>
      </c>
      <c r="AC1634" s="176">
        <f>'Assumptions (Geo)'!$V$6*Model!AC1581</f>
        <v>0.04117112645</v>
      </c>
      <c r="AD1634" s="176">
        <f>'Assumptions (Geo)'!$V$6*Model!AD1581</f>
        <v>0.01820793101</v>
      </c>
      <c r="AE1634" s="176">
        <f>'Assumptions (Geo)'!$V$6*Model!AE1581</f>
        <v>0.05473725741</v>
      </c>
      <c r="AF1634" s="176">
        <f>'Assumptions (Geo)'!$V$6*Model!AF1581</f>
        <v>0.05607353792</v>
      </c>
      <c r="AG1634" s="176">
        <f>'Assumptions (Geo)'!$V$6*Model!AG1581</f>
        <v>0.05744112436</v>
      </c>
      <c r="AH1634" s="176">
        <f>'Assumptions (Geo)'!$V$6*Model!AH1581</f>
        <v>0.0333885807</v>
      </c>
      <c r="AI1634" s="176">
        <f>'Assumptions (Geo)'!$V$6*Model!AI1581</f>
        <v>0.03420135495</v>
      </c>
      <c r="AJ1634" s="176">
        <f>'Assumptions (Geo)'!$V$6*Model!AJ1581</f>
        <v>0.03503313429</v>
      </c>
      <c r="AK1634" s="176">
        <f>'Assumptions (Geo)'!$V$6*Model!AK1581</f>
        <v>0.03737751014</v>
      </c>
      <c r="AL1634" s="176">
        <f>'Assumptions (Geo)'!$V$6*Model!AL1581</f>
        <v>0.05052009885</v>
      </c>
      <c r="AM1634" s="176">
        <f>'Assumptions (Geo)'!$V$6*Model!AM1581</f>
        <v>0.06177094761</v>
      </c>
      <c r="AN1634" s="176">
        <f>'Assumptions (Geo)'!$V$6*Model!AN1581</f>
        <v>0.08733455653</v>
      </c>
      <c r="AO1634" s="176">
        <f>'Assumptions (Geo)'!$V$6*Model!AO1581</f>
        <v>0.0763024646</v>
      </c>
      <c r="AP1634" s="176">
        <f>'Assumptions (Geo)'!$V$6*Model!AP1581</f>
        <v>0.06737654321</v>
      </c>
      <c r="AQ1634" s="176">
        <f>'Assumptions (Geo)'!$V$6*Model!AQ1581</f>
        <v>0.06279939183</v>
      </c>
      <c r="AR1634" s="176">
        <f>'Assumptions (Geo)'!$V$6*Model!AR1581</f>
        <v>0.06431568613</v>
      </c>
      <c r="AS1634" s="176">
        <f>'Assumptions (Geo)'!$V$6*Model!AS1581</f>
        <v>0.06586724168</v>
      </c>
      <c r="AT1634" s="176">
        <f>'Assumptions (Geo)'!$V$6*Model!AT1581</f>
        <v>0.0267218081</v>
      </c>
      <c r="AU1634" s="176">
        <f>'Assumptions (Geo)'!$V$6*Model!AU1581</f>
        <v>0.02736534013</v>
      </c>
      <c r="AV1634" s="176">
        <f>'Assumptions (Geo)'!$V$6*Model!AV1581</f>
        <v>0.02802381114</v>
      </c>
      <c r="AW1634" s="176">
        <f>'Assumptions (Geo)'!$V$6*Model!AW1581</f>
        <v>0.0438093853</v>
      </c>
      <c r="AX1634" s="176">
        <f>'Assumptions (Geo)'!$V$6*Model!AX1581</f>
        <v>0.04486177066</v>
      </c>
      <c r="AY1634" s="176">
        <f>'Assumptions (Geo)'!$V$6*Model!AY1581</f>
        <v>0.03590778565</v>
      </c>
      <c r="AZ1634" s="176">
        <f>'Assumptions (Geo)'!$V$6*Model!AZ1581</f>
        <v>0.01027131922</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-0.001507149593</v>
      </c>
      <c r="G1635" s="177">
        <f t="array" ref="G1635">SUM(IF(ISERROR(G1636:G1686),"",G1636:G1686))</f>
        <v>-0.001578739198</v>
      </c>
      <c r="H1635" s="177">
        <f t="array" ref="H1635">SUM(IF(ISERROR(H1636:H1686),"",H1636:H1686))</f>
        <v>-0.00165372931</v>
      </c>
      <c r="I1635" s="177">
        <f t="array" ref="I1635">SUM(IF(ISERROR(I1636:I1686),"",I1636:I1686))</f>
        <v>-0.00350674532</v>
      </c>
      <c r="J1635" s="177">
        <f t="array" ref="J1635">SUM(IF(ISERROR(J1636:J1686),"",J1636:J1686))</f>
        <v>-0.005052007039</v>
      </c>
      <c r="K1635" s="177">
        <f t="array" ref="K1635">SUM(IF(ISERROR(K1636:K1686),"",K1636:K1686))</f>
        <v>-0.006427336905</v>
      </c>
      <c r="L1635" s="177">
        <f t="array" ref="L1635">SUM(IF(ISERROR(L1636:L1686),"",L1636:L1686))</f>
        <v>-0.01138953796</v>
      </c>
      <c r="M1635" s="177">
        <f t="array" ref="M1635">SUM(IF(ISERROR(M1636:M1686),"",M1636:M1686))</f>
        <v>-0.01193054101</v>
      </c>
      <c r="N1635" s="177">
        <f t="array" ref="N1635">SUM(IF(ISERROR(N1636:N1686),"",N1636:N1686))</f>
        <v>-0.01249724171</v>
      </c>
      <c r="O1635" s="177">
        <f t="array" ref="O1635">SUM(IF(ISERROR(O1636:O1686),"",O1636:O1686))</f>
        <v>-0.01727207778</v>
      </c>
      <c r="P1635" s="177">
        <f t="array" ref="P1635">SUM(IF(ISERROR(P1636:P1686),"",P1636:P1686))</f>
        <v>-0.01809250148</v>
      </c>
      <c r="Q1635" s="177">
        <f t="array" ref="Q1635">SUM(IF(ISERROR(Q1636:Q1686),"",Q1636:Q1686))</f>
        <v>-0.0189518953</v>
      </c>
      <c r="R1635" s="177">
        <f t="array" ref="R1635">SUM(IF(ISERROR(R1636:R1686),"",R1636:R1686))</f>
        <v>-0.01985211032</v>
      </c>
      <c r="S1635" s="177">
        <f t="array" ref="S1635">SUM(IF(ISERROR(S1636:S1686),"",S1636:S1686))</f>
        <v>-0.02079508556</v>
      </c>
      <c r="T1635" s="177">
        <f t="array" ref="T1635">SUM(IF(ISERROR(T1636:T1686),"",T1636:T1686))</f>
        <v>-0.02178285213</v>
      </c>
      <c r="U1635" s="177">
        <f t="array" ref="U1635">SUM(IF(ISERROR(U1636:U1686),"",U1636:U1686))</f>
        <v>-0.02138398177</v>
      </c>
      <c r="V1635" s="177">
        <f t="array" ref="V1635">SUM(IF(ISERROR(V1636:V1686),"",V1636:V1686))</f>
        <v>-0.0223997209</v>
      </c>
      <c r="W1635" s="177">
        <f t="array" ref="W1635">SUM(IF(ISERROR(W1636:W1686),"",W1636:W1686))</f>
        <v>-0.02346370764</v>
      </c>
      <c r="X1635" s="177">
        <f t="array" ref="X1635">SUM(IF(ISERROR(X1636:X1686),"",X1636:X1686))</f>
        <v>-0.2353496018</v>
      </c>
      <c r="Y1635" s="177">
        <f t="array" ref="Y1635">SUM(IF(ISERROR(Y1636:Y1686),"",Y1636:Y1686))</f>
        <v>-0.2448536073</v>
      </c>
      <c r="Z1635" s="177">
        <f t="array" ref="Z1635">SUM(IF(ISERROR(Z1636:Z1686),"",Z1636:Z1686))</f>
        <v>-0.2553221634</v>
      </c>
      <c r="AA1635" s="177">
        <f t="array" ref="AA1635">SUM(IF(ISERROR(AA1636:AA1686),"",AA1636:AA1686))</f>
        <v>-0.2638126382</v>
      </c>
      <c r="AB1635" s="177">
        <f t="array" ref="AB1635">SUM(IF(ISERROR(AB1636:AB1686),"",AB1636:AB1686))</f>
        <v>-0.2775146594</v>
      </c>
      <c r="AC1635" s="177">
        <f t="array" ref="AC1635">SUM(IF(ISERROR(AC1636:AC1686),"",AC1636:AC1686))</f>
        <v>-0.2918962529</v>
      </c>
      <c r="AD1635" s="177">
        <f t="array" ref="AD1635">SUM(IF(ISERROR(AD1636:AD1686),"",AD1636:AD1686))</f>
        <v>-0.3034572766</v>
      </c>
      <c r="AE1635" s="177">
        <f t="array" ref="AE1635">SUM(IF(ISERROR(AE1636:AE1686),"",AE1636:AE1686))</f>
        <v>-0.3191306382</v>
      </c>
      <c r="AF1635" s="177">
        <f t="array" ref="AF1635">SUM(IF(ISERROR(AF1636:AF1686),"",AF1636:AF1686))</f>
        <v>-0.335579283</v>
      </c>
      <c r="AG1635" s="177">
        <f t="array" ref="AG1635">SUM(IF(ISERROR(AG1636:AG1686),"",AG1636:AG1686))</f>
        <v>-0.3528407595</v>
      </c>
      <c r="AH1635" s="177">
        <f t="array" ref="AH1635">SUM(IF(ISERROR(AH1636:AH1686),"",AH1636:AH1686))</f>
        <v>-0.3788108244</v>
      </c>
      <c r="AI1635" s="177">
        <f t="array" ref="AI1635">SUM(IF(ISERROR(AI1636:AI1686),"",AI1636:AI1686))</f>
        <v>-0.3981910747</v>
      </c>
      <c r="AJ1635" s="177">
        <f t="array" ref="AJ1635">SUM(IF(ISERROR(AJ1636:AJ1686),"",AJ1636:AJ1686))</f>
        <v>-0.4153370002</v>
      </c>
      <c r="AK1635" s="177">
        <f t="array" ref="AK1635">SUM(IF(ISERROR(AK1636:AK1686),"",AK1636:AK1686))</f>
        <v>-0.4394242663</v>
      </c>
      <c r="AL1635" s="177">
        <f t="array" ref="AL1635">SUM(IF(ISERROR(AL1636:AL1686),"",AL1636:AL1686))</f>
        <v>-0.4617874108</v>
      </c>
      <c r="AM1635" s="177">
        <f t="array" ref="AM1635">SUM(IF(ISERROR(AM1636:AM1686),"",AM1636:AM1686))</f>
        <v>-0.0553217339</v>
      </c>
      <c r="AN1635" s="177">
        <f t="array" ref="AN1635">SUM(IF(ISERROR(AN1636:AN1686),"",AN1636:AN1686))</f>
        <v>-0.06077153828</v>
      </c>
      <c r="AO1635" s="177">
        <f t="array" ref="AO1635">SUM(IF(ISERROR(AO1636:AO1686),"",AO1636:AO1686))</f>
        <v>-0.06568590031</v>
      </c>
      <c r="AP1635" s="177">
        <f t="array" ref="AP1635">SUM(IF(ISERROR(AP1636:AP1686),"",AP1636:AP1686))</f>
        <v>-0.06118725223</v>
      </c>
      <c r="AQ1635" s="177">
        <f t="array" ref="AQ1635">SUM(IF(ISERROR(AQ1636:AQ1686),"",AQ1636:AQ1686))</f>
        <v>-0.07236608678</v>
      </c>
      <c r="AR1635" s="177">
        <f t="array" ref="AR1635">SUM(IF(ISERROR(AR1636:AR1686),"",AR1636:AR1686))</f>
        <v>-0.07511795419</v>
      </c>
      <c r="AS1635" s="177">
        <f t="array" ref="AS1635">SUM(IF(ISERROR(AS1636:AS1686),"",AS1636:AS1686))</f>
        <v>-0.06824642059</v>
      </c>
      <c r="AT1635" s="177">
        <f t="array" ref="AT1635">SUM(IF(ISERROR(AT1636:AT1686),"",AT1636:AT1686))</f>
        <v>-0.07902167918</v>
      </c>
      <c r="AU1635" s="177">
        <f t="array" ref="AU1635">SUM(IF(ISERROR(AU1636:AU1686),"",AU1636:AU1686))</f>
        <v>-0.08203625281</v>
      </c>
      <c r="AV1635" s="177">
        <f t="array" ref="AV1635">SUM(IF(ISERROR(AV1636:AV1686),"",AV1636:AV1686))</f>
        <v>-0.08517534593</v>
      </c>
      <c r="AW1635" s="177">
        <f t="array" ref="AW1635">SUM(IF(ISERROR(AW1636:AW1686),"",AW1636:AW1686))</f>
        <v>-0.07268521275</v>
      </c>
      <c r="AX1635" s="177">
        <f t="array" ref="AX1635">SUM(IF(ISERROR(AX1636:AX1686),"",AX1636:AX1686))</f>
        <v>-0.07534143361</v>
      </c>
      <c r="AY1635" s="177">
        <f t="array" ref="AY1635">SUM(IF(ISERROR(AY1636:AY1686),"",AY1636:AY1686))</f>
        <v>-0.07810377893</v>
      </c>
      <c r="AZ1635" s="177">
        <f t="array" ref="AZ1635">SUM(IF(ISERROR(AZ1636:AZ1686),"",AZ1636:AZ1686))</f>
        <v>-0.07844127786</v>
      </c>
      <c r="BA1635" s="177">
        <f t="array" ref="BA1635">SUM(IF(ISERROR(BA1636:BA1686),"",BA1636:BA1686))</f>
        <v>-0.08130932547</v>
      </c>
      <c r="BB1635" s="177">
        <f t="array" ref="BB1635">SUM(IF(ISERROR(BB1636:BB1686),"",BB1636:BB1686))</f>
        <v>-0.08210908919</v>
      </c>
      <c r="BC1635" s="177">
        <f t="array" ref="BC1635">SUM(IF(ISERROR(BC1636:BC1686),"",BC1636:BC1686))</f>
        <v>-0.07596106935</v>
      </c>
      <c r="BD1635" s="177">
        <f t="array" ref="BD1635">SUM(IF(ISERROR(BD1636:BD1686),"",BD1636:BD1686))</f>
        <v>-0.07101369475</v>
      </c>
      <c r="BE1635" s="177">
        <f t="array" ref="BE1635">SUM(IF(ISERROR(BE1636:BE1686),"",BE1636:BE1686))</f>
        <v>-0.06671844149</v>
      </c>
      <c r="BF1635" s="177">
        <f t="array" ref="BF1635">SUM(IF(ISERROR(BF1636:BF1686),"",BF1636:BF1686))</f>
        <v>-0.04858245025</v>
      </c>
      <c r="BG1635" s="177">
        <f t="array" ref="BG1635">SUM(IF(ISERROR(BG1636:BG1686),"",BG1636:BG1686))</f>
        <v>-0.04743823939</v>
      </c>
      <c r="BH1635" s="177">
        <f t="array" ref="BH1635">SUM(IF(ISERROR(BH1636:BH1686),"",BH1636:BH1686))</f>
        <v>-0.04615626061</v>
      </c>
      <c r="BI1635" s="177">
        <f t="array" ref="BI1635">SUM(IF(ISERROR(BI1636:BI1686),"",BI1636:BI1686))</f>
        <v>-0.02817073475</v>
      </c>
      <c r="BJ1635" s="177">
        <f t="array" ref="BJ1635">SUM(IF(ISERROR(BJ1636:BJ1686),"",BJ1636:BJ1686))</f>
        <v>-0.02580084669</v>
      </c>
      <c r="BK1635" s="177">
        <f t="array" ref="BK1635">SUM(IF(ISERROR(BK1636:BK1686),"",BK1636:BK1686))</f>
        <v>-0.02322901508</v>
      </c>
      <c r="BL1635" s="177">
        <f t="array" ref="BL1635">SUM(IF(ISERROR(BL1636:BL1686),"",BL1636:BL1686))</f>
        <v>-0.02044357168</v>
      </c>
      <c r="BM1635" s="177">
        <f t="array" ref="BM1635">SUM(IF(ISERROR(BM1636:BM1686),"",BM1636:BM1686))</f>
        <v>-0.01743224704</v>
      </c>
      <c r="BN1635" s="177">
        <f t="array" ref="BN1635">SUM(IF(ISERROR(BN1636:BN1686),"",BN1636:BN1686))</f>
        <v>-0.01418214086</v>
      </c>
      <c r="BO1635" s="177">
        <f t="array" ref="BO1635">SUM(IF(ISERROR(BO1636:BO1686),"",BO1636:BO1686))</f>
        <v>-0.004082420418</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-0.001507149593</v>
      </c>
      <c r="G1639" s="160">
        <f>IF($F$1579&gt;0,PPMT('Assumptions (Geo)'!$V$7,Model!X$1,'Assumptions (Geo)'!$V$10,'Assumptions (Geo)'!$V$5*Model!$F$1579*AVERAGE('Assumptions (Geo)'!$B$2:$D$2)/10^9),0)</f>
        <v>-0.001578739198</v>
      </c>
      <c r="H1639" s="160">
        <f>IF($F$1579&gt;0,PPMT('Assumptions (Geo)'!$V$7,Model!Y$1,'Assumptions (Geo)'!$V$10,'Assumptions (Geo)'!$V$5*Model!$F$1579*AVERAGE('Assumptions (Geo)'!$B$2:$D$2)/10^9),0)</f>
        <v>-0.00165372931</v>
      </c>
      <c r="I1639" s="160">
        <f>IF($F$1579&gt;0,PPMT('Assumptions (Geo)'!$V$7,Model!Z$1,'Assumptions (Geo)'!$V$10,'Assumptions (Geo)'!$V$5*Model!$F$1579*AVERAGE('Assumptions (Geo)'!$B$2:$D$2)/10^9),0)</f>
        <v>-0.001732281453</v>
      </c>
      <c r="J1639" s="160">
        <f>IF($F$1579&gt;0,PPMT('Assumptions (Geo)'!$V$7,Model!AA$1,'Assumptions (Geo)'!$V$10,'Assumptions (Geo)'!$V$5*Model!$F$1579*AVERAGE('Assumptions (Geo)'!$B$2:$D$2)/10^9),0)</f>
        <v>-0.001814564822</v>
      </c>
      <c r="K1639" s="160">
        <f>IF($F$1579&gt;0,PPMT('Assumptions (Geo)'!$V$7,Model!AB$1,'Assumptions (Geo)'!$V$10,'Assumptions (Geo)'!$V$5*Model!$F$1579*AVERAGE('Assumptions (Geo)'!$B$2:$D$2)/10^9),0)</f>
        <v>-0.001900756651</v>
      </c>
      <c r="L1639" s="160">
        <f>IF($F$1579&gt;0,PPMT('Assumptions (Geo)'!$V$7,Model!AC$1,'Assumptions (Geo)'!$V$10,'Assumptions (Geo)'!$V$5*Model!$F$1579*AVERAGE('Assumptions (Geo)'!$B$2:$D$2)/10^9),0)</f>
        <v>-0.001991042592</v>
      </c>
      <c r="M1639" s="160">
        <f>IF($F$1579&gt;0,PPMT('Assumptions (Geo)'!$V$7,Model!AD$1,'Assumptions (Geo)'!$V$10,'Assumptions (Geo)'!$V$5*Model!$F$1579*AVERAGE('Assumptions (Geo)'!$B$2:$D$2)/10^9),0)</f>
        <v>-0.002085617115</v>
      </c>
      <c r="N1639" s="177">
        <f>IF($F$1579&gt;0,PPMT('Assumptions (Geo)'!$V$7,Model!AE$1,'Assumptions (Geo)'!$V$10,'Assumptions (Geo)'!$V$5*Model!$F$1579*AVERAGE('Assumptions (Geo)'!$B$2:$D$2)/10^9),0)</f>
        <v>-0.002184683928</v>
      </c>
      <c r="O1639" s="160">
        <f>IF($F$1579&gt;0,PPMT('Assumptions (Geo)'!$V$7,Model!AF$1,'Assumptions (Geo)'!$V$10,'Assumptions (Geo)'!$V$5*Model!$F$1579*AVERAGE('Assumptions (Geo)'!$B$2:$D$2)/10^9),0)</f>
        <v>-0.002288456414</v>
      </c>
      <c r="P1639" s="160">
        <f>IF($F$1579&gt;0,PPMT('Assumptions (Geo)'!$V$7,Model!AG$1,'Assumptions (Geo)'!$V$10,'Assumptions (Geo)'!$V$5*Model!$F$1579*AVERAGE('Assumptions (Geo)'!$B$2:$D$2)/10^9),0)</f>
        <v>-0.002397158094</v>
      </c>
      <c r="Q1639" s="160">
        <f>IF($F$1579&gt;0,PPMT('Assumptions (Geo)'!$V$7,Model!AH$1,'Assumptions (Geo)'!$V$10,'Assumptions (Geo)'!$V$5*Model!$F$1579*AVERAGE('Assumptions (Geo)'!$B$2:$D$2)/10^9),0)</f>
        <v>-0.002511023103</v>
      </c>
      <c r="R1639" s="160">
        <f>IF($F$1579&gt;0,PPMT('Assumptions (Geo)'!$V$7,Model!AI$1,'Assumptions (Geo)'!$V$10,'Assumptions (Geo)'!$V$5*Model!$F$1579*AVERAGE('Assumptions (Geo)'!$B$2:$D$2)/10^9),0)</f>
        <v>-0.002630296701</v>
      </c>
      <c r="S1639" s="160">
        <f>IF($F$1579&gt;0,PPMT('Assumptions (Geo)'!$V$7,Model!AJ$1,'Assumptions (Geo)'!$V$10,'Assumptions (Geo)'!$V$5*Model!$F$1579*AVERAGE('Assumptions (Geo)'!$B$2:$D$2)/10^9),0)</f>
        <v>-0.002755235794</v>
      </c>
      <c r="T1639" s="160">
        <f>IF($F$1579&gt;0,PPMT('Assumptions (Geo)'!$V$7,Model!AK$1,'Assumptions (Geo)'!$V$10,'Assumptions (Geo)'!$V$5*Model!$F$1579*AVERAGE('Assumptions (Geo)'!$B$2:$D$2)/10^9),0)</f>
        <v>-0.002886109494</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-0.001774463867</v>
      </c>
      <c r="J1642" s="160">
        <f>IF($I$1579&gt;0,PPMT('Assumptions (Geo)'!$V$7,Model!X$1,'Assumptions (Geo)'!$V$10,'Assumptions (Geo)'!$V$5*Model!$I$1579*AVERAGE('Assumptions (Geo)'!$E$2:$G$2)/10^9),0)</f>
        <v>-0.001858750901</v>
      </c>
      <c r="K1642" s="160">
        <f>IF($I$1579&gt;0,PPMT('Assumptions (Geo)'!$V$7,Model!Y$1,'Assumptions (Geo)'!$V$10,'Assumptions (Geo)'!$V$5*Model!$I$1579*AVERAGE('Assumptions (Geo)'!$E$2:$G$2)/10^9),0)</f>
        <v>-0.001947041569</v>
      </c>
      <c r="L1642" s="160">
        <f>IF($I$1579&gt;0,PPMT('Assumptions (Geo)'!$V$7,Model!Z$1,'Assumptions (Geo)'!$V$10,'Assumptions (Geo)'!$V$5*Model!$I$1579*AVERAGE('Assumptions (Geo)'!$E$2:$G$2)/10^9),0)</f>
        <v>-0.002039526043</v>
      </c>
      <c r="M1642" s="160">
        <f>IF($I$1579&gt;0,PPMT('Assumptions (Geo)'!$V$7,Model!AA$1,'Assumptions (Geo)'!$V$10,'Assumptions (Geo)'!$V$5*Model!$I$1579*AVERAGE('Assumptions (Geo)'!$E$2:$G$2)/10^9),0)</f>
        <v>-0.00213640353</v>
      </c>
      <c r="N1642" s="160">
        <f>IF($I$1579&gt;0,PPMT('Assumptions (Geo)'!$V$7,Model!AB$1,'Assumptions (Geo)'!$V$10,'Assumptions (Geo)'!$V$5*Model!$I$1579*AVERAGE('Assumptions (Geo)'!$E$2:$G$2)/10^9),0)</f>
        <v>-0.002237882698</v>
      </c>
      <c r="O1642" s="160">
        <f>IF($I$1579&gt;0,PPMT('Assumptions (Geo)'!$V$7,Model!AC$1,'Assumptions (Geo)'!$V$10,'Assumptions (Geo)'!$V$5*Model!$I$1579*AVERAGE('Assumptions (Geo)'!$E$2:$G$2)/10^9),0)</f>
        <v>-0.002344182126</v>
      </c>
      <c r="P1642" s="160">
        <f>IF($I$1579&gt;0,PPMT('Assumptions (Geo)'!$V$7,Model!AD$1,'Assumptions (Geo)'!$V$10,'Assumptions (Geo)'!$V$5*Model!$I$1579*AVERAGE('Assumptions (Geo)'!$E$2:$G$2)/10^9),0)</f>
        <v>-0.002455530777</v>
      </c>
      <c r="Q1642" s="160">
        <f>IF($I$1579&gt;0,PPMT('Assumptions (Geo)'!$V$7,Model!AE$1,'Assumptions (Geo)'!$V$10,'Assumptions (Geo)'!$V$5*Model!$I$1579*AVERAGE('Assumptions (Geo)'!$E$2:$G$2)/10^9),0)</f>
        <v>-0.002572168489</v>
      </c>
      <c r="R1642" s="160">
        <f>IF($I$1579&gt;0,PPMT('Assumptions (Geo)'!$V$7,Model!AF$1,'Assumptions (Geo)'!$V$10,'Assumptions (Geo)'!$V$5*Model!$I$1579*AVERAGE('Assumptions (Geo)'!$E$2:$G$2)/10^9),0)</f>
        <v>-0.002694346492</v>
      </c>
      <c r="S1642" s="160">
        <f>IF($I$1579&gt;0,PPMT('Assumptions (Geo)'!$V$7,Model!AG$1,'Assumptions (Geo)'!$V$10,'Assumptions (Geo)'!$V$5*Model!$I$1579*AVERAGE('Assumptions (Geo)'!$E$2:$G$2)/10^9),0)</f>
        <v>-0.002822327951</v>
      </c>
      <c r="T1642" s="160">
        <f>IF($I$1579&gt;0,PPMT('Assumptions (Geo)'!$V$7,Model!AH$1,'Assumptions (Geo)'!$V$10,'Assumptions (Geo)'!$V$5*Model!$I$1579*AVERAGE('Assumptions (Geo)'!$E$2:$G$2)/10^9),0)</f>
        <v>-0.002956388529</v>
      </c>
      <c r="U1642" s="160">
        <f>IF($I$1579&gt;0,PPMT('Assumptions (Geo)'!$V$7,Model!AI$1,'Assumptions (Geo)'!$V$10,'Assumptions (Geo)'!$V$5*Model!$I$1579*AVERAGE('Assumptions (Geo)'!$E$2:$G$2)/10^9),0)</f>
        <v>-0.003096816984</v>
      </c>
      <c r="V1642" s="160">
        <f>IF($I$1579&gt;0,PPMT('Assumptions (Geo)'!$V$7,Model!AJ$1,'Assumptions (Geo)'!$V$10,'Assumptions (Geo)'!$V$5*Model!$I$1579*AVERAGE('Assumptions (Geo)'!$E$2:$G$2)/10^9),0)</f>
        <v>-0.00324391579</v>
      </c>
      <c r="W1642" s="160">
        <f>IF($I$1579&gt;0,PPMT('Assumptions (Geo)'!$V$7,Model!AK$1,'Assumptions (Geo)'!$V$10,'Assumptions (Geo)'!$V$5*Model!$I$1579*AVERAGE('Assumptions (Geo)'!$E$2:$G$2)/10^9),0)</f>
        <v>-0.00339800179</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-0.001378691316</v>
      </c>
      <c r="K1643" s="160">
        <f>IF($J$1579&gt;0,PPMT('Assumptions (Geo)'!$V$7,Model!X$1,'Assumptions (Geo)'!$V$10,'Assumptions (Geo)'!$V$5*Model!$J$1579*AVERAGE('Assumptions (Geo)'!$F$2:$H$2)/10^9),0)</f>
        <v>-0.001444179154</v>
      </c>
      <c r="L1643" s="160">
        <f>IF($J$1579&gt;0,PPMT('Assumptions (Geo)'!$V$7,Model!Y$1,'Assumptions (Geo)'!$V$10,'Assumptions (Geo)'!$V$5*Model!$J$1579*AVERAGE('Assumptions (Geo)'!$F$2:$H$2)/10^9),0)</f>
        <v>-0.001512777664</v>
      </c>
      <c r="M1643" s="160">
        <f>IF($J$1579&gt;0,PPMT('Assumptions (Geo)'!$V$7,Model!Z$1,'Assumptions (Geo)'!$V$10,'Assumptions (Geo)'!$V$5*Model!$J$1579*AVERAGE('Assumptions (Geo)'!$F$2:$H$2)/10^9),0)</f>
        <v>-0.001584634603</v>
      </c>
      <c r="N1643" s="160">
        <f>IF($J$1579&gt;0,PPMT('Assumptions (Geo)'!$V$7,Model!AA$1,'Assumptions (Geo)'!$V$10,'Assumptions (Geo)'!$V$5*Model!$J$1579*AVERAGE('Assumptions (Geo)'!$F$2:$H$2)/10^9),0)</f>
        <v>-0.001659904746</v>
      </c>
      <c r="O1643" s="160">
        <f>IF($J$1579&gt;0,PPMT('Assumptions (Geo)'!$V$7,Model!AB$1,'Assumptions (Geo)'!$V$10,'Assumptions (Geo)'!$V$5*Model!$J$1579*AVERAGE('Assumptions (Geo)'!$F$2:$H$2)/10^9),0)</f>
        <v>-0.001738750222</v>
      </c>
      <c r="P1643" s="160">
        <f>IF($J$1579&gt;0,PPMT('Assumptions (Geo)'!$V$7,Model!AC$1,'Assumptions (Geo)'!$V$10,'Assumptions (Geo)'!$V$5*Model!$J$1579*AVERAGE('Assumptions (Geo)'!$F$2:$H$2)/10^9),0)</f>
        <v>-0.001821340857</v>
      </c>
      <c r="Q1643" s="160">
        <f>IF($J$1579&gt;0,PPMT('Assumptions (Geo)'!$V$7,Model!AD$1,'Assumptions (Geo)'!$V$10,'Assumptions (Geo)'!$V$5*Model!$J$1579*AVERAGE('Assumptions (Geo)'!$F$2:$H$2)/10^9),0)</f>
        <v>-0.001907854548</v>
      </c>
      <c r="R1643" s="160">
        <f>IF($J$1579&gt;0,PPMT('Assumptions (Geo)'!$V$7,Model!AE$1,'Assumptions (Geo)'!$V$10,'Assumptions (Geo)'!$V$5*Model!$J$1579*AVERAGE('Assumptions (Geo)'!$F$2:$H$2)/10^9),0)</f>
        <v>-0.001998477639</v>
      </c>
      <c r="S1643" s="160">
        <f>IF($J$1579&gt;0,PPMT('Assumptions (Geo)'!$V$7,Model!AF$1,'Assumptions (Geo)'!$V$10,'Assumptions (Geo)'!$V$5*Model!$J$1579*AVERAGE('Assumptions (Geo)'!$F$2:$H$2)/10^9),0)</f>
        <v>-0.002093405327</v>
      </c>
      <c r="T1643" s="160">
        <f>IF($J$1579&gt;0,PPMT('Assumptions (Geo)'!$V$7,Model!AG$1,'Assumptions (Geo)'!$V$10,'Assumptions (Geo)'!$V$5*Model!$J$1579*AVERAGE('Assumptions (Geo)'!$F$2:$H$2)/10^9),0)</f>
        <v>-0.00219284208</v>
      </c>
      <c r="U1643" s="160">
        <f>IF($J$1579&gt;0,PPMT('Assumptions (Geo)'!$V$7,Model!AH$1,'Assumptions (Geo)'!$V$10,'Assumptions (Geo)'!$V$5*Model!$J$1579*AVERAGE('Assumptions (Geo)'!$F$2:$H$2)/10^9),0)</f>
        <v>-0.002297002079</v>
      </c>
      <c r="V1643" s="160">
        <f>IF($J$1579&gt;0,PPMT('Assumptions (Geo)'!$V$7,Model!AI$1,'Assumptions (Geo)'!$V$10,'Assumptions (Geo)'!$V$5*Model!$J$1579*AVERAGE('Assumptions (Geo)'!$F$2:$H$2)/10^9),0)</f>
        <v>-0.002406109677</v>
      </c>
      <c r="W1643" s="160">
        <f>IF($J$1579&gt;0,PPMT('Assumptions (Geo)'!$V$7,Model!AJ$1,'Assumptions (Geo)'!$V$10,'Assumptions (Geo)'!$V$5*Model!$J$1579*AVERAGE('Assumptions (Geo)'!$F$2:$H$2)/10^9),0)</f>
        <v>-0.002520399887</v>
      </c>
      <c r="X1643" s="160">
        <f>IF($J$1579&gt;0,PPMT('Assumptions (Geo)'!$V$7,Model!AK$1,'Assumptions (Geo)'!$V$10,'Assumptions (Geo)'!$V$5*Model!$J$1579*AVERAGE('Assumptions (Geo)'!$F$2:$H$2)/10^9),0)</f>
        <v>-0.002640118882</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-0.001135359532</v>
      </c>
      <c r="L1644" s="160">
        <f>IF($K$1579&gt;0,PPMT('Assumptions (Geo)'!$V$7,Model!X$1,'Assumptions (Geo)'!$V$10,'Assumptions (Geo)'!$V$5*Model!$K$1579*AVERAGE('Assumptions (Geo)'!$G$2:$I$2)/10^9),0)</f>
        <v>-0.001189289109</v>
      </c>
      <c r="M1644" s="160">
        <f>IF($K$1579&gt;0,PPMT('Assumptions (Geo)'!$V$7,Model!Y$1,'Assumptions (Geo)'!$V$10,'Assumptions (Geo)'!$V$5*Model!$K$1579*AVERAGE('Assumptions (Geo)'!$G$2:$I$2)/10^9),0)</f>
        <v>-0.001245780342</v>
      </c>
      <c r="N1644" s="160">
        <f>IF($K$1579&gt;0,PPMT('Assumptions (Geo)'!$V$7,Model!Z$1,'Assumptions (Geo)'!$V$10,'Assumptions (Geo)'!$V$5*Model!$K$1579*AVERAGE('Assumptions (Geo)'!$G$2:$I$2)/10^9),0)</f>
        <v>-0.001304954908</v>
      </c>
      <c r="O1644" s="160">
        <f>IF($K$1579&gt;0,PPMT('Assumptions (Geo)'!$V$7,Model!AA$1,'Assumptions (Geo)'!$V$10,'Assumptions (Geo)'!$V$5*Model!$K$1579*AVERAGE('Assumptions (Geo)'!$G$2:$I$2)/10^9),0)</f>
        <v>-0.001366940266</v>
      </c>
      <c r="P1644" s="160">
        <f>IF($K$1579&gt;0,PPMT('Assumptions (Geo)'!$V$7,Model!AB$1,'Assumptions (Geo)'!$V$10,'Assumptions (Geo)'!$V$5*Model!$K$1579*AVERAGE('Assumptions (Geo)'!$G$2:$I$2)/10^9),0)</f>
        <v>-0.001431869929</v>
      </c>
      <c r="Q1644" s="160">
        <f>IF($K$1579&gt;0,PPMT('Assumptions (Geo)'!$V$7,Model!AC$1,'Assumptions (Geo)'!$V$10,'Assumptions (Geo)'!$V$5*Model!$K$1579*AVERAGE('Assumptions (Geo)'!$G$2:$I$2)/10^9),0)</f>
        <v>-0.001499883751</v>
      </c>
      <c r="R1644" s="160">
        <f>IF($K$1579&gt;0,PPMT('Assumptions (Geo)'!$V$7,Model!AD$1,'Assumptions (Geo)'!$V$10,'Assumptions (Geo)'!$V$5*Model!$K$1579*AVERAGE('Assumptions (Geo)'!$G$2:$I$2)/10^9),0)</f>
        <v>-0.001571128229</v>
      </c>
      <c r="S1644" s="160">
        <f>IF($K$1579&gt;0,PPMT('Assumptions (Geo)'!$V$7,Model!AE$1,'Assumptions (Geo)'!$V$10,'Assumptions (Geo)'!$V$5*Model!$K$1579*AVERAGE('Assumptions (Geo)'!$G$2:$I$2)/10^9),0)</f>
        <v>-0.00164575682</v>
      </c>
      <c r="T1644" s="160">
        <f>IF($K$1579&gt;0,PPMT('Assumptions (Geo)'!$V$7,Model!AF$1,'Assumptions (Geo)'!$V$10,'Assumptions (Geo)'!$V$5*Model!$K$1579*AVERAGE('Assumptions (Geo)'!$G$2:$I$2)/10^9),0)</f>
        <v>-0.001723930269</v>
      </c>
      <c r="U1644" s="160">
        <f>IF($K$1579&gt;0,PPMT('Assumptions (Geo)'!$V$7,Model!AG$1,'Assumptions (Geo)'!$V$10,'Assumptions (Geo)'!$V$5*Model!$K$1579*AVERAGE('Assumptions (Geo)'!$G$2:$I$2)/10^9),0)</f>
        <v>-0.001805816957</v>
      </c>
      <c r="V1644" s="160">
        <f>IF($K$1579&gt;0,PPMT('Assumptions (Geo)'!$V$7,Model!AH$1,'Assumptions (Geo)'!$V$10,'Assumptions (Geo)'!$V$5*Model!$K$1579*AVERAGE('Assumptions (Geo)'!$G$2:$I$2)/10^9),0)</f>
        <v>-0.001891593262</v>
      </c>
      <c r="W1644" s="160">
        <f>IF($K$1579&gt;0,PPMT('Assumptions (Geo)'!$V$7,Model!AI$1,'Assumptions (Geo)'!$V$10,'Assumptions (Geo)'!$V$5*Model!$K$1579*AVERAGE('Assumptions (Geo)'!$G$2:$I$2)/10^9),0)</f>
        <v>-0.001981443942</v>
      </c>
      <c r="X1644" s="160">
        <f>IF($K$1579&gt;0,PPMT('Assumptions (Geo)'!$V$7,Model!AJ$1,'Assumptions (Geo)'!$V$10,'Assumptions (Geo)'!$V$5*Model!$K$1579*AVERAGE('Assumptions (Geo)'!$G$2:$I$2)/10^9),0)</f>
        <v>-0.002075562529</v>
      </c>
      <c r="Y1644" s="160">
        <f>IF($K$1579&gt;0,PPMT('Assumptions (Geo)'!$V$7,Model!AK$1,'Assumptions (Geo)'!$V$10,'Assumptions (Geo)'!$V$5*Model!$K$1579*AVERAGE('Assumptions (Geo)'!$G$2:$I$2)/10^9),0)</f>
        <v>-0.002174151749</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-0.00465690255</v>
      </c>
      <c r="M1645" s="160">
        <f>IF($L$1579&gt;0,PPMT('Assumptions (Geo)'!$V$7,Model!X$1,'Assumptions (Geo)'!$V$10,'Assumptions (Geo)'!$V$5*Model!$L$1579*AVERAGE('Assumptions (Geo)'!$H$2:$J$2)/10^9),0)</f>
        <v>-0.004878105422</v>
      </c>
      <c r="N1645" s="160">
        <f>IF($L$1579&gt;0,PPMT('Assumptions (Geo)'!$V$7,Model!Y$1,'Assumptions (Geo)'!$V$10,'Assumptions (Geo)'!$V$5*Model!$L$1579*AVERAGE('Assumptions (Geo)'!$H$2:$J$2)/10^9),0)</f>
        <v>-0.005109815429</v>
      </c>
      <c r="O1645" s="160">
        <f>IF($L$1579&gt;0,PPMT('Assumptions (Geo)'!$V$7,Model!Z$1,'Assumptions (Geo)'!$V$10,'Assumptions (Geo)'!$V$5*Model!$L$1579*AVERAGE('Assumptions (Geo)'!$H$2:$J$2)/10^9),0)</f>
        <v>-0.005352531662</v>
      </c>
      <c r="P1645" s="160">
        <f>IF($L$1579&gt;0,PPMT('Assumptions (Geo)'!$V$7,Model!AA$1,'Assumptions (Geo)'!$V$10,'Assumptions (Geo)'!$V$5*Model!$L$1579*AVERAGE('Assumptions (Geo)'!$H$2:$J$2)/10^9),0)</f>
        <v>-0.005606776916</v>
      </c>
      <c r="Q1645" s="160">
        <f>IF($L$1579&gt;0,PPMT('Assumptions (Geo)'!$V$7,Model!AB$1,'Assumptions (Geo)'!$V$10,'Assumptions (Geo)'!$V$5*Model!$L$1579*AVERAGE('Assumptions (Geo)'!$H$2:$J$2)/10^9),0)</f>
        <v>-0.005873098819</v>
      </c>
      <c r="R1645" s="160">
        <f>IF($L$1579&gt;0,PPMT('Assumptions (Geo)'!$V$7,Model!AC$1,'Assumptions (Geo)'!$V$10,'Assumptions (Geo)'!$V$5*Model!$L$1579*AVERAGE('Assumptions (Geo)'!$H$2:$J$2)/10^9),0)</f>
        <v>-0.006152071013</v>
      </c>
      <c r="S1645" s="160">
        <f>IF($L$1579&gt;0,PPMT('Assumptions (Geo)'!$V$7,Model!AD$1,'Assumptions (Geo)'!$V$10,'Assumptions (Geo)'!$V$5*Model!$L$1579*AVERAGE('Assumptions (Geo)'!$H$2:$J$2)/10^9),0)</f>
        <v>-0.006444294387</v>
      </c>
      <c r="T1645" s="160">
        <f>IF($L$1579&gt;0,PPMT('Assumptions (Geo)'!$V$7,Model!AE$1,'Assumptions (Geo)'!$V$10,'Assumptions (Geo)'!$V$5*Model!$L$1579*AVERAGE('Assumptions (Geo)'!$H$2:$J$2)/10^9),0)</f>
        <v>-0.00675039837</v>
      </c>
      <c r="U1645" s="160">
        <f>IF($L$1579&gt;0,PPMT('Assumptions (Geo)'!$V$7,Model!AF$1,'Assumptions (Geo)'!$V$10,'Assumptions (Geo)'!$V$5*Model!$L$1579*AVERAGE('Assumptions (Geo)'!$H$2:$J$2)/10^9),0)</f>
        <v>-0.007071042292</v>
      </c>
      <c r="V1645" s="160">
        <f>IF($L$1579&gt;0,PPMT('Assumptions (Geo)'!$V$7,Model!AG$1,'Assumptions (Geo)'!$V$10,'Assumptions (Geo)'!$V$5*Model!$L$1579*AVERAGE('Assumptions (Geo)'!$H$2:$J$2)/10^9),0)</f>
        <v>-0.007406916801</v>
      </c>
      <c r="W1645" s="160">
        <f>IF($L$1579&gt;0,PPMT('Assumptions (Geo)'!$V$7,Model!AH$1,'Assumptions (Geo)'!$V$10,'Assumptions (Geo)'!$V$5*Model!$L$1579*AVERAGE('Assumptions (Geo)'!$H$2:$J$2)/10^9),0)</f>
        <v>-0.007758745349</v>
      </c>
      <c r="X1645" s="160">
        <f>IF($L$1579&gt;0,PPMT('Assumptions (Geo)'!$V$7,Model!AI$1,'Assumptions (Geo)'!$V$10,'Assumptions (Geo)'!$V$5*Model!$L$1579*AVERAGE('Assumptions (Geo)'!$H$2:$J$2)/10^9),0)</f>
        <v>-0.008127285754</v>
      </c>
      <c r="Y1645" s="160">
        <f>IF($L$1579&gt;0,PPMT('Assumptions (Geo)'!$V$7,Model!AJ$1,'Assumptions (Geo)'!$V$10,'Assumptions (Geo)'!$V$5*Model!$L$1579*AVERAGE('Assumptions (Geo)'!$H$2:$J$2)/10^9),0)</f>
        <v>-0.008513331827</v>
      </c>
      <c r="Z1645" s="160">
        <f>IF($L$1579&gt;0,PPMT('Assumptions (Geo)'!$V$7,Model!AK$1,'Assumptions (Geo)'!$V$10,'Assumptions (Geo)'!$V$5*Model!$L$1579*AVERAGE('Assumptions (Geo)'!$H$2:$J$2)/10^9),0)</f>
        <v>-0.008917715089</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-0.004181217091</v>
      </c>
      <c r="P1648" s="160">
        <f>IF($O$1579&gt;0,PPMT('Assumptions (Geo)'!$V$7,Model!X$1,'Assumptions (Geo)'!$V$10,'Assumptions (Geo)'!$V$5*Model!$O$1579*AVERAGE('Assumptions (Geo)'!$K$2:$M$2)/10^9),0)</f>
        <v>-0.004379824903</v>
      </c>
      <c r="Q1648" s="160">
        <f>IF($O$1579&gt;0,PPMT('Assumptions (Geo)'!$V$7,Model!Y$1,'Assumptions (Geo)'!$V$10,'Assumptions (Geo)'!$V$5*Model!$O$1579*AVERAGE('Assumptions (Geo)'!$K$2:$M$2)/10^9),0)</f>
        <v>-0.004587866586</v>
      </c>
      <c r="R1648" s="160">
        <f>IF($O$1579&gt;0,PPMT('Assumptions (Geo)'!$V$7,Model!Z$1,'Assumptions (Geo)'!$V$10,'Assumptions (Geo)'!$V$5*Model!$O$1579*AVERAGE('Assumptions (Geo)'!$K$2:$M$2)/10^9),0)</f>
        <v>-0.004805790249</v>
      </c>
      <c r="S1648" s="160">
        <f>IF($O$1579&gt;0,PPMT('Assumptions (Geo)'!$V$7,Model!AA$1,'Assumptions (Geo)'!$V$10,'Assumptions (Geo)'!$V$5*Model!$O$1579*AVERAGE('Assumptions (Geo)'!$K$2:$M$2)/10^9),0)</f>
        <v>-0.005034065286</v>
      </c>
      <c r="T1648" s="160">
        <f>IF($O$1579&gt;0,PPMT('Assumptions (Geo)'!$V$7,Model!AB$1,'Assumptions (Geo)'!$V$10,'Assumptions (Geo)'!$V$5*Model!$O$1579*AVERAGE('Assumptions (Geo)'!$K$2:$M$2)/10^9),0)</f>
        <v>-0.005273183387</v>
      </c>
      <c r="U1648" s="160">
        <f>IF($O$1579&gt;0,PPMT('Assumptions (Geo)'!$V$7,Model!AC$1,'Assumptions (Geo)'!$V$10,'Assumptions (Geo)'!$V$5*Model!$O$1579*AVERAGE('Assumptions (Geo)'!$K$2:$M$2)/10^9),0)</f>
        <v>-0.005523659598</v>
      </c>
      <c r="V1648" s="160">
        <f>IF($O$1579&gt;0,PPMT('Assumptions (Geo)'!$V$7,Model!AD$1,'Assumptions (Geo)'!$V$10,'Assumptions (Geo)'!$V$5*Model!$O$1579*AVERAGE('Assumptions (Geo)'!$K$2:$M$2)/10^9),0)</f>
        <v>-0.005786033429</v>
      </c>
      <c r="W1648" s="160">
        <f>IF($O$1579&gt;0,PPMT('Assumptions (Geo)'!$V$7,Model!AE$1,'Assumptions (Geo)'!$V$10,'Assumptions (Geo)'!$V$5*Model!$O$1579*AVERAGE('Assumptions (Geo)'!$K$2:$M$2)/10^9),0)</f>
        <v>-0.006060870017</v>
      </c>
      <c r="X1648" s="160">
        <f>IF($O$1579&gt;0,PPMT('Assumptions (Geo)'!$V$7,Model!AF$1,'Assumptions (Geo)'!$V$10,'Assumptions (Geo)'!$V$5*Model!$O$1579*AVERAGE('Assumptions (Geo)'!$K$2:$M$2)/10^9),0)</f>
        <v>-0.006348761342</v>
      </c>
      <c r="Y1648" s="160">
        <f>IF($O$1579&gt;0,PPMT('Assumptions (Geo)'!$V$7,Model!AG$1,'Assumptions (Geo)'!$V$10,'Assumptions (Geo)'!$V$5*Model!$O$1579*AVERAGE('Assumptions (Geo)'!$K$2:$M$2)/10^9),0)</f>
        <v>-0.006650327506</v>
      </c>
      <c r="Z1648" s="160">
        <f>IF($O$1579&gt;0,PPMT('Assumptions (Geo)'!$V$7,Model!AH$1,'Assumptions (Geo)'!$V$10,'Assumptions (Geo)'!$V$5*Model!$O$1579*AVERAGE('Assumptions (Geo)'!$K$2:$M$2)/10^9),0)</f>
        <v>-0.006966218063</v>
      </c>
      <c r="AA1648" s="160">
        <f>IF($O$1579&gt;0,PPMT('Assumptions (Geo)'!$V$7,Model!AI$1,'Assumptions (Geo)'!$V$10,'Assumptions (Geo)'!$V$5*Model!$O$1579*AVERAGE('Assumptions (Geo)'!$K$2:$M$2)/10^9),0)</f>
        <v>-0.007297113421</v>
      </c>
      <c r="AB1648" s="160">
        <f>IF($O$1579&gt;0,PPMT('Assumptions (Geo)'!$V$7,Model!AJ$1,'Assumptions (Geo)'!$V$10,'Assumptions (Geo)'!$V$5*Model!$O$1579*AVERAGE('Assumptions (Geo)'!$K$2:$M$2)/10^9),0)</f>
        <v>-0.007643726308</v>
      </c>
      <c r="AC1648" s="160">
        <f>IF($O$1579&gt;0,PPMT('Assumptions (Geo)'!$V$7,Model!AK$1,'Assumptions (Geo)'!$V$10,'Assumptions (Geo)'!$V$5*Model!$O$1579*AVERAGE('Assumptions (Geo)'!$K$2:$M$2)/10^9),0)</f>
        <v>-0.008006803308</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-0.001589643857</v>
      </c>
      <c r="V1654" s="160">
        <f>IF($U$1579&gt;0,PPMT('Assumptions (Geo)'!$V$7,Model!X$1,'Assumptions (Geo)'!$V$10,'Assumptions (Geo)'!$V$5*Model!$U$1579*AVERAGE('Assumptions (Geo)'!$Q$2:$S$2)/10^9),0)</f>
        <v>-0.00166515194</v>
      </c>
      <c r="W1654" s="160">
        <f>IF($U$1579&gt;0,PPMT('Assumptions (Geo)'!$V$7,Model!Y$1,'Assumptions (Geo)'!$V$10,'Assumptions (Geo)'!$V$5*Model!$U$1579*AVERAGE('Assumptions (Geo)'!$Q$2:$S$2)/10^9),0)</f>
        <v>-0.001744246657</v>
      </c>
      <c r="X1654" s="160">
        <f>IF($U$1579&gt;0,PPMT('Assumptions (Geo)'!$V$7,Model!Z$1,'Assumptions (Geo)'!$V$10,'Assumptions (Geo)'!$V$5*Model!$U$1579*AVERAGE('Assumptions (Geo)'!$Q$2:$S$2)/10^9),0)</f>
        <v>-0.001827098373</v>
      </c>
      <c r="Y1654" s="160">
        <f>IF($U$1579&gt;0,PPMT('Assumptions (Geo)'!$V$7,Model!AA$1,'Assumptions (Geo)'!$V$10,'Assumptions (Geo)'!$V$5*Model!$U$1579*AVERAGE('Assumptions (Geo)'!$Q$2:$S$2)/10^9),0)</f>
        <v>-0.001913885546</v>
      </c>
      <c r="Z1654" s="160">
        <f>IF($U$1579&gt;0,PPMT('Assumptions (Geo)'!$V$7,Model!AB$1,'Assumptions (Geo)'!$V$10,'Assumptions (Geo)'!$V$5*Model!$U$1579*AVERAGE('Assumptions (Geo)'!$Q$2:$S$2)/10^9),0)</f>
        <v>-0.002004795109</v>
      </c>
      <c r="AA1654" s="160">
        <f>IF($U$1579&gt;0,PPMT('Assumptions (Geo)'!$V$7,Model!AC$1,'Assumptions (Geo)'!$V$10,'Assumptions (Geo)'!$V$5*Model!$U$1579*AVERAGE('Assumptions (Geo)'!$Q$2:$S$2)/10^9),0)</f>
        <v>-0.002100022877</v>
      </c>
      <c r="AB1654" s="160">
        <f>IF($U$1579&gt;0,PPMT('Assumptions (Geo)'!$V$7,Model!AD$1,'Assumptions (Geo)'!$V$10,'Assumptions (Geo)'!$V$5*Model!$U$1579*AVERAGE('Assumptions (Geo)'!$Q$2:$S$2)/10^9),0)</f>
        <v>-0.002199773964</v>
      </c>
      <c r="AC1654" s="160">
        <f>IF($U$1579&gt;0,PPMT('Assumptions (Geo)'!$V$7,Model!AE$1,'Assumptions (Geo)'!$V$10,'Assumptions (Geo)'!$V$5*Model!$U$1579*AVERAGE('Assumptions (Geo)'!$Q$2:$S$2)/10^9),0)</f>
        <v>-0.002304263227</v>
      </c>
      <c r="AD1654" s="160">
        <f>IF($U$1579&gt;0,PPMT('Assumptions (Geo)'!$V$7,Model!AF$1,'Assumptions (Geo)'!$V$10,'Assumptions (Geo)'!$V$5*Model!$U$1579*AVERAGE('Assumptions (Geo)'!$Q$2:$S$2)/10^9),0)</f>
        <v>-0.00241371573</v>
      </c>
      <c r="AE1654" s="160">
        <f>IF($U$1579&gt;0,PPMT('Assumptions (Geo)'!$V$7,Model!AG$1,'Assumptions (Geo)'!$V$10,'Assumptions (Geo)'!$V$5*Model!$U$1579*AVERAGE('Assumptions (Geo)'!$Q$2:$S$2)/10^9),0)</f>
        <v>-0.002528367228</v>
      </c>
      <c r="AF1654" s="160">
        <f>IF($U$1579&gt;0,PPMT('Assumptions (Geo)'!$V$7,Model!AH$1,'Assumptions (Geo)'!$V$10,'Assumptions (Geo)'!$V$5*Model!$U$1579*AVERAGE('Assumptions (Geo)'!$Q$2:$S$2)/10^9),0)</f>
        <v>-0.002648464671</v>
      </c>
      <c r="AG1654" s="160">
        <f>IF($U$1579&gt;0,PPMT('Assumptions (Geo)'!$V$7,Model!AI$1,'Assumptions (Geo)'!$V$10,'Assumptions (Geo)'!$V$5*Model!$U$1579*AVERAGE('Assumptions (Geo)'!$Q$2:$S$2)/10^9),0)</f>
        <v>-0.002774266743</v>
      </c>
      <c r="AH1654" s="160">
        <f>IF($U$1579&gt;0,PPMT('Assumptions (Geo)'!$V$7,Model!AJ$1,'Assumptions (Geo)'!$V$10,'Assumptions (Geo)'!$V$5*Model!$U$1579*AVERAGE('Assumptions (Geo)'!$Q$2:$S$2)/10^9),0)</f>
        <v>-0.002906044413</v>
      </c>
      <c r="AI1654" s="160">
        <f>IF($U$1579&gt;0,PPMT('Assumptions (Geo)'!$V$7,Model!AK$1,'Assumptions (Geo)'!$V$10,'Assumptions (Geo)'!$V$5*Model!$U$1579*AVERAGE('Assumptions (Geo)'!$Q$2:$S$2)/10^9),0)</f>
        <v>-0.003044081523</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-0.2143307749</v>
      </c>
      <c r="Y1657" s="160">
        <f>IF($X$1579&gt;0,PPMT('Assumptions (Geo)'!$V$7,Model!X$1,'Assumptions (Geo)'!$V$10,'Assumptions (Geo)'!$V$5*Model!$X$1579*average('Assumptions (Geo)'!$T$2:$V$2)/10^9),0)</f>
        <v>-0.2245114867</v>
      </c>
      <c r="Z1657" s="160">
        <f>IF($X$1579&gt;0,PPMT('Assumptions (Geo)'!$V$7,Model!Y$1,'Assumptions (Geo)'!$V$10,'Assumptions (Geo)'!$V$5*Model!$X$1579*average('Assumptions (Geo)'!$T$2:$V$2)/10^9),0)</f>
        <v>-0.2351757823</v>
      </c>
      <c r="AA1657" s="160">
        <f>IF($X$1579&gt;0,PPMT('Assumptions (Geo)'!$V$7,Model!Z$1,'Assumptions (Geo)'!$V$10,'Assumptions (Geo)'!$V$5*Model!$X$1579*average('Assumptions (Geo)'!$T$2:$V$2)/10^9),0)</f>
        <v>-0.246346632</v>
      </c>
      <c r="AB1657" s="160">
        <f>IF($X$1579&gt;0,PPMT('Assumptions (Geo)'!$V$7,Model!AA$1,'Assumptions (Geo)'!$V$10,'Assumptions (Geo)'!$V$5*Model!$X$1579*average('Assumptions (Geo)'!$T$2:$V$2)/10^9),0)</f>
        <v>-0.258048097</v>
      </c>
      <c r="AC1657" s="160">
        <f>IF($X$1579&gt;0,PPMT('Assumptions (Geo)'!$V$7,Model!AB$1,'Assumptions (Geo)'!$V$10,'Assumptions (Geo)'!$V$5*Model!$X$1579*average('Assumptions (Geo)'!$T$2:$V$2)/10^9),0)</f>
        <v>-0.2703053816</v>
      </c>
      <c r="AD1657" s="160">
        <f>IF($X$1579&gt;0,PPMT('Assumptions (Geo)'!$V$7,Model!AC$1,'Assumptions (Geo)'!$V$10,'Assumptions (Geo)'!$V$5*Model!$X$1579*average('Assumptions (Geo)'!$T$2:$V$2)/10^9),0)</f>
        <v>-0.2831448872</v>
      </c>
      <c r="AE1657" s="160">
        <f>IF($X$1579&gt;0,PPMT('Assumptions (Geo)'!$V$7,Model!AD$1,'Assumptions (Geo)'!$V$10,'Assumptions (Geo)'!$V$5*Model!$X$1579*average('Assumptions (Geo)'!$T$2:$V$2)/10^9),0)</f>
        <v>-0.2965942694</v>
      </c>
      <c r="AF1657" s="160">
        <f>IF($X$1579&gt;0,PPMT('Assumptions (Geo)'!$V$7,Model!AE$1,'Assumptions (Geo)'!$V$10,'Assumptions (Geo)'!$V$5*Model!$X$1579*average('Assumptions (Geo)'!$T$2:$V$2)/10^9),0)</f>
        <v>-0.3106824971</v>
      </c>
      <c r="AG1657" s="160">
        <f>IF($X$1579&gt;0,PPMT('Assumptions (Geo)'!$V$7,Model!AF$1,'Assumptions (Geo)'!$V$10,'Assumptions (Geo)'!$V$5*Model!$X$1579*average('Assumptions (Geo)'!$T$2:$V$2)/10^9),0)</f>
        <v>-0.3254399158</v>
      </c>
      <c r="AH1657" s="160">
        <f>IF($X$1579&gt;0,PPMT('Assumptions (Geo)'!$V$7,Model!AG$1,'Assumptions (Geo)'!$V$10,'Assumptions (Geo)'!$V$5*Model!$X$1579*average('Assumptions (Geo)'!$T$2:$V$2)/10^9),0)</f>
        <v>-0.3408983118</v>
      </c>
      <c r="AI1657" s="160">
        <f>IF($X$1579&gt;0,PPMT('Assumptions (Geo)'!$V$7,Model!AH$1,'Assumptions (Geo)'!$V$10,'Assumptions (Geo)'!$V$5*Model!$X$1579*average('Assumptions (Geo)'!$T$2:$V$2)/10^9),0)</f>
        <v>-0.3570909816</v>
      </c>
      <c r="AJ1657" s="160">
        <f>IF($X$1579&gt;0,PPMT('Assumptions (Geo)'!$V$7,Model!AI$1,'Assumptions (Geo)'!$V$10,'Assumptions (Geo)'!$V$5*Model!$X$1579*average('Assumptions (Geo)'!$T$2:$V$2)/10^9),0)</f>
        <v>-0.3740528032</v>
      </c>
      <c r="AK1657" s="160">
        <f>IF($X$1579&gt;0,PPMT('Assumptions (Geo)'!$V$7,Model!AJ$1,'Assumptions (Geo)'!$V$10,'Assumptions (Geo)'!$V$5*Model!$X$1579*average('Assumptions (Geo)'!$T$2:$V$2)/10^9),0)</f>
        <v>-0.3918203113</v>
      </c>
      <c r="AL1657" s="160">
        <f>IF($X$1579&gt;0,PPMT('Assumptions (Geo)'!$V$7,Model!AK$1,'Assumptions (Geo)'!$V$10,'Assumptions (Geo)'!$V$5*Model!$X$1579*average('Assumptions (Geo)'!$T$2:$V$2)/10^9),0)</f>
        <v>-0.4104317761</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-0.001090423974</v>
      </c>
      <c r="Z1658" s="160">
        <f>IF($Y$1579&gt;0,PPMT('Assumptions (Geo)'!$V$7,Model!X$1,'Assumptions (Geo)'!$V$10,'Assumptions (Geo)'!$V$5*Model!$Y$1579*AVERAGE('Assumptions (Geo)'!$U$2:$W$2)/10^9),0)</f>
        <v>-0.001142219112</v>
      </c>
      <c r="AA1658" s="160">
        <f>IF($Y$1579&gt;0,PPMT('Assumptions (Geo)'!$V$7,Model!Y$1,'Assumptions (Geo)'!$V$10,'Assumptions (Geo)'!$V$5*Model!$Y$1579*AVERAGE('Assumptions (Geo)'!$U$2:$W$2)/10^9),0)</f>
        <v>-0.00119647452</v>
      </c>
      <c r="AB1658" s="160">
        <f>IF($Y$1579&gt;0,PPMT('Assumptions (Geo)'!$V$7,Model!Z$1,'Assumptions (Geo)'!$V$10,'Assumptions (Geo)'!$V$5*Model!$Y$1579*AVERAGE('Assumptions (Geo)'!$U$2:$W$2)/10^9),0)</f>
        <v>-0.00125330706</v>
      </c>
      <c r="AC1658" s="160">
        <f>IF($Y$1579&gt;0,PPMT('Assumptions (Geo)'!$V$7,Model!AA$1,'Assumptions (Geo)'!$V$10,'Assumptions (Geo)'!$V$5*Model!$Y$1579*AVERAGE('Assumptions (Geo)'!$U$2:$W$2)/10^9),0)</f>
        <v>-0.001312839145</v>
      </c>
      <c r="AD1658" s="160">
        <f>IF($Y$1579&gt;0,PPMT('Assumptions (Geo)'!$V$7,Model!AB$1,'Assumptions (Geo)'!$V$10,'Assumptions (Geo)'!$V$5*Model!$Y$1579*AVERAGE('Assumptions (Geo)'!$U$2:$W$2)/10^9),0)</f>
        <v>-0.001375199005</v>
      </c>
      <c r="AE1658" s="160">
        <f>IF($Y$1579&gt;0,PPMT('Assumptions (Geo)'!$V$7,Model!AC$1,'Assumptions (Geo)'!$V$10,'Assumptions (Geo)'!$V$5*Model!$Y$1579*AVERAGE('Assumptions (Geo)'!$U$2:$W$2)/10^9),0)</f>
        <v>-0.001440520957</v>
      </c>
      <c r="AF1658" s="160">
        <f>IF($Y$1579&gt;0,PPMT('Assumptions (Geo)'!$V$7,Model!AD$1,'Assumptions (Geo)'!$V$10,'Assumptions (Geo)'!$V$5*Model!$Y$1579*AVERAGE('Assumptions (Geo)'!$U$2:$W$2)/10^9),0)</f>
        <v>-0.001508945703</v>
      </c>
      <c r="AG1658" s="160">
        <f>IF($Y$1579&gt;0,PPMT('Assumptions (Geo)'!$V$7,Model!AE$1,'Assumptions (Geo)'!$V$10,'Assumptions (Geo)'!$V$5*Model!$Y$1579*AVERAGE('Assumptions (Geo)'!$U$2:$W$2)/10^9),0)</f>
        <v>-0.001580620624</v>
      </c>
      <c r="AH1658" s="160">
        <f>IF($Y$1579&gt;0,PPMT('Assumptions (Geo)'!$V$7,Model!AF$1,'Assumptions (Geo)'!$V$10,'Assumptions (Geo)'!$V$5*Model!$Y$1579*AVERAGE('Assumptions (Geo)'!$U$2:$W$2)/10^9),0)</f>
        <v>-0.001655700103</v>
      </c>
      <c r="AI1658" s="160">
        <f>IF($Y$1579&gt;0,PPMT('Assumptions (Geo)'!$V$7,Model!AG$1,'Assumptions (Geo)'!$V$10,'Assumptions (Geo)'!$V$5*Model!$Y$1579*AVERAGE('Assumptions (Geo)'!$U$2:$W$2)/10^9),0)</f>
        <v>-0.001734345858</v>
      </c>
      <c r="AJ1658" s="160">
        <f>IF($Y$1579&gt;0,PPMT('Assumptions (Geo)'!$V$7,Model!AH$1,'Assumptions (Geo)'!$V$10,'Assumptions (Geo)'!$V$5*Model!$Y$1579*AVERAGE('Assumptions (Geo)'!$U$2:$W$2)/10^9),0)</f>
        <v>-0.001816727287</v>
      </c>
      <c r="AK1658" s="160">
        <f>IF($Y$1579&gt;0,PPMT('Assumptions (Geo)'!$V$7,Model!AI$1,'Assumptions (Geo)'!$V$10,'Assumptions (Geo)'!$V$5*Model!$Y$1579*AVERAGE('Assumptions (Geo)'!$U$2:$W$2)/10^9),0)</f>
        <v>-0.001903021833</v>
      </c>
      <c r="AL1658" s="160">
        <f>IF($Y$1579&gt;0,PPMT('Assumptions (Geo)'!$V$7,Model!AJ$1,'Assumptions (Geo)'!$V$10,'Assumptions (Geo)'!$V$5*Model!$Y$1579*AVERAGE('Assumptions (Geo)'!$U$2:$W$2)/10^9),0)</f>
        <v>-0.00199341537</v>
      </c>
      <c r="AM1658" s="160">
        <f>IF($Y$1579&gt;0,PPMT('Assumptions (Geo)'!$V$7,Model!AK$1,'Assumptions (Geo)'!$V$10,'Assumptions (Geo)'!$V$5*Model!$Y$1579*AVERAGE('Assumptions (Geo)'!$U$2:$W$2)/10^9),0)</f>
        <v>-0.0020881026</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-0.001115433738</v>
      </c>
      <c r="AA1659" s="160">
        <f>IF($Z$1579&gt;0,PPMT('Assumptions (Geo)'!$V$7,Model!X$1,'Assumptions (Geo)'!$V$10,'Assumptions (Geo)'!$V$5*Model!$Z$1579*AVERAGE('Assumptions (Geo)'!$V$2:$X$2)/10^9),0)</f>
        <v>-0.00116841684</v>
      </c>
      <c r="AB1659" s="160">
        <f>IF($Z$1579&gt;0,PPMT('Assumptions (Geo)'!$V$7,Model!Y$1,'Assumptions (Geo)'!$V$10,'Assumptions (Geo)'!$V$5*Model!$Z$1579*AVERAGE('Assumptions (Geo)'!$V$2:$X$2)/10^9),0)</f>
        <v>-0.00122391664</v>
      </c>
      <c r="AC1659" s="160">
        <f>IF($Z$1579&gt;0,PPMT('Assumptions (Geo)'!$V$7,Model!Z$1,'Assumptions (Geo)'!$V$10,'Assumptions (Geo)'!$V$5*Model!$Z$1579*AVERAGE('Assumptions (Geo)'!$V$2:$X$2)/10^9),0)</f>
        <v>-0.001282052681</v>
      </c>
      <c r="AD1659" s="160">
        <f>IF($Z$1579&gt;0,PPMT('Assumptions (Geo)'!$V$7,Model!AA$1,'Assumptions (Geo)'!$V$10,'Assumptions (Geo)'!$V$5*Model!$Z$1579*AVERAGE('Assumptions (Geo)'!$V$2:$X$2)/10^9),0)</f>
        <v>-0.001342950183</v>
      </c>
      <c r="AE1659" s="160">
        <f>IF($Z$1579&gt;0,PPMT('Assumptions (Geo)'!$V$7,Model!AB$1,'Assumptions (Geo)'!$V$10,'Assumptions (Geo)'!$V$5*Model!$Z$1579*AVERAGE('Assumptions (Geo)'!$V$2:$X$2)/10^9),0)</f>
        <v>-0.001406740317</v>
      </c>
      <c r="AF1659" s="160">
        <f>IF($Z$1579&gt;0,PPMT('Assumptions (Geo)'!$V$7,Model!AC$1,'Assumptions (Geo)'!$V$10,'Assumptions (Geo)'!$V$5*Model!$Z$1579*AVERAGE('Assumptions (Geo)'!$V$2:$X$2)/10^9),0)</f>
        <v>-0.001473560482</v>
      </c>
      <c r="AG1659" s="160">
        <f>IF($Z$1579&gt;0,PPMT('Assumptions (Geo)'!$V$7,Model!AD$1,'Assumptions (Geo)'!$V$10,'Assumptions (Geo)'!$V$5*Model!$Z$1579*AVERAGE('Assumptions (Geo)'!$V$2:$X$2)/10^9),0)</f>
        <v>-0.001543554605</v>
      </c>
      <c r="AH1659" s="160">
        <f>IF($Z$1579&gt;0,PPMT('Assumptions (Geo)'!$V$7,Model!AE$1,'Assumptions (Geo)'!$V$10,'Assumptions (Geo)'!$V$5*Model!$Z$1579*AVERAGE('Assumptions (Geo)'!$V$2:$X$2)/10^9),0)</f>
        <v>-0.001616873449</v>
      </c>
      <c r="AI1659" s="160">
        <f>IF($Z$1579&gt;0,PPMT('Assumptions (Geo)'!$V$7,Model!AF$1,'Assumptions (Geo)'!$V$10,'Assumptions (Geo)'!$V$5*Model!$Z$1579*AVERAGE('Assumptions (Geo)'!$V$2:$X$2)/10^9),0)</f>
        <v>-0.001693674937</v>
      </c>
      <c r="AJ1659" s="160">
        <f>IF($Z$1579&gt;0,PPMT('Assumptions (Geo)'!$V$7,Model!AG$1,'Assumptions (Geo)'!$V$10,'Assumptions (Geo)'!$V$5*Model!$Z$1579*AVERAGE('Assumptions (Geo)'!$V$2:$X$2)/10^9),0)</f>
        <v>-0.001774124497</v>
      </c>
      <c r="AK1659" s="160">
        <f>IF($Z$1579&gt;0,PPMT('Assumptions (Geo)'!$V$7,Model!AH$1,'Assumptions (Geo)'!$V$10,'Assumptions (Geo)'!$V$5*Model!$Z$1579*AVERAGE('Assumptions (Geo)'!$V$2:$X$2)/10^9),0)</f>
        <v>-0.00185839541</v>
      </c>
      <c r="AL1659" s="160">
        <f>IF($Z$1579&gt;0,PPMT('Assumptions (Geo)'!$V$7,Model!AI$1,'Assumptions (Geo)'!$V$10,'Assumptions (Geo)'!$V$5*Model!$Z$1579*AVERAGE('Assumptions (Geo)'!$V$2:$X$2)/10^9),0)</f>
        <v>-0.001946669192</v>
      </c>
      <c r="AM1659" s="160">
        <f>IF($Z$1579&gt;0,PPMT('Assumptions (Geo)'!$V$7,Model!AJ$1,'Assumptions (Geo)'!$V$10,'Assumptions (Geo)'!$V$5*Model!$Z$1579*AVERAGE('Assumptions (Geo)'!$V$2:$X$2)/10^9),0)</f>
        <v>-0.002039135979</v>
      </c>
      <c r="AN1659" s="160">
        <f>IF($Z$1579&gt;0,PPMT('Assumptions (Geo)'!$V$7,Model!AK$1,'Assumptions (Geo)'!$V$10,'Assumptions (Geo)'!$V$5*Model!$Z$1579*AVERAGE('Assumptions (Geo)'!$V$2:$X$2)/10^9),0)</f>
        <v>-0.002135994938</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-0.005703978544</v>
      </c>
      <c r="AB1660" s="160">
        <f>IF($AA$1579&gt;0,PPMT('Assumptions (Geo)'!$V$7,Model!X$1,'Assumptions (Geo)'!$V$10,'Assumptions (Geo)'!$V$5*Model!$AA$1579*AVERAGE('Assumptions (Geo)'!$W$2:$Y$2)/10^9),0)</f>
        <v>-0.005974917525</v>
      </c>
      <c r="AC1660" s="160">
        <f>IF($AA$1579&gt;0,PPMT('Assumptions (Geo)'!$V$7,Model!Y$1,'Assumptions (Geo)'!$V$10,'Assumptions (Geo)'!$V$5*Model!$AA$1579*AVERAGE('Assumptions (Geo)'!$W$2:$Y$2)/10^9),0)</f>
        <v>-0.006258726107</v>
      </c>
      <c r="AD1660" s="160">
        <f>IF($AA$1579&gt;0,PPMT('Assumptions (Geo)'!$V$7,Model!Z$1,'Assumptions (Geo)'!$V$10,'Assumptions (Geo)'!$V$5*Model!$AA$1579*AVERAGE('Assumptions (Geo)'!$W$2:$Y$2)/10^9),0)</f>
        <v>-0.006556015598</v>
      </c>
      <c r="AE1660" s="160">
        <f>IF($AA$1579&gt;0,PPMT('Assumptions (Geo)'!$V$7,Model!AA$1,'Assumptions (Geo)'!$V$10,'Assumptions (Geo)'!$V$5*Model!$AA$1579*AVERAGE('Assumptions (Geo)'!$W$2:$Y$2)/10^9),0)</f>
        <v>-0.006867426338</v>
      </c>
      <c r="AF1660" s="160">
        <f>IF($AA$1579&gt;0,PPMT('Assumptions (Geo)'!$V$7,Model!AB$1,'Assumptions (Geo)'!$V$10,'Assumptions (Geo)'!$V$5*Model!$AA$1579*AVERAGE('Assumptions (Geo)'!$W$2:$Y$2)/10^9),0)</f>
        <v>-0.00719362909</v>
      </c>
      <c r="AG1660" s="160">
        <f>IF($AA$1579&gt;0,PPMT('Assumptions (Geo)'!$V$7,Model!AC$1,'Assumptions (Geo)'!$V$10,'Assumptions (Geo)'!$V$5*Model!$AA$1579*AVERAGE('Assumptions (Geo)'!$W$2:$Y$2)/10^9),0)</f>
        <v>-0.007535326471</v>
      </c>
      <c r="AH1660" s="160">
        <f>IF($AA$1579&gt;0,PPMT('Assumptions (Geo)'!$V$7,Model!AD$1,'Assumptions (Geo)'!$V$10,'Assumptions (Geo)'!$V$5*Model!$AA$1579*AVERAGE('Assumptions (Geo)'!$W$2:$Y$2)/10^9),0)</f>
        <v>-0.007893254479</v>
      </c>
      <c r="AI1660" s="160">
        <f>IF($AA$1579&gt;0,PPMT('Assumptions (Geo)'!$V$7,Model!AE$1,'Assumptions (Geo)'!$V$10,'Assumptions (Geo)'!$V$5*Model!$AA$1579*AVERAGE('Assumptions (Geo)'!$W$2:$Y$2)/10^9),0)</f>
        <v>-0.008268184066</v>
      </c>
      <c r="AJ1660" s="160">
        <f>IF($AA$1579&gt;0,PPMT('Assumptions (Geo)'!$V$7,Model!AF$1,'Assumptions (Geo)'!$V$10,'Assumptions (Geo)'!$V$5*Model!$AA$1579*AVERAGE('Assumptions (Geo)'!$W$2:$Y$2)/10^9),0)</f>
        <v>-0.00866092281</v>
      </c>
      <c r="AK1660" s="160">
        <f>IF($AA$1579&gt;0,PPMT('Assumptions (Geo)'!$V$7,Model!AG$1,'Assumptions (Geo)'!$V$10,'Assumptions (Geo)'!$V$5*Model!$AA$1579*AVERAGE('Assumptions (Geo)'!$W$2:$Y$2)/10^9),0)</f>
        <v>-0.009072316643</v>
      </c>
      <c r="AL1660" s="160">
        <f>IF($AA$1579&gt;0,PPMT('Assumptions (Geo)'!$V$7,Model!AH$1,'Assumptions (Geo)'!$V$10,'Assumptions (Geo)'!$V$5*Model!$AA$1579*AVERAGE('Assumptions (Geo)'!$W$2:$Y$2)/10^9),0)</f>
        <v>-0.009503251684</v>
      </c>
      <c r="AM1660" s="160">
        <f>IF($AA$1579&gt;0,PPMT('Assumptions (Geo)'!$V$7,Model!AI$1,'Assumptions (Geo)'!$V$10,'Assumptions (Geo)'!$V$5*Model!$AA$1579*AVERAGE('Assumptions (Geo)'!$W$2:$Y$2)/10^9),0)</f>
        <v>-0.009954656139</v>
      </c>
      <c r="AN1660" s="160">
        <f>IF($AA$1579&gt;0,PPMT('Assumptions (Geo)'!$V$7,Model!AJ$1,'Assumptions (Geo)'!$V$10,'Assumptions (Geo)'!$V$5*Model!$AA$1579*AVERAGE('Assumptions (Geo)'!$W$2:$Y$2)/10^9),0)</f>
        <v>-0.01042750231</v>
      </c>
      <c r="AO1660" s="160">
        <f>IF($AA$1579&gt;0,PPMT('Assumptions (Geo)'!$V$7,Model!AK$1,'Assumptions (Geo)'!$V$10,'Assumptions (Geo)'!$V$5*Model!$AA$1579*AVERAGE('Assumptions (Geo)'!$W$2:$Y$2)/10^9),0)</f>
        <v>-0.01092280866</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-0.00117092088</v>
      </c>
      <c r="AC1661" s="160">
        <f>IF($AB$1579&gt;0,PPMT('Assumptions (Geo)'!$V$7,Model!X$1,'Assumptions (Geo)'!$V$10,'Assumptions (Geo)'!$V$5*Model!$AB$1579*AVERAGE('Assumptions (Geo)'!$X$2:$Z$2)/10^9),0)</f>
        <v>-0.001226539622</v>
      </c>
      <c r="AD1661" s="160">
        <f>IF($AB$1579&gt;0,PPMT('Assumptions (Geo)'!$V$7,Model!Y$1,'Assumptions (Geo)'!$V$10,'Assumptions (Geo)'!$V$5*Model!$AB$1579*AVERAGE('Assumptions (Geo)'!$X$2:$Z$2)/10^9),0)</f>
        <v>-0.001284800254</v>
      </c>
      <c r="AE1661" s="160">
        <f>IF($AB$1579&gt;0,PPMT('Assumptions (Geo)'!$V$7,Model!Z$1,'Assumptions (Geo)'!$V$10,'Assumptions (Geo)'!$V$5*Model!$AB$1579*AVERAGE('Assumptions (Geo)'!$X$2:$Z$2)/10^9),0)</f>
        <v>-0.001345828266</v>
      </c>
      <c r="AF1661" s="160">
        <f>IF($AB$1579&gt;0,PPMT('Assumptions (Geo)'!$V$7,Model!AA$1,'Assumptions (Geo)'!$V$10,'Assumptions (Geo)'!$V$5*Model!$AB$1579*AVERAGE('Assumptions (Geo)'!$X$2:$Z$2)/10^9),0)</f>
        <v>-0.001409755109</v>
      </c>
      <c r="AG1661" s="160">
        <f>IF($AB$1579&gt;0,PPMT('Assumptions (Geo)'!$V$7,Model!AB$1,'Assumptions (Geo)'!$V$10,'Assumptions (Geo)'!$V$5*Model!$AB$1579*AVERAGE('Assumptions (Geo)'!$X$2:$Z$2)/10^9),0)</f>
        <v>-0.001476718477</v>
      </c>
      <c r="AH1661" s="160">
        <f>IF($AB$1579&gt;0,PPMT('Assumptions (Geo)'!$V$7,Model!AC$1,'Assumptions (Geo)'!$V$10,'Assumptions (Geo)'!$V$5*Model!$AB$1579*AVERAGE('Assumptions (Geo)'!$X$2:$Z$2)/10^9),0)</f>
        <v>-0.001546862604</v>
      </c>
      <c r="AI1661" s="160">
        <f>IF($AB$1579&gt;0,PPMT('Assumptions (Geo)'!$V$7,Model!AD$1,'Assumptions (Geo)'!$V$10,'Assumptions (Geo)'!$V$5*Model!$AB$1579*AVERAGE('Assumptions (Geo)'!$X$2:$Z$2)/10^9),0)</f>
        <v>-0.001620338578</v>
      </c>
      <c r="AJ1661" s="160">
        <f>IF($AB$1579&gt;0,PPMT('Assumptions (Geo)'!$V$7,Model!AE$1,'Assumptions (Geo)'!$V$10,'Assumptions (Geo)'!$V$5*Model!$AB$1579*AVERAGE('Assumptions (Geo)'!$X$2:$Z$2)/10^9),0)</f>
        <v>-0.00169730466</v>
      </c>
      <c r="AK1661" s="160">
        <f>IF($AB$1579&gt;0,PPMT('Assumptions (Geo)'!$V$7,Model!AF$1,'Assumptions (Geo)'!$V$10,'Assumptions (Geo)'!$V$5*Model!$AB$1579*AVERAGE('Assumptions (Geo)'!$X$2:$Z$2)/10^9),0)</f>
        <v>-0.001777926632</v>
      </c>
      <c r="AL1661" s="160">
        <f>IF($AB$1579&gt;0,PPMT('Assumptions (Geo)'!$V$7,Model!AG$1,'Assumptions (Geo)'!$V$10,'Assumptions (Geo)'!$V$5*Model!$AB$1579*AVERAGE('Assumptions (Geo)'!$X$2:$Z$2)/10^9),0)</f>
        <v>-0.001862378147</v>
      </c>
      <c r="AM1661" s="160">
        <f>IF($AB$1579&gt;0,PPMT('Assumptions (Geo)'!$V$7,Model!AH$1,'Assumptions (Geo)'!$V$10,'Assumptions (Geo)'!$V$5*Model!$AB$1579*AVERAGE('Assumptions (Geo)'!$X$2:$Z$2)/10^9),0)</f>
        <v>-0.001950841109</v>
      </c>
      <c r="AN1661" s="160">
        <f>IF($AB$1579&gt;0,PPMT('Assumptions (Geo)'!$V$7,Model!AI$1,'Assumptions (Geo)'!$V$10,'Assumptions (Geo)'!$V$5*Model!$AB$1579*AVERAGE('Assumptions (Geo)'!$X$2:$Z$2)/10^9),0)</f>
        <v>-0.002043506061</v>
      </c>
      <c r="AO1661" s="160">
        <f>IF($AB$1579&gt;0,PPMT('Assumptions (Geo)'!$V$7,Model!AJ$1,'Assumptions (Geo)'!$V$10,'Assumptions (Geo)'!$V$5*Model!$AB$1579*AVERAGE('Assumptions (Geo)'!$X$2:$Z$2)/10^9),0)</f>
        <v>-0.002140572599</v>
      </c>
      <c r="AP1661" s="160">
        <f>IF($AB$1579&gt;0,PPMT('Assumptions (Geo)'!$V$7,Model!AK$1,'Assumptions (Geo)'!$V$10,'Assumptions (Geo)'!$V$5*Model!$AB$1579*AVERAGE('Assumptions (Geo)'!$X$2:$Z$2)/10^9),0)</f>
        <v>-0.002242249798</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-0.001199647255</v>
      </c>
      <c r="AD1662" s="160">
        <f>IF($AC$1579&gt;0,PPMT('Assumptions (Geo)'!$V$7,Model!X$1,'Assumptions (Geo)'!$V$10,'Assumptions (Geo)'!$V$5*Model!$AC$1579*AVERAGE('Assumptions (Geo)'!$Y$2:$AA$2)/10^9),0)</f>
        <v>-0.0012566305</v>
      </c>
      <c r="AE1662" s="160">
        <f>IF($AC$1579&gt;0,PPMT('Assumptions (Geo)'!$V$7,Model!Y$1,'Assumptions (Geo)'!$V$10,'Assumptions (Geo)'!$V$5*Model!$AC$1579*AVERAGE('Assumptions (Geo)'!$Y$2:$AA$2)/10^9),0)</f>
        <v>-0.001316320448</v>
      </c>
      <c r="AF1662" s="160">
        <f>IF($AC$1579&gt;0,PPMT('Assumptions (Geo)'!$V$7,Model!Z$1,'Assumptions (Geo)'!$V$10,'Assumptions (Geo)'!$V$5*Model!$AC$1579*AVERAGE('Assumptions (Geo)'!$Y$2:$AA$2)/10^9),0)</f>
        <v>-0.00137884567</v>
      </c>
      <c r="AG1662" s="160">
        <f>IF($AC$1579&gt;0,PPMT('Assumptions (Geo)'!$V$7,Model!AA$1,'Assumptions (Geo)'!$V$10,'Assumptions (Geo)'!$V$5*Model!$AC$1579*AVERAGE('Assumptions (Geo)'!$Y$2:$AA$2)/10^9),0)</f>
        <v>-0.001444340839</v>
      </c>
      <c r="AH1662" s="160">
        <f>IF($AC$1579&gt;0,PPMT('Assumptions (Geo)'!$V$7,Model!AB$1,'Assumptions (Geo)'!$V$10,'Assumptions (Geo)'!$V$5*Model!$AC$1579*AVERAGE('Assumptions (Geo)'!$Y$2:$AA$2)/10^9),0)</f>
        <v>-0.001512947029</v>
      </c>
      <c r="AI1662" s="160">
        <f>IF($AC$1579&gt;0,PPMT('Assumptions (Geo)'!$V$7,Model!AC$1,'Assumptions (Geo)'!$V$10,'Assumptions (Geo)'!$V$5*Model!$AC$1579*AVERAGE('Assumptions (Geo)'!$Y$2:$AA$2)/10^9),0)</f>
        <v>-0.001584812013</v>
      </c>
      <c r="AJ1662" s="160">
        <f>IF($AC$1579&gt;0,PPMT('Assumptions (Geo)'!$V$7,Model!AD$1,'Assumptions (Geo)'!$V$10,'Assumptions (Geo)'!$V$5*Model!$AC$1579*AVERAGE('Assumptions (Geo)'!$Y$2:$AA$2)/10^9),0)</f>
        <v>-0.001660090583</v>
      </c>
      <c r="AK1662" s="160">
        <f>IF($AC$1579&gt;0,PPMT('Assumptions (Geo)'!$V$7,Model!AE$1,'Assumptions (Geo)'!$V$10,'Assumptions (Geo)'!$V$5*Model!$AC$1579*AVERAGE('Assumptions (Geo)'!$Y$2:$AA$2)/10^9),0)</f>
        <v>-0.001738944886</v>
      </c>
      <c r="AL1662" s="160">
        <f>IF($AC$1579&gt;0,PPMT('Assumptions (Geo)'!$V$7,Model!AF$1,'Assumptions (Geo)'!$V$10,'Assumptions (Geo)'!$V$5*Model!$AC$1579*AVERAGE('Assumptions (Geo)'!$Y$2:$AA$2)/10^9),0)</f>
        <v>-0.001821544768</v>
      </c>
      <c r="AM1662" s="160">
        <f>IF($AC$1579&gt;0,PPMT('Assumptions (Geo)'!$V$7,Model!AG$1,'Assumptions (Geo)'!$V$10,'Assumptions (Geo)'!$V$5*Model!$AC$1579*AVERAGE('Assumptions (Geo)'!$Y$2:$AA$2)/10^9),0)</f>
        <v>-0.001908068144</v>
      </c>
      <c r="AN1662" s="160">
        <f>IF($AC$1579&gt;0,PPMT('Assumptions (Geo)'!$V$7,Model!AH$1,'Assumptions (Geo)'!$V$10,'Assumptions (Geo)'!$V$5*Model!$AC$1579*AVERAGE('Assumptions (Geo)'!$Y$2:$AA$2)/10^9),0)</f>
        <v>-0.001998701381</v>
      </c>
      <c r="AO1662" s="160">
        <f>IF($AC$1579&gt;0,PPMT('Assumptions (Geo)'!$V$7,Model!AI$1,'Assumptions (Geo)'!$V$10,'Assumptions (Geo)'!$V$5*Model!$AC$1579*AVERAGE('Assumptions (Geo)'!$Y$2:$AA$2)/10^9),0)</f>
        <v>-0.002093639697</v>
      </c>
      <c r="AP1662" s="160">
        <f>IF($AC$1579&gt;0,PPMT('Assumptions (Geo)'!$V$7,Model!AJ$1,'Assumptions (Geo)'!$V$10,'Assumptions (Geo)'!$V$5*Model!$AC$1579*AVERAGE('Assumptions (Geo)'!$Y$2:$AA$2)/10^9),0)</f>
        <v>-0.002193087583</v>
      </c>
      <c r="AQ1662" s="160">
        <f>IF($AC$1579&gt;0,PPMT('Assumptions (Geo)'!$V$7,Model!AK$1,'Assumptions (Geo)'!$V$10,'Assumptions (Geo)'!$V$5*Model!$AC$1579*AVERAGE('Assumptions (Geo)'!$Y$2:$AA$2)/10^9),0)</f>
        <v>-0.002297259243</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-0.006083078074</v>
      </c>
      <c r="AE1663" s="160">
        <f>IF($AD$1579&gt;0,PPMT('Assumptions (Geo)'!$V$7,Model!X$1,'Assumptions (Geo)'!$V$10,'Assumptions (Geo)'!$V$5*Model!$AD$1579*AVERAGE('Assumptions (Geo)'!$Z$2:$AB$2)/10^9),0)</f>
        <v>-0.006372024283</v>
      </c>
      <c r="AF1663" s="160">
        <f>IF($AD$1579&gt;0,PPMT('Assumptions (Geo)'!$V$7,Model!Y$1,'Assumptions (Geo)'!$V$10,'Assumptions (Geo)'!$V$5*Model!$AD$1579*AVERAGE('Assumptions (Geo)'!$Z$2:$AB$2)/10^9),0)</f>
        <v>-0.006674695436</v>
      </c>
      <c r="AG1663" s="160">
        <f>IF($AD$1579&gt;0,PPMT('Assumptions (Geo)'!$V$7,Model!Z$1,'Assumptions (Geo)'!$V$10,'Assumptions (Geo)'!$V$5*Model!$AD$1579*AVERAGE('Assumptions (Geo)'!$Z$2:$AB$2)/10^9),0)</f>
        <v>-0.006991743469</v>
      </c>
      <c r="AH1663" s="160">
        <f>IF($AD$1579&gt;0,PPMT('Assumptions (Geo)'!$V$7,Model!AA$1,'Assumptions (Geo)'!$V$10,'Assumptions (Geo)'!$V$5*Model!$AD$1579*AVERAGE('Assumptions (Geo)'!$Z$2:$AB$2)/10^9),0)</f>
        <v>-0.007323851284</v>
      </c>
      <c r="AI1663" s="160">
        <f>IF($AD$1579&gt;0,PPMT('Assumptions (Geo)'!$V$7,Model!AB$1,'Assumptions (Geo)'!$V$10,'Assumptions (Geo)'!$V$5*Model!$AD$1579*AVERAGE('Assumptions (Geo)'!$Z$2:$AB$2)/10^9),0)</f>
        <v>-0.00767173422</v>
      </c>
      <c r="AJ1663" s="160">
        <f>IF($AD$1579&gt;0,PPMT('Assumptions (Geo)'!$V$7,Model!AC$1,'Assumptions (Geo)'!$V$10,'Assumptions (Geo)'!$V$5*Model!$AD$1579*AVERAGE('Assumptions (Geo)'!$Z$2:$AB$2)/10^9),0)</f>
        <v>-0.008036141595</v>
      </c>
      <c r="AK1663" s="160">
        <f>IF($AD$1579&gt;0,PPMT('Assumptions (Geo)'!$V$7,Model!AD$1,'Assumptions (Geo)'!$V$10,'Assumptions (Geo)'!$V$5*Model!$AD$1579*AVERAGE('Assumptions (Geo)'!$Z$2:$AB$2)/10^9),0)</f>
        <v>-0.008417858321</v>
      </c>
      <c r="AL1663" s="160">
        <f>IF($AD$1579&gt;0,PPMT('Assumptions (Geo)'!$V$7,Model!AE$1,'Assumptions (Geo)'!$V$10,'Assumptions (Geo)'!$V$5*Model!$AD$1579*AVERAGE('Assumptions (Geo)'!$Z$2:$AB$2)/10^9),0)</f>
        <v>-0.008817706592</v>
      </c>
      <c r="AM1663" s="160">
        <f>IF($AD$1579&gt;0,PPMT('Assumptions (Geo)'!$V$7,Model!AF$1,'Assumptions (Geo)'!$V$10,'Assumptions (Geo)'!$V$5*Model!$AD$1579*AVERAGE('Assumptions (Geo)'!$Z$2:$AB$2)/10^9),0)</f>
        <v>-0.009236547655</v>
      </c>
      <c r="AN1663" s="160">
        <f>IF($AD$1579&gt;0,PPMT('Assumptions (Geo)'!$V$7,Model!AG$1,'Assumptions (Geo)'!$V$10,'Assumptions (Geo)'!$V$5*Model!$AD$1579*AVERAGE('Assumptions (Geo)'!$Z$2:$AB$2)/10^9),0)</f>
        <v>-0.009675283668</v>
      </c>
      <c r="AO1663" s="160">
        <f>IF($AD$1579&gt;0,PPMT('Assumptions (Geo)'!$V$7,Model!AH$1,'Assumptions (Geo)'!$V$10,'Assumptions (Geo)'!$V$5*Model!$AD$1579*AVERAGE('Assumptions (Geo)'!$Z$2:$AB$2)/10^9),0)</f>
        <v>-0.01013485964</v>
      </c>
      <c r="AP1663" s="160">
        <f>IF($AD$1579&gt;0,PPMT('Assumptions (Geo)'!$V$7,Model!AI$1,'Assumptions (Geo)'!$V$10,'Assumptions (Geo)'!$V$5*Model!$AD$1579*AVERAGE('Assumptions (Geo)'!$Z$2:$AB$2)/10^9),0)</f>
        <v>-0.01061626548</v>
      </c>
      <c r="AQ1663" s="160">
        <f>IF($AD$1579&gt;0,PPMT('Assumptions (Geo)'!$V$7,Model!AJ$1,'Assumptions (Geo)'!$V$10,'Assumptions (Geo)'!$V$5*Model!$AD$1579*AVERAGE('Assumptions (Geo)'!$Z$2:$AB$2)/10^9),0)</f>
        <v>-0.01112053809</v>
      </c>
      <c r="AR1663" s="160">
        <f>IF($AD$1579&gt;0,PPMT('Assumptions (Geo)'!$V$7,Model!AK$1,'Assumptions (Geo)'!$V$10,'Assumptions (Geo)'!$V$5*Model!$AD$1579*AVERAGE('Assumptions (Geo)'!$Z$2:$AB$2)/10^9),0)</f>
        <v>-0.01164876364</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-0.001259140991</v>
      </c>
      <c r="AF1664" s="160">
        <f>IF($AE$1579&gt;0,PPMT('Assumptions (Geo)'!$V$7,Model!X$1,'Assumptions (Geo)'!$V$10,'Assumptions (Geo)'!$V$5*Model!$AE$1579*AVERAGE('Assumptions (Geo)'!$AA$2:$AC$2)/10^9),0)</f>
        <v>-0.001318950188</v>
      </c>
      <c r="AG1664" s="160">
        <f>IF($AE$1579&gt;0,PPMT('Assumptions (Geo)'!$V$7,Model!Y$1,'Assumptions (Geo)'!$V$10,'Assumptions (Geo)'!$V$5*Model!$AE$1579*AVERAGE('Assumptions (Geo)'!$AA$2:$AC$2)/10^9),0)</f>
        <v>-0.001381600321</v>
      </c>
      <c r="AH1664" s="160">
        <f>IF($AE$1579&gt;0,PPMT('Assumptions (Geo)'!$V$7,Model!Z$1,'Assumptions (Geo)'!$V$10,'Assumptions (Geo)'!$V$5*Model!$AE$1579*AVERAGE('Assumptions (Geo)'!$AA$2:$AC$2)/10^9),0)</f>
        <v>-0.001447226337</v>
      </c>
      <c r="AI1664" s="160">
        <f>IF($AE$1579&gt;0,PPMT('Assumptions (Geo)'!$V$7,Model!AA$1,'Assumptions (Geo)'!$V$10,'Assumptions (Geo)'!$V$5*Model!$AE$1579*AVERAGE('Assumptions (Geo)'!$AA$2:$AC$2)/10^9),0)</f>
        <v>-0.001515969588</v>
      </c>
      <c r="AJ1664" s="160">
        <f>IF($AE$1579&gt;0,PPMT('Assumptions (Geo)'!$V$7,Model!AB$1,'Assumptions (Geo)'!$V$10,'Assumptions (Geo)'!$V$5*Model!$AE$1579*AVERAGE('Assumptions (Geo)'!$AA$2:$AC$2)/10^9),0)</f>
        <v>-0.001587978143</v>
      </c>
      <c r="AK1664" s="160">
        <f>IF($AE$1579&gt;0,PPMT('Assumptions (Geo)'!$V$7,Model!AC$1,'Assumptions (Geo)'!$V$10,'Assumptions (Geo)'!$V$5*Model!$AE$1579*AVERAGE('Assumptions (Geo)'!$AA$2:$AC$2)/10^9),0)</f>
        <v>-0.001663407105</v>
      </c>
      <c r="AL1664" s="160">
        <f>IF($AE$1579&gt;0,PPMT('Assumptions (Geo)'!$V$7,Model!AD$1,'Assumptions (Geo)'!$V$10,'Assumptions (Geo)'!$V$5*Model!$AE$1579*AVERAGE('Assumptions (Geo)'!$AA$2:$AC$2)/10^9),0)</f>
        <v>-0.001742418942</v>
      </c>
      <c r="AM1664" s="160">
        <f>IF($AE$1579&gt;0,PPMT('Assumptions (Geo)'!$V$7,Model!AE$1,'Assumptions (Geo)'!$V$10,'Assumptions (Geo)'!$V$5*Model!$AE$1579*AVERAGE('Assumptions (Geo)'!$AA$2:$AC$2)/10^9),0)</f>
        <v>-0.001825183842</v>
      </c>
      <c r="AN1664" s="160">
        <f>IF($AE$1579&gt;0,PPMT('Assumptions (Geo)'!$V$7,Model!AF$1,'Assumptions (Geo)'!$V$10,'Assumptions (Geo)'!$V$5*Model!$AE$1579*AVERAGE('Assumptions (Geo)'!$AA$2:$AC$2)/10^9),0)</f>
        <v>-0.001911880075</v>
      </c>
      <c r="AO1664" s="160">
        <f>IF($AE$1579&gt;0,PPMT('Assumptions (Geo)'!$V$7,Model!AG$1,'Assumptions (Geo)'!$V$10,'Assumptions (Geo)'!$V$5*Model!$AE$1579*AVERAGE('Assumptions (Geo)'!$AA$2:$AC$2)/10^9),0)</f>
        <v>-0.002002694378</v>
      </c>
      <c r="AP1664" s="160">
        <f>IF($AE$1579&gt;0,PPMT('Assumptions (Geo)'!$V$7,Model!AH$1,'Assumptions (Geo)'!$V$10,'Assumptions (Geo)'!$V$5*Model!$AE$1579*AVERAGE('Assumptions (Geo)'!$AA$2:$AC$2)/10^9),0)</f>
        <v>-0.002097822361</v>
      </c>
      <c r="AQ1664" s="160">
        <f>IF($AE$1579&gt;0,PPMT('Assumptions (Geo)'!$V$7,Model!AI$1,'Assumptions (Geo)'!$V$10,'Assumptions (Geo)'!$V$5*Model!$AE$1579*AVERAGE('Assumptions (Geo)'!$AA$2:$AC$2)/10^9),0)</f>
        <v>-0.002197468923</v>
      </c>
      <c r="AR1664" s="160">
        <f>IF($AE$1579&gt;0,PPMT('Assumptions (Geo)'!$V$7,Model!AJ$1,'Assumptions (Geo)'!$V$10,'Assumptions (Geo)'!$V$5*Model!$AE$1579*AVERAGE('Assumptions (Geo)'!$AA$2:$AC$2)/10^9),0)</f>
        <v>-0.002301848697</v>
      </c>
      <c r="AS1664" s="160">
        <f>IF($AE$1579&gt;0,PPMT('Assumptions (Geo)'!$V$7,Model!AK$1,'Assumptions (Geo)'!$V$10,'Assumptions (Geo)'!$V$5*Model!$AE$1579*AVERAGE('Assumptions (Geo)'!$AA$2:$AC$2)/10^9),0)</f>
        <v>-0.00241118651</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-0.001289939518</v>
      </c>
      <c r="AG1665" s="160">
        <f>IF($AF$1579&gt;0,PPMT('Assumptions (Geo)'!$V$7,Model!X$1,'Assumptions (Geo)'!$V$10,'Assumptions (Geo)'!$V$5*Model!$AF$1579*AVERAGE('Assumptions (Geo)'!$AB$2:$AD$2)/10^9),0)</f>
        <v>-0.001351211646</v>
      </c>
      <c r="AH1665" s="160">
        <f>IF($AF$1579&gt;0,PPMT('Assumptions (Geo)'!$V$7,Model!Y$1,'Assumptions (Geo)'!$V$10,'Assumptions (Geo)'!$V$5*Model!$AF$1579*AVERAGE('Assumptions (Geo)'!$AB$2:$AD$2)/10^9),0)</f>
        <v>-0.001415394199</v>
      </c>
      <c r="AI1665" s="160">
        <f>IF($AF$1579&gt;0,PPMT('Assumptions (Geo)'!$V$7,Model!Z$1,'Assumptions (Geo)'!$V$10,'Assumptions (Geo)'!$V$5*Model!$AF$1579*AVERAGE('Assumptions (Geo)'!$AB$2:$AD$2)/10^9),0)</f>
        <v>-0.001482625423</v>
      </c>
      <c r="AJ1665" s="160">
        <f>IF($AF$1579&gt;0,PPMT('Assumptions (Geo)'!$V$7,Model!AA$1,'Assumptions (Geo)'!$V$10,'Assumptions (Geo)'!$V$5*Model!$AF$1579*AVERAGE('Assumptions (Geo)'!$AB$2:$AD$2)/10^9),0)</f>
        <v>-0.001553050131</v>
      </c>
      <c r="AK1665" s="160">
        <f>IF($AF$1579&gt;0,PPMT('Assumptions (Geo)'!$V$7,Model!AB$1,'Assumptions (Geo)'!$V$10,'Assumptions (Geo)'!$V$5*Model!$AF$1579*AVERAGE('Assumptions (Geo)'!$AB$2:$AD$2)/10^9),0)</f>
        <v>-0.001626820012</v>
      </c>
      <c r="AL1665" s="160">
        <f>IF($AF$1579&gt;0,PPMT('Assumptions (Geo)'!$V$7,Model!AC$1,'Assumptions (Geo)'!$V$10,'Assumptions (Geo)'!$V$5*Model!$AF$1579*AVERAGE('Assumptions (Geo)'!$AB$2:$AD$2)/10^9),0)</f>
        <v>-0.001704093963</v>
      </c>
      <c r="AM1665" s="160">
        <f>IF($AF$1579&gt;0,PPMT('Assumptions (Geo)'!$V$7,Model!AD$1,'Assumptions (Geo)'!$V$10,'Assumptions (Geo)'!$V$5*Model!$AF$1579*AVERAGE('Assumptions (Geo)'!$AB$2:$AD$2)/10^9),0)</f>
        <v>-0.001785038426</v>
      </c>
      <c r="AN1665" s="160">
        <f>IF($AF$1579&gt;0,PPMT('Assumptions (Geo)'!$V$7,Model!AE$1,'Assumptions (Geo)'!$V$10,'Assumptions (Geo)'!$V$5*Model!$AF$1579*AVERAGE('Assumptions (Geo)'!$AB$2:$AD$2)/10^9),0)</f>
        <v>-0.001869827751</v>
      </c>
      <c r="AO1665" s="160">
        <f>IF($AF$1579&gt;0,PPMT('Assumptions (Geo)'!$V$7,Model!AF$1,'Assumptions (Geo)'!$V$10,'Assumptions (Geo)'!$V$5*Model!$AF$1579*AVERAGE('Assumptions (Geo)'!$AB$2:$AD$2)/10^9),0)</f>
        <v>-0.001958644569</v>
      </c>
      <c r="AP1665" s="160">
        <f>IF($AF$1579&gt;0,PPMT('Assumptions (Geo)'!$V$7,Model!AG$1,'Assumptions (Geo)'!$V$10,'Assumptions (Geo)'!$V$5*Model!$AF$1579*AVERAGE('Assumptions (Geo)'!$AB$2:$AD$2)/10^9),0)</f>
        <v>-0.002051680186</v>
      </c>
      <c r="AQ1665" s="160">
        <f>IF($AF$1579&gt;0,PPMT('Assumptions (Geo)'!$V$7,Model!AH$1,'Assumptions (Geo)'!$V$10,'Assumptions (Geo)'!$V$5*Model!$AF$1579*AVERAGE('Assumptions (Geo)'!$AB$2:$AD$2)/10^9),0)</f>
        <v>-0.002149134995</v>
      </c>
      <c r="AR1665" s="160">
        <f>IF($AF$1579&gt;0,PPMT('Assumptions (Geo)'!$V$7,Model!AI$1,'Assumptions (Geo)'!$V$10,'Assumptions (Geo)'!$V$5*Model!$AF$1579*AVERAGE('Assumptions (Geo)'!$AB$2:$AD$2)/10^9),0)</f>
        <v>-0.002251218907</v>
      </c>
      <c r="AS1665" s="160">
        <f>IF($AF$1579&gt;0,PPMT('Assumptions (Geo)'!$V$7,Model!AJ$1,'Assumptions (Geo)'!$V$10,'Assumptions (Geo)'!$V$5*Model!$AF$1579*AVERAGE('Assumptions (Geo)'!$AB$2:$AD$2)/10^9),0)</f>
        <v>-0.002358151805</v>
      </c>
      <c r="AT1665" s="160">
        <f>IF($AF$1579&gt;0,PPMT('Assumptions (Geo)'!$V$7,Model!AK$1,'Assumptions (Geo)'!$V$10,'Assumptions (Geo)'!$V$5*Model!$AF$1579*AVERAGE('Assumptions (Geo)'!$AB$2:$AD$2)/10^9),0)</f>
        <v>-0.002470164016</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-0.001321460513</v>
      </c>
      <c r="AH1666" s="160">
        <f>IF($AG$1579&gt;0,PPMT('Assumptions (Geo)'!$V$7,Model!X$1,'Assumptions (Geo)'!$V$10,'Assumptions (Geo)'!$V$5*Model!$AG$1579*AVERAGE('Assumptions (Geo)'!$AC$2:$AE$2)/10^9),0)</f>
        <v>-0.001384229887</v>
      </c>
      <c r="AI1666" s="160">
        <f>IF($AG$1579&gt;0,PPMT('Assumptions (Geo)'!$V$7,Model!Y$1,'Assumptions (Geo)'!$V$10,'Assumptions (Geo)'!$V$5*Model!$AG$1579*AVERAGE('Assumptions (Geo)'!$AC$2:$AE$2)/10^9),0)</f>
        <v>-0.001449980807</v>
      </c>
      <c r="AJ1666" s="160">
        <f>IF($AG$1579&gt;0,PPMT('Assumptions (Geo)'!$V$7,Model!Z$1,'Assumptions (Geo)'!$V$10,'Assumptions (Geo)'!$V$5*Model!$AG$1579*AVERAGE('Assumptions (Geo)'!$AC$2:$AE$2)/10^9),0)</f>
        <v>-0.001518854895</v>
      </c>
      <c r="AK1666" s="160">
        <f>IF($AG$1579&gt;0,PPMT('Assumptions (Geo)'!$V$7,Model!AA$1,'Assumptions (Geo)'!$V$10,'Assumptions (Geo)'!$V$5*Model!$AG$1579*AVERAGE('Assumptions (Geo)'!$AC$2:$AE$2)/10^9),0)</f>
        <v>-0.001591000502</v>
      </c>
      <c r="AL1666" s="160">
        <f>IF($AG$1579&gt;0,PPMT('Assumptions (Geo)'!$V$7,Model!AB$1,'Assumptions (Geo)'!$V$10,'Assumptions (Geo)'!$V$5*Model!$AG$1579*AVERAGE('Assumptions (Geo)'!$AC$2:$AE$2)/10^9),0)</f>
        <v>-0.001666573026</v>
      </c>
      <c r="AM1666" s="160">
        <f>IF($AG$1579&gt;0,PPMT('Assumptions (Geo)'!$V$7,Model!AC$1,'Assumptions (Geo)'!$V$10,'Assumptions (Geo)'!$V$5*Model!$AG$1579*AVERAGE('Assumptions (Geo)'!$AC$2:$AE$2)/10^9),0)</f>
        <v>-0.001745735245</v>
      </c>
      <c r="AN1666" s="160">
        <f>IF($AG$1579&gt;0,PPMT('Assumptions (Geo)'!$V$7,Model!AD$1,'Assumptions (Geo)'!$V$10,'Assumptions (Geo)'!$V$5*Model!$AG$1579*AVERAGE('Assumptions (Geo)'!$AC$2:$AE$2)/10^9),0)</f>
        <v>-0.001828657669</v>
      </c>
      <c r="AO1666" s="160">
        <f>IF($AG$1579&gt;0,PPMT('Assumptions (Geo)'!$V$7,Model!AE$1,'Assumptions (Geo)'!$V$10,'Assumptions (Geo)'!$V$5*Model!$AG$1579*AVERAGE('Assumptions (Geo)'!$AC$2:$AE$2)/10^9),0)</f>
        <v>-0.001915518908</v>
      </c>
      <c r="AP1666" s="160">
        <f>IF($AG$1579&gt;0,PPMT('Assumptions (Geo)'!$V$7,Model!AF$1,'Assumptions (Geo)'!$V$10,'Assumptions (Geo)'!$V$5*Model!$AG$1579*AVERAGE('Assumptions (Geo)'!$AC$2:$AE$2)/10^9),0)</f>
        <v>-0.002006506057</v>
      </c>
      <c r="AQ1666" s="160">
        <f>IF($AG$1579&gt;0,PPMT('Assumptions (Geo)'!$V$7,Model!AG$1,'Assumptions (Geo)'!$V$10,'Assumptions (Geo)'!$V$5*Model!$AG$1579*AVERAGE('Assumptions (Geo)'!$AC$2:$AE$2)/10^9),0)</f>
        <v>-0.002101815094</v>
      </c>
      <c r="AR1666" s="160">
        <f>IF($AG$1579&gt;0,PPMT('Assumptions (Geo)'!$V$7,Model!AH$1,'Assumptions (Geo)'!$V$10,'Assumptions (Geo)'!$V$5*Model!$AG$1579*AVERAGE('Assumptions (Geo)'!$AC$2:$AE$2)/10^9),0)</f>
        <v>-0.002201651311</v>
      </c>
      <c r="AS1666" s="160">
        <f>IF($AG$1579&gt;0,PPMT('Assumptions (Geo)'!$V$7,Model!AI$1,'Assumptions (Geo)'!$V$10,'Assumptions (Geo)'!$V$5*Model!$AG$1579*AVERAGE('Assumptions (Geo)'!$AC$2:$AE$2)/10^9),0)</f>
        <v>-0.002306229749</v>
      </c>
      <c r="AT1666" s="160">
        <f>IF($AG$1579&gt;0,PPMT('Assumptions (Geo)'!$V$7,Model!AJ$1,'Assumptions (Geo)'!$V$10,'Assumptions (Geo)'!$V$5*Model!$AG$1579*AVERAGE('Assumptions (Geo)'!$AC$2:$AE$2)/10^9),0)</f>
        <v>-0.002415775662</v>
      </c>
      <c r="AU1666" s="160">
        <f>IF($AG$1579&gt;0,PPMT('Assumptions (Geo)'!$V$7,Model!AK$1,'Assumptions (Geo)'!$V$10,'Assumptions (Geo)'!$V$5*Model!$AG$1579*AVERAGE('Assumptions (Geo)'!$AC$2:$AE$2)/10^9),0)</f>
        <v>-0.002530525006</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-0.009210128892</v>
      </c>
      <c r="AI1667" s="160">
        <f>IF($AH$1579&gt;0,PPMT('Assumptions (Geo)'!$V$7,Model!X$1,'Assumptions (Geo)'!$V$10,'Assumptions (Geo)'!$V$5*Model!$AH$1579*AVERAGE('Assumptions (Geo)'!$AD$2:$AF$2)/10^9),0)</f>
        <v>-0.009647610014</v>
      </c>
      <c r="AJ1667" s="160">
        <f>IF($AH$1579&gt;0,PPMT('Assumptions (Geo)'!$V$7,Model!Y$1,'Assumptions (Geo)'!$V$10,'Assumptions (Geo)'!$V$5*Model!$AH$1579*AVERAGE('Assumptions (Geo)'!$AD$2:$AF$2)/10^9),0)</f>
        <v>-0.01010587149</v>
      </c>
      <c r="AK1667" s="160">
        <f>IF($AH$1579&gt;0,PPMT('Assumptions (Geo)'!$V$7,Model!Z$1,'Assumptions (Geo)'!$V$10,'Assumptions (Geo)'!$V$5*Model!$AH$1579*AVERAGE('Assumptions (Geo)'!$AD$2:$AF$2)/10^9),0)</f>
        <v>-0.01058590039</v>
      </c>
      <c r="AL1667" s="160">
        <f>IF($AH$1579&gt;0,PPMT('Assumptions (Geo)'!$V$7,Model!AA$1,'Assumptions (Geo)'!$V$10,'Assumptions (Geo)'!$V$5*Model!$AH$1579*AVERAGE('Assumptions (Geo)'!$AD$2:$AF$2)/10^9),0)</f>
        <v>-0.01108873065</v>
      </c>
      <c r="AM1667" s="160">
        <f>IF($AH$1579&gt;0,PPMT('Assumptions (Geo)'!$V$7,Model!AB$1,'Assumptions (Geo)'!$V$10,'Assumptions (Geo)'!$V$5*Model!$AH$1579*AVERAGE('Assumptions (Geo)'!$AD$2:$AF$2)/10^9),0)</f>
        <v>-0.01161544536</v>
      </c>
      <c r="AN1667" s="160">
        <f>IF($AH$1579&gt;0,PPMT('Assumptions (Geo)'!$V$7,Model!AC$1,'Assumptions (Geo)'!$V$10,'Assumptions (Geo)'!$V$5*Model!$AH$1579*AVERAGE('Assumptions (Geo)'!$AD$2:$AF$2)/10^9),0)</f>
        <v>-0.01216717901</v>
      </c>
      <c r="AO1667" s="160">
        <f>IF($AH$1579&gt;0,PPMT('Assumptions (Geo)'!$V$7,Model!AD$1,'Assumptions (Geo)'!$V$10,'Assumptions (Geo)'!$V$5*Model!$AH$1579*AVERAGE('Assumptions (Geo)'!$AD$2:$AF$2)/10^9),0)</f>
        <v>-0.01274512002</v>
      </c>
      <c r="AP1667" s="160">
        <f>IF($AH$1579&gt;0,PPMT('Assumptions (Geo)'!$V$7,Model!AE$1,'Assumptions (Geo)'!$V$10,'Assumptions (Geo)'!$V$5*Model!$AH$1579*AVERAGE('Assumptions (Geo)'!$AD$2:$AF$2)/10^9),0)</f>
        <v>-0.01335051322</v>
      </c>
      <c r="AQ1667" s="160">
        <f>IF($AH$1579&gt;0,PPMT('Assumptions (Geo)'!$V$7,Model!AF$1,'Assumptions (Geo)'!$V$10,'Assumptions (Geo)'!$V$5*Model!$AH$1579*AVERAGE('Assumptions (Geo)'!$AD$2:$AF$2)/10^9),0)</f>
        <v>-0.0139846626</v>
      </c>
      <c r="AR1667" s="160">
        <f>IF($AH$1579&gt;0,PPMT('Assumptions (Geo)'!$V$7,Model!AG$1,'Assumptions (Geo)'!$V$10,'Assumptions (Geo)'!$V$5*Model!$AH$1579*AVERAGE('Assumptions (Geo)'!$AD$2:$AF$2)/10^9),0)</f>
        <v>-0.01464893407</v>
      </c>
      <c r="AS1667" s="160">
        <f>IF($AH$1579&gt;0,PPMT('Assumptions (Geo)'!$V$7,Model!AH$1,'Assumptions (Geo)'!$V$10,'Assumptions (Geo)'!$V$5*Model!$AH$1579*AVERAGE('Assumptions (Geo)'!$AD$2:$AF$2)/10^9),0)</f>
        <v>-0.01534475844</v>
      </c>
      <c r="AT1667" s="160">
        <f>IF($AH$1579&gt;0,PPMT('Assumptions (Geo)'!$V$7,Model!AI$1,'Assumptions (Geo)'!$V$10,'Assumptions (Geo)'!$V$5*Model!$AH$1579*AVERAGE('Assumptions (Geo)'!$AD$2:$AF$2)/10^9),0)</f>
        <v>-0.01607363446</v>
      </c>
      <c r="AU1667" s="160">
        <f>IF($AH$1579&gt;0,PPMT('Assumptions (Geo)'!$V$7,Model!AJ$1,'Assumptions (Geo)'!$V$10,'Assumptions (Geo)'!$V$5*Model!$AH$1579*AVERAGE('Assumptions (Geo)'!$AD$2:$AF$2)/10^9),0)</f>
        <v>-0.0168371321</v>
      </c>
      <c r="AV1667" s="160">
        <f>IF($AH$1579&gt;0,PPMT('Assumptions (Geo)'!$V$7,Model!AK$1,'Assumptions (Geo)'!$V$10,'Assumptions (Geo)'!$V$5*Model!$AH$1579*AVERAGE('Assumptions (Geo)'!$AD$2:$AF$2)/10^9),0)</f>
        <v>-0.01763689588</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-0.001386736136</v>
      </c>
      <c r="AJ1668" s="160">
        <f>IF($AI$1579&gt;0,PPMT('Assumptions (Geo)'!$V$7,Model!X$1,'Assumptions (Geo)'!$V$10,'Assumptions (Geo)'!$V$5*Model!$AI$1579*AVERAGE('Assumptions (Geo)'!$AE$2:$AG$2)/10^9),0)</f>
        <v>-0.001452606102</v>
      </c>
      <c r="AK1668" s="160">
        <f>IF($AI$1579&gt;0,PPMT('Assumptions (Geo)'!$V$7,Model!Y$1,'Assumptions (Geo)'!$V$10,'Assumptions (Geo)'!$V$5*Model!$AI$1579*AVERAGE('Assumptions (Geo)'!$AE$2:$AG$2)/10^9),0)</f>
        <v>-0.001521604892</v>
      </c>
      <c r="AL1668" s="160">
        <f>IF($AI$1579&gt;0,PPMT('Assumptions (Geo)'!$V$7,Model!Z$1,'Assumptions (Geo)'!$V$10,'Assumptions (Geo)'!$V$5*Model!$AI$1579*AVERAGE('Assumptions (Geo)'!$AE$2:$AG$2)/10^9),0)</f>
        <v>-0.001593881125</v>
      </c>
      <c r="AM1668" s="160">
        <f>IF($AI$1579&gt;0,PPMT('Assumptions (Geo)'!$V$7,Model!AA$1,'Assumptions (Geo)'!$V$10,'Assumptions (Geo)'!$V$5*Model!$AI$1579*AVERAGE('Assumptions (Geo)'!$AE$2:$AG$2)/10^9),0)</f>
        <v>-0.001669590478</v>
      </c>
      <c r="AN1668" s="160">
        <f>IF($AI$1579&gt;0,PPMT('Assumptions (Geo)'!$V$7,Model!AB$1,'Assumptions (Geo)'!$V$10,'Assumptions (Geo)'!$V$5*Model!$AI$1579*AVERAGE('Assumptions (Geo)'!$AE$2:$AG$2)/10^9),0)</f>
        <v>-0.001748896026</v>
      </c>
      <c r="AO1668" s="160">
        <f>IF($AI$1579&gt;0,PPMT('Assumptions (Geo)'!$V$7,Model!AC$1,'Assumptions (Geo)'!$V$10,'Assumptions (Geo)'!$V$5*Model!$AI$1579*AVERAGE('Assumptions (Geo)'!$AE$2:$AG$2)/10^9),0)</f>
        <v>-0.001831968587</v>
      </c>
      <c r="AP1668" s="160">
        <f>IF($AI$1579&gt;0,PPMT('Assumptions (Geo)'!$V$7,Model!AD$1,'Assumptions (Geo)'!$V$10,'Assumptions (Geo)'!$V$5*Model!$AI$1579*AVERAGE('Assumptions (Geo)'!$AE$2:$AG$2)/10^9),0)</f>
        <v>-0.001918987095</v>
      </c>
      <c r="AQ1668" s="160">
        <f>IF($AI$1579&gt;0,PPMT('Assumptions (Geo)'!$V$7,Model!AE$1,'Assumptions (Geo)'!$V$10,'Assumptions (Geo)'!$V$5*Model!$AI$1579*AVERAGE('Assumptions (Geo)'!$AE$2:$AG$2)/10^9),0)</f>
        <v>-0.002010138982</v>
      </c>
      <c r="AR1668" s="160">
        <f>IF($AI$1579&gt;0,PPMT('Assumptions (Geo)'!$V$7,Model!AF$1,'Assumptions (Geo)'!$V$10,'Assumptions (Geo)'!$V$5*Model!$AI$1579*AVERAGE('Assumptions (Geo)'!$AE$2:$AG$2)/10^9),0)</f>
        <v>-0.002105620584</v>
      </c>
      <c r="AS1668" s="160">
        <f>IF($AI$1579&gt;0,PPMT('Assumptions (Geo)'!$V$7,Model!AG$1,'Assumptions (Geo)'!$V$10,'Assumptions (Geo)'!$V$5*Model!$AI$1579*AVERAGE('Assumptions (Geo)'!$AE$2:$AG$2)/10^9),0)</f>
        <v>-0.002205637561</v>
      </c>
      <c r="AT1668" s="160">
        <f>IF($AI$1579&gt;0,PPMT('Assumptions (Geo)'!$V$7,Model!AH$1,'Assumptions (Geo)'!$V$10,'Assumptions (Geo)'!$V$5*Model!$AI$1579*AVERAGE('Assumptions (Geo)'!$AE$2:$AG$2)/10^9),0)</f>
        <v>-0.002310405346</v>
      </c>
      <c r="AU1668" s="160">
        <f>IF($AI$1579&gt;0,PPMT('Assumptions (Geo)'!$V$7,Model!AI$1,'Assumptions (Geo)'!$V$10,'Assumptions (Geo)'!$V$5*Model!$AI$1579*AVERAGE('Assumptions (Geo)'!$AE$2:$AG$2)/10^9),0)</f>
        <v>-0.002420149599</v>
      </c>
      <c r="AV1668" s="160">
        <f>IF($AI$1579&gt;0,PPMT('Assumptions (Geo)'!$V$7,Model!AJ$1,'Assumptions (Geo)'!$V$10,'Assumptions (Geo)'!$V$5*Model!$AI$1579*AVERAGE('Assumptions (Geo)'!$AE$2:$AG$2)/10^9),0)</f>
        <v>-0.002535106705</v>
      </c>
      <c r="AW1668" s="160">
        <f>IF($AI$1579&gt;0,PPMT('Assumptions (Geo)'!$V$7,Model!AK$1,'Assumptions (Geo)'!$V$10,'Assumptions (Geo)'!$V$5*Model!$AI$1579*AVERAGE('Assumptions (Geo)'!$AE$2:$AG$2)/10^9),0)</f>
        <v>-0.002655524274</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-0.00142052481</v>
      </c>
      <c r="AK1669" s="177">
        <f>IF($AJ$1579&gt;0,PPMT('Assumptions (Geo)'!$V$7,Model!X$1,'Assumptions (Geo)'!$V$10,'Assumptions (Geo)'!$V$5*Model!$AJ$1579*AVERAGE('Assumptions (Geo)'!$AF$2:$AH$2)/10^9),0)</f>
        <v>-0.001487999739</v>
      </c>
      <c r="AL1669" s="177">
        <f>IF($AJ$1579&gt;0,PPMT('Assumptions (Geo)'!$V$7,Model!Y$1,'Assumptions (Geo)'!$V$10,'Assumptions (Geo)'!$V$5*Model!$AJ$1579*AVERAGE('Assumptions (Geo)'!$AF$2:$AH$2)/10^9),0)</f>
        <v>-0.001558679727</v>
      </c>
      <c r="AM1669" s="177">
        <f>IF($AJ$1579&gt;0,PPMT('Assumptions (Geo)'!$V$7,Model!Z$1,'Assumptions (Geo)'!$V$10,'Assumptions (Geo)'!$V$5*Model!$AJ$1579*AVERAGE('Assumptions (Geo)'!$AF$2:$AH$2)/10^9),0)</f>
        <v>-0.001632717014</v>
      </c>
      <c r="AN1669" s="177">
        <f>IF($AJ$1579&gt;0,PPMT('Assumptions (Geo)'!$V$7,Model!AA$1,'Assumptions (Geo)'!$V$10,'Assumptions (Geo)'!$V$5*Model!$AJ$1579*AVERAGE('Assumptions (Geo)'!$AF$2:$AH$2)/10^9),0)</f>
        <v>-0.001710271072</v>
      </c>
      <c r="AO1669" s="177">
        <f>IF($AJ$1579&gt;0,PPMT('Assumptions (Geo)'!$V$7,Model!AB$1,'Assumptions (Geo)'!$V$10,'Assumptions (Geo)'!$V$5*Model!$AJ$1579*AVERAGE('Assumptions (Geo)'!$AF$2:$AH$2)/10^9),0)</f>
        <v>-0.001791508948</v>
      </c>
      <c r="AP1669" s="177">
        <f>IF($AJ$1579&gt;0,PPMT('Assumptions (Geo)'!$V$7,Model!AC$1,'Assumptions (Geo)'!$V$10,'Assumptions (Geo)'!$V$5*Model!$AJ$1579*AVERAGE('Assumptions (Geo)'!$AF$2:$AH$2)/10^9),0)</f>
        <v>-0.001876605623</v>
      </c>
      <c r="AQ1669" s="177">
        <f>IF($AJ$1579&gt;0,PPMT('Assumptions (Geo)'!$V$7,Model!AD$1,'Assumptions (Geo)'!$V$10,'Assumptions (Geo)'!$V$5*Model!$AJ$1579*AVERAGE('Assumptions (Geo)'!$AF$2:$AH$2)/10^9),0)</f>
        <v>-0.00196574439</v>
      </c>
      <c r="AR1669" s="177">
        <f>IF($AJ$1579&gt;0,PPMT('Assumptions (Geo)'!$V$7,Model!AE$1,'Assumptions (Geo)'!$V$10,'Assumptions (Geo)'!$V$5*Model!$AJ$1579*AVERAGE('Assumptions (Geo)'!$AF$2:$AH$2)/10^9),0)</f>
        <v>-0.002059117248</v>
      </c>
      <c r="AS1669" s="177">
        <f>IF($AJ$1579&gt;0,PPMT('Assumptions (Geo)'!$V$7,Model!AF$1,'Assumptions (Geo)'!$V$10,'Assumptions (Geo)'!$V$5*Model!$AJ$1579*AVERAGE('Assumptions (Geo)'!$AF$2:$AH$2)/10^9),0)</f>
        <v>-0.002156925318</v>
      </c>
      <c r="AT1669" s="177">
        <f>IF($AJ$1579&gt;0,PPMT('Assumptions (Geo)'!$V$7,Model!AG$1,'Assumptions (Geo)'!$V$10,'Assumptions (Geo)'!$V$5*Model!$AJ$1579*AVERAGE('Assumptions (Geo)'!$AF$2:$AH$2)/10^9),0)</f>
        <v>-0.00225937927</v>
      </c>
      <c r="AU1669" s="177">
        <f>IF($AJ$1579&gt;0,PPMT('Assumptions (Geo)'!$V$7,Model!AH$1,'Assumptions (Geo)'!$V$10,'Assumptions (Geo)'!$V$5*Model!$AJ$1579*AVERAGE('Assumptions (Geo)'!$AF$2:$AH$2)/10^9),0)</f>
        <v>-0.002366699785</v>
      </c>
      <c r="AV1669" s="177">
        <f>IF($AJ$1579&gt;0,PPMT('Assumptions (Geo)'!$V$7,Model!AI$1,'Assumptions (Geo)'!$V$10,'Assumptions (Geo)'!$V$5*Model!$AJ$1579*AVERAGE('Assumptions (Geo)'!$AF$2:$AH$2)/10^9),0)</f>
        <v>-0.002479118025</v>
      </c>
      <c r="AW1669" s="177">
        <f>IF($AJ$1579&gt;0,PPMT('Assumptions (Geo)'!$V$7,Model!AJ$1,'Assumptions (Geo)'!$V$10,'Assumptions (Geo)'!$V$5*Model!$AJ$1579*AVERAGE('Assumptions (Geo)'!$AF$2:$AH$2)/10^9),0)</f>
        <v>-0.002596876131</v>
      </c>
      <c r="AX1669" s="177">
        <f>IF($AJ$1579&gt;0,PPMT('Assumptions (Geo)'!$V$7,Model!AK$1,'Assumptions (Geo)'!$V$10,'Assumptions (Geo)'!$V$5*Model!$AJ$1579*AVERAGE('Assumptions (Geo)'!$AF$2:$AH$2)/10^9),0)</f>
        <v>-0.002720227748</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-0.004358758553</v>
      </c>
      <c r="AL1670" s="160">
        <f>IF($AK$1579&gt;0,PPMT('Assumptions (Geo)'!$V$7,Model!X$1,'Assumptions (Geo)'!$V$10,'Assumptions (Geo)'!$V$5*Model!$AK$1579*AVERAGE('Assumptions (Geo)'!$AG$2:$AI$2)/10^9),0)</f>
        <v>-0.004565799584</v>
      </c>
      <c r="AM1670" s="160">
        <f>IF($AK$1579&gt;0,PPMT('Assumptions (Geo)'!$V$7,Model!Y$1,'Assumptions (Geo)'!$V$10,'Assumptions (Geo)'!$V$5*Model!$AK$1579*AVERAGE('Assumptions (Geo)'!$AG$2:$AI$2)/10^9),0)</f>
        <v>-0.004782675065</v>
      </c>
      <c r="AN1670" s="160">
        <f>IF($AK$1579&gt;0,PPMT('Assumptions (Geo)'!$V$7,Model!Z$1,'Assumptions (Geo)'!$V$10,'Assumptions (Geo)'!$V$5*Model!$AK$1579*AVERAGE('Assumptions (Geo)'!$AG$2:$AI$2)/10^9),0)</f>
        <v>-0.00500985213</v>
      </c>
      <c r="AO1670" s="160">
        <f>IF($AK$1579&gt;0,PPMT('Assumptions (Geo)'!$V$7,Model!AA$1,'Assumptions (Geo)'!$V$10,'Assumptions (Geo)'!$V$5*Model!$AK$1579*AVERAGE('Assumptions (Geo)'!$AG$2:$AI$2)/10^9),0)</f>
        <v>-0.005247820106</v>
      </c>
      <c r="AP1670" s="160">
        <f>IF($AK$1579&gt;0,PPMT('Assumptions (Geo)'!$V$7,Model!AB$1,'Assumptions (Geo)'!$V$10,'Assumptions (Geo)'!$V$5*Model!$AK$1579*AVERAGE('Assumptions (Geo)'!$AG$2:$AI$2)/10^9),0)</f>
        <v>-0.005497091561</v>
      </c>
      <c r="AQ1670" s="160">
        <f>IF($AK$1579&gt;0,PPMT('Assumptions (Geo)'!$V$7,Model!AC$1,'Assumptions (Geo)'!$V$10,'Assumptions (Geo)'!$V$5*Model!$AK$1579*AVERAGE('Assumptions (Geo)'!$AG$2:$AI$2)/10^9),0)</f>
        <v>-0.005758203411</v>
      </c>
      <c r="AR1670" s="160">
        <f>IF($AK$1579&gt;0,PPMT('Assumptions (Geo)'!$V$7,Model!AD$1,'Assumptions (Geo)'!$V$10,'Assumptions (Geo)'!$V$5*Model!$AK$1579*AVERAGE('Assumptions (Geo)'!$AG$2:$AI$2)/10^9),0)</f>
        <v>-0.006031718073</v>
      </c>
      <c r="AS1670" s="160">
        <f>IF($AK$1579&gt;0,PPMT('Assumptions (Geo)'!$V$7,Model!AE$1,'Assumptions (Geo)'!$V$10,'Assumptions (Geo)'!$V$5*Model!$AK$1579*AVERAGE('Assumptions (Geo)'!$AG$2:$AI$2)/10^9),0)</f>
        <v>-0.006318224681</v>
      </c>
      <c r="AT1670" s="160">
        <f>IF($AK$1579&gt;0,PPMT('Assumptions (Geo)'!$V$7,Model!AF$1,'Assumptions (Geo)'!$V$10,'Assumptions (Geo)'!$V$5*Model!$AK$1579*AVERAGE('Assumptions (Geo)'!$AG$2:$AI$2)/10^9),0)</f>
        <v>-0.006618340353</v>
      </c>
      <c r="AU1670" s="160">
        <f>IF($AK$1579&gt;0,PPMT('Assumptions (Geo)'!$V$7,Model!AG$1,'Assumptions (Geo)'!$V$10,'Assumptions (Geo)'!$V$5*Model!$AK$1579*AVERAGE('Assumptions (Geo)'!$AG$2:$AI$2)/10^9),0)</f>
        <v>-0.00693271152</v>
      </c>
      <c r="AV1670" s="160">
        <f>IF($AK$1579&gt;0,PPMT('Assumptions (Geo)'!$V$7,Model!AH$1,'Assumptions (Geo)'!$V$10,'Assumptions (Geo)'!$V$5*Model!$AK$1579*AVERAGE('Assumptions (Geo)'!$AG$2:$AI$2)/10^9),0)</f>
        <v>-0.007262015317</v>
      </c>
      <c r="AW1670" s="160">
        <f>IF($AK$1579&gt;0,PPMT('Assumptions (Geo)'!$V$7,Model!AI$1,'Assumptions (Geo)'!$V$10,'Assumptions (Geo)'!$V$5*Model!$AK$1579*AVERAGE('Assumptions (Geo)'!$AG$2:$AI$2)/10^9),0)</f>
        <v>-0.007606961045</v>
      </c>
      <c r="AX1670" s="160">
        <f>IF($AK$1579&gt;0,PPMT('Assumptions (Geo)'!$V$7,Model!AJ$1,'Assumptions (Geo)'!$V$10,'Assumptions (Geo)'!$V$5*Model!$AK$1579*AVERAGE('Assumptions (Geo)'!$AG$2:$AI$2)/10^9),0)</f>
        <v>-0.007968291695</v>
      </c>
      <c r="AY1670" s="160">
        <f>IF($AK$1579&gt;0,PPMT('Assumptions (Geo)'!$V$7,Model!AK$1,'Assumptions (Geo)'!$V$10,'Assumptions (Geo)'!$V$5*Model!$AK$1579*AVERAGE('Assumptions (Geo)'!$AG$2:$AI$2)/10^9),0)</f>
        <v>-0.00834678555</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-0.001490491865</v>
      </c>
      <c r="AM1671" s="177">
        <f>IF($AL$1579&gt;0,PPMT('Assumptions (Geo)'!$V$7,Model!X$1,'Assumptions (Geo)'!$V$10,'Assumptions (Geo)'!$V$5*Model!$AL$1579*AVERAGE('Assumptions (Geo)'!$AH$2:$AJ$2)/10^9),0)</f>
        <v>-0.001561290228</v>
      </c>
      <c r="AN1671" s="177">
        <f>IF($AL$1579&gt;0,PPMT('Assumptions (Geo)'!$V$7,Model!Y$1,'Assumptions (Geo)'!$V$10,'Assumptions (Geo)'!$V$5*Model!$AL$1579*AVERAGE('Assumptions (Geo)'!$AH$2:$AJ$2)/10^9),0)</f>
        <v>-0.001635451514</v>
      </c>
      <c r="AO1671" s="177">
        <f>IF($AL$1579&gt;0,PPMT('Assumptions (Geo)'!$V$7,Model!Z$1,'Assumptions (Geo)'!$V$10,'Assumptions (Geo)'!$V$5*Model!$AL$1579*AVERAGE('Assumptions (Geo)'!$AH$2:$AJ$2)/10^9),0)</f>
        <v>-0.001713135461</v>
      </c>
      <c r="AP1671" s="177">
        <f>IF($AL$1579&gt;0,PPMT('Assumptions (Geo)'!$V$7,Model!AA$1,'Assumptions (Geo)'!$V$10,'Assumptions (Geo)'!$V$5*Model!$AL$1579*AVERAGE('Assumptions (Geo)'!$AH$2:$AJ$2)/10^9),0)</f>
        <v>-0.001794509395</v>
      </c>
      <c r="AQ1671" s="177">
        <f>IF($AL$1579&gt;0,PPMT('Assumptions (Geo)'!$V$7,Model!AB$1,'Assumptions (Geo)'!$V$10,'Assumptions (Geo)'!$V$5*Model!$AL$1579*AVERAGE('Assumptions (Geo)'!$AH$2:$AJ$2)/10^9),0)</f>
        <v>-0.001879748592</v>
      </c>
      <c r="AR1671" s="177">
        <f>IF($AL$1579&gt;0,PPMT('Assumptions (Geo)'!$V$7,Model!AC$1,'Assumptions (Geo)'!$V$10,'Assumptions (Geo)'!$V$5*Model!$AL$1579*AVERAGE('Assumptions (Geo)'!$AH$2:$AJ$2)/10^9),0)</f>
        <v>-0.00196903665</v>
      </c>
      <c r="AS1671" s="177">
        <f>IF($AL$1579&gt;0,PPMT('Assumptions (Geo)'!$V$7,Model!AD$1,'Assumptions (Geo)'!$V$10,'Assumptions (Geo)'!$V$5*Model!$AL$1579*AVERAGE('Assumptions (Geo)'!$AH$2:$AJ$2)/10^9),0)</f>
        <v>-0.002062565891</v>
      </c>
      <c r="AT1671" s="177">
        <f>IF($AL$1579&gt;0,PPMT('Assumptions (Geo)'!$V$7,Model!AE$1,'Assumptions (Geo)'!$V$10,'Assumptions (Geo)'!$V$5*Model!$AL$1579*AVERAGE('Assumptions (Geo)'!$AH$2:$AJ$2)/10^9),0)</f>
        <v>-0.00216053777</v>
      </c>
      <c r="AU1671" s="177">
        <f>IF($AL$1579&gt;0,PPMT('Assumptions (Geo)'!$V$7,Model!AF$1,'Assumptions (Geo)'!$V$10,'Assumptions (Geo)'!$V$5*Model!$AL$1579*AVERAGE('Assumptions (Geo)'!$AH$2:$AJ$2)/10^9),0)</f>
        <v>-0.002263163314</v>
      </c>
      <c r="AV1671" s="177">
        <f>IF($AL$1579&gt;0,PPMT('Assumptions (Geo)'!$V$7,Model!AG$1,'Assumptions (Geo)'!$V$10,'Assumptions (Geo)'!$V$5*Model!$AL$1579*AVERAGE('Assumptions (Geo)'!$AH$2:$AJ$2)/10^9),0)</f>
        <v>-0.002370663572</v>
      </c>
      <c r="AW1671" s="177">
        <f>IF($AL$1579&gt;0,PPMT('Assumptions (Geo)'!$V$7,Model!AH$1,'Assumptions (Geo)'!$V$10,'Assumptions (Geo)'!$V$5*Model!$AL$1579*AVERAGE('Assumptions (Geo)'!$AH$2:$AJ$2)/10^9),0)</f>
        <v>-0.002483270092</v>
      </c>
      <c r="AX1671" s="177">
        <f>IF($AL$1579&gt;0,PPMT('Assumptions (Geo)'!$V$7,Model!AI$1,'Assumptions (Geo)'!$V$10,'Assumptions (Geo)'!$V$5*Model!$AL$1579*AVERAGE('Assumptions (Geo)'!$AH$2:$AJ$2)/10^9),0)</f>
        <v>-0.002601225421</v>
      </c>
      <c r="AY1671" s="177">
        <f>IF($AL$1579&gt;0,PPMT('Assumptions (Geo)'!$V$7,Model!AJ$1,'Assumptions (Geo)'!$V$10,'Assumptions (Geo)'!$V$5*Model!$AL$1579*AVERAGE('Assumptions (Geo)'!$AH$2:$AJ$2)/10^9),0)</f>
        <v>-0.002724783628</v>
      </c>
      <c r="AZ1671" s="177">
        <f>IF($AL$1579&gt;0,PPMT('Assumptions (Geo)'!$V$7,Model!AK$1,'Assumptions (Geo)'!$V$10,'Assumptions (Geo)'!$V$5*Model!$AL$1579*AVERAGE('Assumptions (Geo)'!$AH$2:$AJ$2)/10^9),0)</f>
        <v>-0.002854210851</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-0.001526706618</v>
      </c>
      <c r="AN1672" s="160">
        <f>IF($AM$1579&gt;0,PPMT('Assumptions (Geo)'!$V$7,Model!X$1,'Assumptions (Geo)'!$V$10,'Assumptions (Geo)'!$V$5*Model!$AM$1579*AVERAGE('Assumptions (Geo)'!$AI$2:$AK$2)/10^9),0)</f>
        <v>-0.001599225183</v>
      </c>
      <c r="AO1672" s="160">
        <f>IF($AM$1579&gt;0,PPMT('Assumptions (Geo)'!$V$7,Model!Y$1,'Assumptions (Geo)'!$V$10,'Assumptions (Geo)'!$V$5*Model!$AM$1579*AVERAGE('Assumptions (Geo)'!$AI$2:$AK$2)/10^9),0)</f>
        <v>-0.001675188379</v>
      </c>
      <c r="AP1672" s="160">
        <f>IF($AM$1579&gt;0,PPMT('Assumptions (Geo)'!$V$7,Model!Z$1,'Assumptions (Geo)'!$V$10,'Assumptions (Geo)'!$V$5*Model!$AM$1579*AVERAGE('Assumptions (Geo)'!$AI$2:$AK$2)/10^9),0)</f>
        <v>-0.001754759827</v>
      </c>
      <c r="AQ1672" s="160">
        <f>IF($AM$1579&gt;0,PPMT('Assumptions (Geo)'!$V$7,Model!AA$1,'Assumptions (Geo)'!$V$10,'Assumptions (Geo)'!$V$5*Model!$AM$1579*AVERAGE('Assumptions (Geo)'!$AI$2:$AK$2)/10^9),0)</f>
        <v>-0.001838110919</v>
      </c>
      <c r="AR1672" s="160">
        <f>IF($AM$1579&gt;0,PPMT('Assumptions (Geo)'!$V$7,Model!AB$1,'Assumptions (Geo)'!$V$10,'Assumptions (Geo)'!$V$5*Model!$AM$1579*AVERAGE('Assumptions (Geo)'!$AI$2:$AK$2)/10^9),0)</f>
        <v>-0.001925421187</v>
      </c>
      <c r="AS1672" s="160">
        <f>IF($AM$1579&gt;0,PPMT('Assumptions (Geo)'!$V$7,Model!AC$1,'Assumptions (Geo)'!$V$10,'Assumptions (Geo)'!$V$5*Model!$AM$1579*AVERAGE('Assumptions (Geo)'!$AI$2:$AK$2)/10^9),0)</f>
        <v>-0.002016878694</v>
      </c>
      <c r="AT1672" s="160">
        <f>IF($AM$1579&gt;0,PPMT('Assumptions (Geo)'!$V$7,Model!AD$1,'Assumptions (Geo)'!$V$10,'Assumptions (Geo)'!$V$5*Model!$AM$1579*AVERAGE('Assumptions (Geo)'!$AI$2:$AK$2)/10^9),0)</f>
        <v>-0.002112680432</v>
      </c>
      <c r="AU1672" s="160">
        <f>IF($AM$1579&gt;0,PPMT('Assumptions (Geo)'!$V$7,Model!AE$1,'Assumptions (Geo)'!$V$10,'Assumptions (Geo)'!$V$5*Model!$AM$1579*AVERAGE('Assumptions (Geo)'!$AI$2:$AK$2)/10^9),0)</f>
        <v>-0.002213032752</v>
      </c>
      <c r="AV1672" s="160">
        <f>IF($AM$1579&gt;0,PPMT('Assumptions (Geo)'!$V$7,Model!AF$1,'Assumptions (Geo)'!$V$10,'Assumptions (Geo)'!$V$5*Model!$AM$1579*AVERAGE('Assumptions (Geo)'!$AI$2:$AK$2)/10^9),0)</f>
        <v>-0.002318151808</v>
      </c>
      <c r="AW1672" s="160">
        <f>IF($AM$1579&gt;0,PPMT('Assumptions (Geo)'!$V$7,Model!AG$1,'Assumptions (Geo)'!$V$10,'Assumptions (Geo)'!$V$5*Model!$AM$1579*AVERAGE('Assumptions (Geo)'!$AI$2:$AK$2)/10^9),0)</f>
        <v>-0.002428264019</v>
      </c>
      <c r="AX1672" s="160">
        <f>IF($AM$1579&gt;0,PPMT('Assumptions (Geo)'!$V$7,Model!AH$1,'Assumptions (Geo)'!$V$10,'Assumptions (Geo)'!$V$5*Model!$AM$1579*AVERAGE('Assumptions (Geo)'!$AI$2:$AK$2)/10^9),0)</f>
        <v>-0.00254360656</v>
      </c>
      <c r="AY1672" s="160">
        <f>IF($AM$1579&gt;0,PPMT('Assumptions (Geo)'!$V$7,Model!AI$1,'Assumptions (Geo)'!$V$10,'Assumptions (Geo)'!$V$5*Model!$AM$1579*AVERAGE('Assumptions (Geo)'!$AI$2:$AK$2)/10^9),0)</f>
        <v>-0.002664427871</v>
      </c>
      <c r="AZ1672" s="160">
        <f>IF($AM$1579&gt;0,PPMT('Assumptions (Geo)'!$V$7,Model!AJ$1,'Assumptions (Geo)'!$V$10,'Assumptions (Geo)'!$V$5*Model!$AM$1579*AVERAGE('Assumptions (Geo)'!$AI$2:$AK$2)/10^9),0)</f>
        <v>-0.002790988195</v>
      </c>
      <c r="BA1672" s="160">
        <f>IF($AM$1579&gt;0,PPMT('Assumptions (Geo)'!$V$7,Model!AK$1,'Assumptions (Geo)'!$V$10,'Assumptions (Geo)'!$V$5*Model!$AM$1579*AVERAGE('Assumptions (Geo)'!$AI$2:$AK$2)/10^9),0)</f>
        <v>-0.002923560134</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-0.005009309489</v>
      </c>
      <c r="AO1673" s="160">
        <f>IF($AN$1579&gt;0,PPMT('Assumptions (Geo)'!$V$7,Model!X$1,'Assumptions (Geo)'!$V$10,'Assumptions (Geo)'!$V$5*Model!$AN$1579*AVERAGE('Assumptions (Geo)'!$AJ$2:$AL$2)/10^9),0)</f>
        <v>-0.00524725169</v>
      </c>
      <c r="AP1673" s="160">
        <f>IF($AN$1579&gt;0,PPMT('Assumptions (Geo)'!$V$7,Model!Y$1,'Assumptions (Geo)'!$V$10,'Assumptions (Geo)'!$V$5*Model!$AN$1579*AVERAGE('Assumptions (Geo)'!$AJ$2:$AL$2)/10^9),0)</f>
        <v>-0.005496496145</v>
      </c>
      <c r="AQ1673" s="160">
        <f>IF($AN$1579&gt;0,PPMT('Assumptions (Geo)'!$V$7,Model!Z$1,'Assumptions (Geo)'!$V$10,'Assumptions (Geo)'!$V$5*Model!$AN$1579*AVERAGE('Assumptions (Geo)'!$AJ$2:$AL$2)/10^9),0)</f>
        <v>-0.005757579712</v>
      </c>
      <c r="AR1673" s="160">
        <f>IF($AN$1579&gt;0,PPMT('Assumptions (Geo)'!$V$7,Model!AA$1,'Assumptions (Geo)'!$V$10,'Assumptions (Geo)'!$V$5*Model!$AN$1579*AVERAGE('Assumptions (Geo)'!$AJ$2:$AL$2)/10^9),0)</f>
        <v>-0.006031064748</v>
      </c>
      <c r="AS1673" s="160">
        <f>IF($AN$1579&gt;0,PPMT('Assumptions (Geo)'!$V$7,Model!AB$1,'Assumptions (Geo)'!$V$10,'Assumptions (Geo)'!$V$5*Model!$AN$1579*AVERAGE('Assumptions (Geo)'!$AJ$2:$AL$2)/10^9),0)</f>
        <v>-0.006317540324</v>
      </c>
      <c r="AT1673" s="160">
        <f>IF($AN$1579&gt;0,PPMT('Assumptions (Geo)'!$V$7,Model!AC$1,'Assumptions (Geo)'!$V$10,'Assumptions (Geo)'!$V$5*Model!$AN$1579*AVERAGE('Assumptions (Geo)'!$AJ$2:$AL$2)/10^9),0)</f>
        <v>-0.006617623489</v>
      </c>
      <c r="AU1673" s="160">
        <f>IF($AN$1579&gt;0,PPMT('Assumptions (Geo)'!$V$7,Model!AD$1,'Assumptions (Geo)'!$V$10,'Assumptions (Geo)'!$V$5*Model!$AN$1579*AVERAGE('Assumptions (Geo)'!$AJ$2:$AL$2)/10^9),0)</f>
        <v>-0.006931960605</v>
      </c>
      <c r="AV1673" s="160">
        <f>IF($AN$1579&gt;0,PPMT('Assumptions (Geo)'!$V$7,Model!AE$1,'Assumptions (Geo)'!$V$10,'Assumptions (Geo)'!$V$5*Model!$AN$1579*AVERAGE('Assumptions (Geo)'!$AJ$2:$AL$2)/10^9),0)</f>
        <v>-0.007261228734</v>
      </c>
      <c r="AW1673" s="160">
        <f>IF($AN$1579&gt;0,PPMT('Assumptions (Geo)'!$V$7,Model!AF$1,'Assumptions (Geo)'!$V$10,'Assumptions (Geo)'!$V$5*Model!$AN$1579*AVERAGE('Assumptions (Geo)'!$AJ$2:$AL$2)/10^9),0)</f>
        <v>-0.007606137099</v>
      </c>
      <c r="AX1673" s="160">
        <f>IF($AN$1579&gt;0,PPMT('Assumptions (Geo)'!$V$7,Model!AG$1,'Assumptions (Geo)'!$V$10,'Assumptions (Geo)'!$V$5*Model!$AN$1579*AVERAGE('Assumptions (Geo)'!$AJ$2:$AL$2)/10^9),0)</f>
        <v>-0.007967428611</v>
      </c>
      <c r="AY1673" s="160">
        <f>IF($AN$1579&gt;0,PPMT('Assumptions (Geo)'!$V$7,Model!AH$1,'Assumptions (Geo)'!$V$10,'Assumptions (Geo)'!$V$5*Model!$AN$1579*AVERAGE('Assumptions (Geo)'!$AJ$2:$AL$2)/10^9),0)</f>
        <v>-0.00834588147</v>
      </c>
      <c r="AZ1673" s="160">
        <f>IF($AN$1579&gt;0,PPMT('Assumptions (Geo)'!$V$7,Model!AI$1,'Assumptions (Geo)'!$V$10,'Assumptions (Geo)'!$V$5*Model!$AN$1579*AVERAGE('Assumptions (Geo)'!$AJ$2:$AL$2)/10^9),0)</f>
        <v>-0.00874231084</v>
      </c>
      <c r="BA1673" s="160">
        <f>IF($AN$1579&gt;0,PPMT('Assumptions (Geo)'!$V$7,Model!AJ$1,'Assumptions (Geo)'!$V$10,'Assumptions (Geo)'!$V$5*Model!$AN$1579*AVERAGE('Assumptions (Geo)'!$AJ$2:$AL$2)/10^9),0)</f>
        <v>-0.009157570605</v>
      </c>
      <c r="BB1673" s="160">
        <f>IF($AN$1579&gt;0,PPMT('Assumptions (Geo)'!$V$7,Model!AK$1,'Assumptions (Geo)'!$V$10,'Assumptions (Geo)'!$V$5*Model!$AN$1579*AVERAGE('Assumptions (Geo)'!$AJ$2:$AL$2)/10^9),0)</f>
        <v>-0.009592555208</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-0.004265168665</v>
      </c>
      <c r="AP1674" s="160">
        <f>IF($AO$1579&gt;0,PPMT('Assumptions (Geo)'!$V$7,Model!X$1,'Assumptions (Geo)'!$V$10,'Assumptions (Geo)'!$V$5*Model!$AO$1579*AVERAGE('Assumptions (Geo)'!$AK$2:$AM$2)/10^9),0)</f>
        <v>-0.004467764177</v>
      </c>
      <c r="AQ1674" s="160">
        <f>IF($AO$1579&gt;0,PPMT('Assumptions (Geo)'!$V$7,Model!Y$1,'Assumptions (Geo)'!$V$10,'Assumptions (Geo)'!$V$5*Model!$AO$1579*AVERAGE('Assumptions (Geo)'!$AK$2:$AM$2)/10^9),0)</f>
        <v>-0.004679982975</v>
      </c>
      <c r="AR1674" s="160">
        <f>IF($AO$1579&gt;0,PPMT('Assumptions (Geo)'!$V$7,Model!Z$1,'Assumptions (Geo)'!$V$10,'Assumptions (Geo)'!$V$5*Model!$AO$1579*AVERAGE('Assumptions (Geo)'!$AK$2:$AM$2)/10^9),0)</f>
        <v>-0.004902282166</v>
      </c>
      <c r="AS1674" s="160">
        <f>IF($AO$1579&gt;0,PPMT('Assumptions (Geo)'!$V$7,Model!AA$1,'Assumptions (Geo)'!$V$10,'Assumptions (Geo)'!$V$5*Model!$AO$1579*AVERAGE('Assumptions (Geo)'!$AK$2:$AM$2)/10^9),0)</f>
        <v>-0.005135140569</v>
      </c>
      <c r="AT1674" s="160">
        <f>IF($AO$1579&gt;0,PPMT('Assumptions (Geo)'!$V$7,Model!AB$1,'Assumptions (Geo)'!$V$10,'Assumptions (Geo)'!$V$5*Model!$AO$1579*AVERAGE('Assumptions (Geo)'!$AK$2:$AM$2)/10^9),0)</f>
        <v>-0.005379059746</v>
      </c>
      <c r="AU1674" s="160">
        <f>IF($AO$1579&gt;0,PPMT('Assumptions (Geo)'!$V$7,Model!AC$1,'Assumptions (Geo)'!$V$10,'Assumptions (Geo)'!$V$5*Model!$AO$1579*AVERAGE('Assumptions (Geo)'!$AK$2:$AM$2)/10^9),0)</f>
        <v>-0.005634565084</v>
      </c>
      <c r="AV1674" s="160">
        <f>IF($AO$1579&gt;0,PPMT('Assumptions (Geo)'!$V$7,Model!AD$1,'Assumptions (Geo)'!$V$10,'Assumptions (Geo)'!$V$5*Model!$AO$1579*AVERAGE('Assumptions (Geo)'!$AK$2:$AM$2)/10^9),0)</f>
        <v>-0.005902206926</v>
      </c>
      <c r="AW1674" s="160">
        <f>IF($AO$1579&gt;0,PPMT('Assumptions (Geo)'!$V$7,Model!AE$1,'Assumptions (Geo)'!$V$10,'Assumptions (Geo)'!$V$5*Model!$AO$1579*AVERAGE('Assumptions (Geo)'!$AK$2:$AM$2)/10^9),0)</f>
        <v>-0.006182561755</v>
      </c>
      <c r="AX1674" s="160">
        <f>IF($AO$1579&gt;0,PPMT('Assumptions (Geo)'!$V$7,Model!AF$1,'Assumptions (Geo)'!$V$10,'Assumptions (Geo)'!$V$5*Model!$AO$1579*AVERAGE('Assumptions (Geo)'!$AK$2:$AM$2)/10^9),0)</f>
        <v>-0.006476233438</v>
      </c>
      <c r="AY1674" s="160">
        <f>IF($AO$1579&gt;0,PPMT('Assumptions (Geo)'!$V$7,Model!AG$1,'Assumptions (Geo)'!$V$10,'Assumptions (Geo)'!$V$5*Model!$AO$1579*AVERAGE('Assumptions (Geo)'!$AK$2:$AM$2)/10^9),0)</f>
        <v>-0.006783854526</v>
      </c>
      <c r="AZ1674" s="160">
        <f>IF($AO$1579&gt;0,PPMT('Assumptions (Geo)'!$V$7,Model!AH$1,'Assumptions (Geo)'!$V$10,'Assumptions (Geo)'!$V$5*Model!$AO$1579*AVERAGE('Assumptions (Geo)'!$AK$2:$AM$2)/10^9),0)</f>
        <v>-0.007106087616</v>
      </c>
      <c r="BA1674" s="160">
        <f>IF($AO$1579&gt;0,PPMT('Assumptions (Geo)'!$V$7,Model!AI$1,'Assumptions (Geo)'!$V$10,'Assumptions (Geo)'!$V$5*Model!$AO$1579*AVERAGE('Assumptions (Geo)'!$AK$2:$AM$2)/10^9),0)</f>
        <v>-0.007443626778</v>
      </c>
      <c r="BB1674" s="160">
        <f>IF($AO$1579&gt;0,PPMT('Assumptions (Geo)'!$V$7,Model!AJ$1,'Assumptions (Geo)'!$V$10,'Assumptions (Geo)'!$V$5*Model!$AO$1579*AVERAGE('Assumptions (Geo)'!$AK$2:$AM$2)/10^9),0)</f>
        <v>-0.00779719905</v>
      </c>
      <c r="BC1674" s="160">
        <f>IF($AO$1579&gt;0,PPMT('Assumptions (Geo)'!$V$7,Model!AK$1,'Assumptions (Geo)'!$V$10,'Assumptions (Geo)'!$V$5*Model!$AO$1579*AVERAGE('Assumptions (Geo)'!$AK$2:$AM$2)/10^9),0)</f>
        <v>-0.008167566005</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-0.003822913726</v>
      </c>
      <c r="AQ1675" s="160">
        <f>IF($AP$1579&gt;0,PPMT('Assumptions (Geo)'!$V$7,Model!X$1,'Assumptions (Geo)'!$V$10,'Assumptions (Geo)'!$V$5*Model!$AP$1579*AVERAGE('Assumptions (Geo)'!$AL$2:$AN$2)/10^9),0)</f>
        <v>-0.004004502128</v>
      </c>
      <c r="AR1675" s="160">
        <f>IF($AP$1579&gt;0,PPMT('Assumptions (Geo)'!$V$7,Model!Y$1,'Assumptions (Geo)'!$V$10,'Assumptions (Geo)'!$V$5*Model!$AP$1579*AVERAGE('Assumptions (Geo)'!$AL$2:$AN$2)/10^9),0)</f>
        <v>-0.004194715979</v>
      </c>
      <c r="AS1675" s="160">
        <f>IF($AP$1579&gt;0,PPMT('Assumptions (Geo)'!$V$7,Model!Z$1,'Assumptions (Geo)'!$V$10,'Assumptions (Geo)'!$V$5*Model!$AP$1579*AVERAGE('Assumptions (Geo)'!$AL$2:$AN$2)/10^9),0)</f>
        <v>-0.004393964988</v>
      </c>
      <c r="AT1675" s="160">
        <f>IF($AP$1579&gt;0,PPMT('Assumptions (Geo)'!$V$7,Model!AA$1,'Assumptions (Geo)'!$V$10,'Assumptions (Geo)'!$V$5*Model!$AP$1579*AVERAGE('Assumptions (Geo)'!$AL$2:$AN$2)/10^9),0)</f>
        <v>-0.004602678325</v>
      </c>
      <c r="AU1675" s="160">
        <f>IF($AP$1579&gt;0,PPMT('Assumptions (Geo)'!$V$7,Model!AB$1,'Assumptions (Geo)'!$V$10,'Assumptions (Geo)'!$V$5*Model!$AP$1579*AVERAGE('Assumptions (Geo)'!$AL$2:$AN$2)/10^9),0)</f>
        <v>-0.004821305545</v>
      </c>
      <c r="AV1675" s="160">
        <f>IF($AP$1579&gt;0,PPMT('Assumptions (Geo)'!$V$7,Model!AC$1,'Assumptions (Geo)'!$V$10,'Assumptions (Geo)'!$V$5*Model!$AP$1579*AVERAGE('Assumptions (Geo)'!$AL$2:$AN$2)/10^9),0)</f>
        <v>-0.005050317559</v>
      </c>
      <c r="AW1675" s="160">
        <f>IF($AP$1579&gt;0,PPMT('Assumptions (Geo)'!$V$7,Model!AD$1,'Assumptions (Geo)'!$V$10,'Assumptions (Geo)'!$V$5*Model!$AP$1579*AVERAGE('Assumptions (Geo)'!$AL$2:$AN$2)/10^9),0)</f>
        <v>-0.005290207643</v>
      </c>
      <c r="AX1675" s="160">
        <f>IF($AP$1579&gt;0,PPMT('Assumptions (Geo)'!$V$7,Model!AE$1,'Assumptions (Geo)'!$V$10,'Assumptions (Geo)'!$V$5*Model!$AP$1579*AVERAGE('Assumptions (Geo)'!$AL$2:$AN$2)/10^9),0)</f>
        <v>-0.005541492506</v>
      </c>
      <c r="AY1675" s="160">
        <f>IF($AP$1579&gt;0,PPMT('Assumptions (Geo)'!$V$7,Model!AF$1,'Assumptions (Geo)'!$V$10,'Assumptions (Geo)'!$V$5*Model!$AP$1579*AVERAGE('Assumptions (Geo)'!$AL$2:$AN$2)/10^9),0)</f>
        <v>-0.0058047134</v>
      </c>
      <c r="AZ1675" s="160">
        <f>IF($AP$1579&gt;0,PPMT('Assumptions (Geo)'!$V$7,Model!AG$1,'Assumptions (Geo)'!$V$10,'Assumptions (Geo)'!$V$5*Model!$AP$1579*AVERAGE('Assumptions (Geo)'!$AL$2:$AN$2)/10^9),0)</f>
        <v>-0.006080437286</v>
      </c>
      <c r="BA1675" s="160">
        <f>IF($AP$1579&gt;0,PPMT('Assumptions (Geo)'!$V$7,Model!AH$1,'Assumptions (Geo)'!$V$10,'Assumptions (Geo)'!$V$5*Model!$AP$1579*AVERAGE('Assumptions (Geo)'!$AL$2:$AN$2)/10^9),0)</f>
        <v>-0.006369258058</v>
      </c>
      <c r="BB1675" s="160">
        <f>IF($AP$1579&gt;0,PPMT('Assumptions (Geo)'!$V$7,Model!AI$1,'Assumptions (Geo)'!$V$10,'Assumptions (Geo)'!$V$5*Model!$AP$1579*AVERAGE('Assumptions (Geo)'!$AL$2:$AN$2)/10^9),0)</f>
        <v>-0.006671797815</v>
      </c>
      <c r="BC1675" s="160">
        <f>IF($AP$1579&gt;0,PPMT('Assumptions (Geo)'!$V$7,Model!AJ$1,'Assumptions (Geo)'!$V$10,'Assumptions (Geo)'!$V$5*Model!$AP$1579*AVERAGE('Assumptions (Geo)'!$AL$2:$AN$2)/10^9),0)</f>
        <v>-0.006988708212</v>
      </c>
      <c r="BD1675" s="160">
        <f>IF($AP$1579&gt;0,PPMT('Assumptions (Geo)'!$V$7,Model!AK$1,'Assumptions (Geo)'!$V$10,'Assumptions (Geo)'!$V$5*Model!$AP$1579*AVERAGE('Assumptions (Geo)'!$AL$2:$AN$2)/10^9),0)</f>
        <v>-0.007320671852</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-0.01062119674</v>
      </c>
      <c r="AR1676" s="160">
        <f>IF($AQ$1579&gt;0,PPMT('Assumptions (Geo)'!$V$7,Model!X$1,'Assumptions (Geo)'!$V$10,'Assumptions (Geo)'!$V$5*Model!$AQ$1579*AVERAGE('Assumptions (Geo)'!$AM$2:$AO$2)/10^9),0)</f>
        <v>-0.01112570358</v>
      </c>
      <c r="AS1676" s="160">
        <f>IF($AQ$1579&gt;0,PPMT('Assumptions (Geo)'!$V$7,Model!Y$1,'Assumptions (Geo)'!$V$10,'Assumptions (Geo)'!$V$5*Model!$AQ$1579*AVERAGE('Assumptions (Geo)'!$AM$2:$AO$2)/10^9),0)</f>
        <v>-0.0116541745</v>
      </c>
      <c r="AT1676" s="160">
        <f>IF($AQ$1579&gt;0,PPMT('Assumptions (Geo)'!$V$7,Model!Z$1,'Assumptions (Geo)'!$V$10,'Assumptions (Geo)'!$V$5*Model!$AQ$1579*AVERAGE('Assumptions (Geo)'!$AM$2:$AO$2)/10^9),0)</f>
        <v>-0.01220774779</v>
      </c>
      <c r="AU1676" s="160">
        <f>IF($AQ$1579&gt;0,PPMT('Assumptions (Geo)'!$V$7,Model!AA$1,'Assumptions (Geo)'!$V$10,'Assumptions (Geo)'!$V$5*Model!$AQ$1579*AVERAGE('Assumptions (Geo)'!$AM$2:$AO$2)/10^9),0)</f>
        <v>-0.01278761581</v>
      </c>
      <c r="AV1676" s="160">
        <f>IF($AQ$1579&gt;0,PPMT('Assumptions (Geo)'!$V$7,Model!AB$1,'Assumptions (Geo)'!$V$10,'Assumptions (Geo)'!$V$5*Model!$AQ$1579*AVERAGE('Assumptions (Geo)'!$AM$2:$AO$2)/10^9),0)</f>
        <v>-0.01339502756</v>
      </c>
      <c r="AW1676" s="160">
        <f>IF($AQ$1579&gt;0,PPMT('Assumptions (Geo)'!$V$7,Model!AC$1,'Assumptions (Geo)'!$V$10,'Assumptions (Geo)'!$V$5*Model!$AQ$1579*AVERAGE('Assumptions (Geo)'!$AM$2:$AO$2)/10^9),0)</f>
        <v>-0.01403129137</v>
      </c>
      <c r="AX1676" s="160">
        <f>IF($AQ$1579&gt;0,PPMT('Assumptions (Geo)'!$V$7,Model!AD$1,'Assumptions (Geo)'!$V$10,'Assumptions (Geo)'!$V$5*Model!$AQ$1579*AVERAGE('Assumptions (Geo)'!$AM$2:$AO$2)/10^9),0)</f>
        <v>-0.01469777771</v>
      </c>
      <c r="AY1676" s="160">
        <f>IF($AQ$1579&gt;0,PPMT('Assumptions (Geo)'!$V$7,Model!AE$1,'Assumptions (Geo)'!$V$10,'Assumptions (Geo)'!$V$5*Model!$AQ$1579*AVERAGE('Assumptions (Geo)'!$AM$2:$AO$2)/10^9),0)</f>
        <v>-0.01539592215</v>
      </c>
      <c r="AZ1676" s="160">
        <f>IF($AQ$1579&gt;0,PPMT('Assumptions (Geo)'!$V$7,Model!AF$1,'Assumptions (Geo)'!$V$10,'Assumptions (Geo)'!$V$5*Model!$AQ$1579*AVERAGE('Assumptions (Geo)'!$AM$2:$AO$2)/10^9),0)</f>
        <v>-0.01612722845</v>
      </c>
      <c r="BA1676" s="160">
        <f>IF($AQ$1579&gt;0,PPMT('Assumptions (Geo)'!$V$7,Model!AG$1,'Assumptions (Geo)'!$V$10,'Assumptions (Geo)'!$V$5*Model!$AQ$1579*AVERAGE('Assumptions (Geo)'!$AM$2:$AO$2)/10^9),0)</f>
        <v>-0.0168932718</v>
      </c>
      <c r="BB1676" s="160">
        <f>IF($AQ$1579&gt;0,PPMT('Assumptions (Geo)'!$V$7,Model!AH$1,'Assumptions (Geo)'!$V$10,'Assumptions (Geo)'!$V$5*Model!$AQ$1579*AVERAGE('Assumptions (Geo)'!$AM$2:$AO$2)/10^9),0)</f>
        <v>-0.01769570221</v>
      </c>
      <c r="BC1676" s="160">
        <f>IF($AQ$1579&gt;0,PPMT('Assumptions (Geo)'!$V$7,Model!AI$1,'Assumptions (Geo)'!$V$10,'Assumptions (Geo)'!$V$5*Model!$AQ$1579*AVERAGE('Assumptions (Geo)'!$AM$2:$AO$2)/10^9),0)</f>
        <v>-0.01853624807</v>
      </c>
      <c r="BD1676" s="160">
        <f>IF($AQ$1579&gt;0,PPMT('Assumptions (Geo)'!$V$7,Model!AJ$1,'Assumptions (Geo)'!$V$10,'Assumptions (Geo)'!$V$5*Model!$AQ$1579*AVERAGE('Assumptions (Geo)'!$AM$2:$AO$2)/10^9),0)</f>
        <v>-0.01941671985</v>
      </c>
      <c r="BE1676" s="160">
        <f>IF($AQ$1579&gt;0,PPMT('Assumptions (Geo)'!$V$7,Model!AK$1,'Assumptions (Geo)'!$V$10,'Assumptions (Geo)'!$V$5*Model!$AQ$1579*AVERAGE('Assumptions (Geo)'!$AM$2:$AO$2)/10^9),0)</f>
        <v>-0.02033901405</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-0.00172085734</v>
      </c>
      <c r="AS1677" s="160">
        <f>IF($AR$1579&gt;0,PPMT('Assumptions (Geo)'!$V$7,Model!X$1,'Assumptions (Geo)'!$V$10,'Assumptions (Geo)'!$V$5*Model!$AR$1579*AVERAGE('Assumptions (Geo)'!$AN$2:$AP$2)/10^9),0)</f>
        <v>-0.001802598063</v>
      </c>
      <c r="AT1677" s="160">
        <f>IF($AR$1579&gt;0,PPMT('Assumptions (Geo)'!$V$7,Model!Y$1,'Assumptions (Geo)'!$V$10,'Assumptions (Geo)'!$V$5*Model!$AR$1579*AVERAGE('Assumptions (Geo)'!$AN$2:$AP$2)/10^9),0)</f>
        <v>-0.001888221471</v>
      </c>
      <c r="AU1677" s="160">
        <f>IF($AR$1579&gt;0,PPMT('Assumptions (Geo)'!$V$7,Model!Z$1,'Assumptions (Geo)'!$V$10,'Assumptions (Geo)'!$V$5*Model!$AR$1579*AVERAGE('Assumptions (Geo)'!$AN$2:$AP$2)/10^9),0)</f>
        <v>-0.001977911991</v>
      </c>
      <c r="AV1677" s="160">
        <f>IF($AR$1579&gt;0,PPMT('Assumptions (Geo)'!$V$7,Model!AA$1,'Assumptions (Geo)'!$V$10,'Assumptions (Geo)'!$V$5*Model!$AR$1579*AVERAGE('Assumptions (Geo)'!$AN$2:$AP$2)/10^9),0)</f>
        <v>-0.002071862811</v>
      </c>
      <c r="AW1677" s="160">
        <f>IF($AR$1579&gt;0,PPMT('Assumptions (Geo)'!$V$7,Model!AB$1,'Assumptions (Geo)'!$V$10,'Assumptions (Geo)'!$V$5*Model!$AR$1579*AVERAGE('Assumptions (Geo)'!$AN$2:$AP$2)/10^9),0)</f>
        <v>-0.002170276294</v>
      </c>
      <c r="AX1677" s="160">
        <f>IF($AR$1579&gt;0,PPMT('Assumptions (Geo)'!$V$7,Model!AC$1,'Assumptions (Geo)'!$V$10,'Assumptions (Geo)'!$V$5*Model!$AR$1579*AVERAGE('Assumptions (Geo)'!$AN$2:$AP$2)/10^9),0)</f>
        <v>-0.002273364418</v>
      </c>
      <c r="AY1677" s="160">
        <f>IF($AR$1579&gt;0,PPMT('Assumptions (Geo)'!$V$7,Model!AD$1,'Assumptions (Geo)'!$V$10,'Assumptions (Geo)'!$V$5*Model!$AR$1579*AVERAGE('Assumptions (Geo)'!$AN$2:$AP$2)/10^9),0)</f>
        <v>-0.002381349228</v>
      </c>
      <c r="AZ1677" s="160">
        <f>IF($AR$1579&gt;0,PPMT('Assumptions (Geo)'!$V$7,Model!AE$1,'Assumptions (Geo)'!$V$10,'Assumptions (Geo)'!$V$5*Model!$AR$1579*AVERAGE('Assumptions (Geo)'!$AN$2:$AP$2)/10^9),0)</f>
        <v>-0.002494463317</v>
      </c>
      <c r="BA1677" s="160">
        <f>IF($AR$1579&gt;0,PPMT('Assumptions (Geo)'!$V$7,Model!AF$1,'Assumptions (Geo)'!$V$10,'Assumptions (Geo)'!$V$5*Model!$AR$1579*AVERAGE('Assumptions (Geo)'!$AN$2:$AP$2)/10^9),0)</f>
        <v>-0.002612950324</v>
      </c>
      <c r="BB1677" s="160">
        <f>IF($AR$1579&gt;0,PPMT('Assumptions (Geo)'!$V$7,Model!AG$1,'Assumptions (Geo)'!$V$10,'Assumptions (Geo)'!$V$5*Model!$AR$1579*AVERAGE('Assumptions (Geo)'!$AN$2:$AP$2)/10^9),0)</f>
        <v>-0.002737065465</v>
      </c>
      <c r="BC1677" s="160">
        <f>IF($AR$1579&gt;0,PPMT('Assumptions (Geo)'!$V$7,Model!AH$1,'Assumptions (Geo)'!$V$10,'Assumptions (Geo)'!$V$5*Model!$AR$1579*AVERAGE('Assumptions (Geo)'!$AN$2:$AP$2)/10^9),0)</f>
        <v>-0.002867076074</v>
      </c>
      <c r="BD1677" s="160">
        <f>IF($AR$1579&gt;0,PPMT('Assumptions (Geo)'!$V$7,Model!AI$1,'Assumptions (Geo)'!$V$10,'Assumptions (Geo)'!$V$5*Model!$AR$1579*AVERAGE('Assumptions (Geo)'!$AN$2:$AP$2)/10^9),0)</f>
        <v>-0.003003262188</v>
      </c>
      <c r="BE1677" s="160">
        <f>IF($AR$1579&gt;0,PPMT('Assumptions (Geo)'!$V$7,Model!AJ$1,'Assumptions (Geo)'!$V$10,'Assumptions (Geo)'!$V$5*Model!$AR$1579*AVERAGE('Assumptions (Geo)'!$AN$2:$AP$2)/10^9),0)</f>
        <v>-0.003145917142</v>
      </c>
      <c r="BF1677" s="160">
        <f>IF($AR$1579&gt;0,PPMT('Assumptions (Geo)'!$V$7,Model!AK$1,'Assumptions (Geo)'!$V$10,'Assumptions (Geo)'!$V$5*Model!$AR$1579*AVERAGE('Assumptions (Geo)'!$AN$2:$AP$2)/10^9),0)</f>
        <v>-0.003295348206</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-0.001762443495</v>
      </c>
      <c r="AT1678" s="160">
        <f>IF($AS$1579&gt;0,PPMT('Assumptions (Geo)'!$V$7,Model!X$1,'Assumptions (Geo)'!$V$10,'Assumptions (Geo)'!$V$5*Model!$AS$1579*AVERAGE('Assumptions (Geo)'!$AO$2:$AQ$2)/10^9),0)</f>
        <v>-0.001846159561</v>
      </c>
      <c r="AU1678" s="160">
        <f>IF($AS$1579&gt;0,PPMT('Assumptions (Geo)'!$V$7,Model!Y$1,'Assumptions (Geo)'!$V$10,'Assumptions (Geo)'!$V$5*Model!$AS$1579*AVERAGE('Assumptions (Geo)'!$AO$2:$AQ$2)/10^9),0)</f>
        <v>-0.001933852141</v>
      </c>
      <c r="AV1678" s="160">
        <f>IF($AS$1579&gt;0,PPMT('Assumptions (Geo)'!$V$7,Model!Z$1,'Assumptions (Geo)'!$V$10,'Assumptions (Geo)'!$V$5*Model!$AS$1579*AVERAGE('Assumptions (Geo)'!$AO$2:$AQ$2)/10^9),0)</f>
        <v>-0.002025710117</v>
      </c>
      <c r="AW1678" s="160">
        <f>IF($AS$1579&gt;0,PPMT('Assumptions (Geo)'!$V$7,Model!AA$1,'Assumptions (Geo)'!$V$10,'Assumptions (Geo)'!$V$5*Model!$AS$1579*AVERAGE('Assumptions (Geo)'!$AO$2:$AQ$2)/10^9),0)</f>
        <v>-0.002121931348</v>
      </c>
      <c r="AX1678" s="160">
        <f>IF($AS$1579&gt;0,PPMT('Assumptions (Geo)'!$V$7,Model!AB$1,'Assumptions (Geo)'!$V$10,'Assumptions (Geo)'!$V$5*Model!$AS$1579*AVERAGE('Assumptions (Geo)'!$AO$2:$AQ$2)/10^9),0)</f>
        <v>-0.002222723087</v>
      </c>
      <c r="AY1678" s="160">
        <f>IF($AS$1579&gt;0,PPMT('Assumptions (Geo)'!$V$7,Model!AC$1,'Assumptions (Geo)'!$V$10,'Assumptions (Geo)'!$V$5*Model!$AS$1579*AVERAGE('Assumptions (Geo)'!$AO$2:$AQ$2)/10^9),0)</f>
        <v>-0.002328302433</v>
      </c>
      <c r="AZ1678" s="160">
        <f>IF($AS$1579&gt;0,PPMT('Assumptions (Geo)'!$V$7,Model!AD$1,'Assumptions (Geo)'!$V$10,'Assumptions (Geo)'!$V$5*Model!$AS$1579*AVERAGE('Assumptions (Geo)'!$AO$2:$AQ$2)/10^9),0)</f>
        <v>-0.002438896799</v>
      </c>
      <c r="BA1678" s="160">
        <f>IF($AS$1579&gt;0,PPMT('Assumptions (Geo)'!$V$7,Model!AE$1,'Assumptions (Geo)'!$V$10,'Assumptions (Geo)'!$V$5*Model!$AS$1579*AVERAGE('Assumptions (Geo)'!$AO$2:$AQ$2)/10^9),0)</f>
        <v>-0.002554744397</v>
      </c>
      <c r="BB1678" s="160">
        <f>IF($AS$1579&gt;0,PPMT('Assumptions (Geo)'!$V$7,Model!AF$1,'Assumptions (Geo)'!$V$10,'Assumptions (Geo)'!$V$5*Model!$AS$1579*AVERAGE('Assumptions (Geo)'!$AO$2:$AQ$2)/10^9),0)</f>
        <v>-0.002676094756</v>
      </c>
      <c r="BC1678" s="160">
        <f>IF($AS$1579&gt;0,PPMT('Assumptions (Geo)'!$V$7,Model!AG$1,'Assumptions (Geo)'!$V$10,'Assumptions (Geo)'!$V$5*Model!$AS$1579*AVERAGE('Assumptions (Geo)'!$AO$2:$AQ$2)/10^9),0)</f>
        <v>-0.002803209257</v>
      </c>
      <c r="BD1678" s="160">
        <f>IF($AS$1579&gt;0,PPMT('Assumptions (Geo)'!$V$7,Model!AH$1,'Assumptions (Geo)'!$V$10,'Assumptions (Geo)'!$V$5*Model!$AS$1579*AVERAGE('Assumptions (Geo)'!$AO$2:$AQ$2)/10^9),0)</f>
        <v>-0.002936361696</v>
      </c>
      <c r="BE1678" s="160">
        <f>IF($AS$1579&gt;0,PPMT('Assumptions (Geo)'!$V$7,Model!AI$1,'Assumptions (Geo)'!$V$10,'Assumptions (Geo)'!$V$5*Model!$AS$1579*AVERAGE('Assumptions (Geo)'!$AO$2:$AQ$2)/10^9),0)</f>
        <v>-0.003075838877</v>
      </c>
      <c r="BF1678" s="160">
        <f>IF($AS$1579&gt;0,PPMT('Assumptions (Geo)'!$V$7,Model!AJ$1,'Assumptions (Geo)'!$V$10,'Assumptions (Geo)'!$V$5*Model!$AS$1579*AVERAGE('Assumptions (Geo)'!$AO$2:$AQ$2)/10^9),0)</f>
        <v>-0.003221941224</v>
      </c>
      <c r="BG1678" s="160">
        <f>IF($AS$1579&gt;0,PPMT('Assumptions (Geo)'!$V$7,Model!AK$1,'Assumptions (Geo)'!$V$10,'Assumptions (Geo)'!$V$5*Model!$AS$1579*AVERAGE('Assumptions (Geo)'!$AO$2:$AQ$2)/10^9),0)</f>
        <v>-0.003374983432</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-0.01005927148</v>
      </c>
      <c r="AU1679" s="160">
        <f>IF($AT$1579&gt;0,PPMT('Assumptions (Geo)'!$V$7,Model!X$1,'Assumptions (Geo)'!$V$10,'Assumptions (Geo)'!$V$5*Model!$AT$1579*AVERAGE('Assumptions (Geo)'!$AP$2:$AR$2)/10^9),0)</f>
        <v>-0.01053708688</v>
      </c>
      <c r="AV1679" s="160">
        <f>IF($AT$1579&gt;0,PPMT('Assumptions (Geo)'!$V$7,Model!Y$1,'Assumptions (Geo)'!$V$10,'Assumptions (Geo)'!$V$5*Model!$AT$1579*AVERAGE('Assumptions (Geo)'!$AP$2:$AR$2)/10^9),0)</f>
        <v>-0.01103759851</v>
      </c>
      <c r="AW1679" s="160">
        <f>IF($AT$1579&gt;0,PPMT('Assumptions (Geo)'!$V$7,Model!Z$1,'Assumptions (Geo)'!$V$10,'Assumptions (Geo)'!$V$5*Model!$AT$1579*AVERAGE('Assumptions (Geo)'!$AP$2:$AR$2)/10^9),0)</f>
        <v>-0.01156188443</v>
      </c>
      <c r="AX1679" s="160">
        <f>IF($AT$1579&gt;0,PPMT('Assumptions (Geo)'!$V$7,Model!AA$1,'Assumptions (Geo)'!$V$10,'Assumptions (Geo)'!$V$5*Model!$AT$1579*AVERAGE('Assumptions (Geo)'!$AP$2:$AR$2)/10^9),0)</f>
        <v>-0.01211107395</v>
      </c>
      <c r="AY1679" s="160">
        <f>IF($AT$1579&gt;0,PPMT('Assumptions (Geo)'!$V$7,Model!AB$1,'Assumptions (Geo)'!$V$10,'Assumptions (Geo)'!$V$5*Model!$AT$1579*AVERAGE('Assumptions (Geo)'!$AP$2:$AR$2)/10^9),0)</f>
        <v>-0.01268634996</v>
      </c>
      <c r="AZ1679" s="160">
        <f>IF($AT$1579&gt;0,PPMT('Assumptions (Geo)'!$V$7,Model!AC$1,'Assumptions (Geo)'!$V$10,'Assumptions (Geo)'!$V$5*Model!$AT$1579*AVERAGE('Assumptions (Geo)'!$AP$2:$AR$2)/10^9),0)</f>
        <v>-0.01328895158</v>
      </c>
      <c r="BA1679" s="160">
        <f>IF($AT$1579&gt;0,PPMT('Assumptions (Geo)'!$V$7,Model!AD$1,'Assumptions (Geo)'!$V$10,'Assumptions (Geo)'!$V$5*Model!$AT$1579*AVERAGE('Assumptions (Geo)'!$AP$2:$AR$2)/10^9),0)</f>
        <v>-0.01392017678</v>
      </c>
      <c r="BB1679" s="160">
        <f>IF($AT$1579&gt;0,PPMT('Assumptions (Geo)'!$V$7,Model!AE$1,'Assumptions (Geo)'!$V$10,'Assumptions (Geo)'!$V$5*Model!$AT$1579*AVERAGE('Assumptions (Geo)'!$AP$2:$AR$2)/10^9),0)</f>
        <v>-0.01458138518</v>
      </c>
      <c r="BC1679" s="160">
        <f>IF($AT$1579&gt;0,PPMT('Assumptions (Geo)'!$V$7,Model!AF$1,'Assumptions (Geo)'!$V$10,'Assumptions (Geo)'!$V$5*Model!$AT$1579*AVERAGE('Assumptions (Geo)'!$AP$2:$AR$2)/10^9),0)</f>
        <v>-0.01527400097</v>
      </c>
      <c r="BD1679" s="160">
        <f>IF($AT$1579&gt;0,PPMT('Assumptions (Geo)'!$V$7,Model!AG$1,'Assumptions (Geo)'!$V$10,'Assumptions (Geo)'!$V$5*Model!$AT$1579*AVERAGE('Assumptions (Geo)'!$AP$2:$AR$2)/10^9),0)</f>
        <v>-0.01599951602</v>
      </c>
      <c r="BE1679" s="160">
        <f>IF($AT$1579&gt;0,PPMT('Assumptions (Geo)'!$V$7,Model!AH$1,'Assumptions (Geo)'!$V$10,'Assumptions (Geo)'!$V$5*Model!$AT$1579*AVERAGE('Assumptions (Geo)'!$AP$2:$AR$2)/10^9),0)</f>
        <v>-0.01675949303</v>
      </c>
      <c r="BF1679" s="160">
        <f>IF($AT$1579&gt;0,PPMT('Assumptions (Geo)'!$V$7,Model!AI$1,'Assumptions (Geo)'!$V$10,'Assumptions (Geo)'!$V$5*Model!$AT$1579*AVERAGE('Assumptions (Geo)'!$AP$2:$AR$2)/10^9),0)</f>
        <v>-0.01755556895</v>
      </c>
      <c r="BG1679" s="160">
        <f>IF($AT$1579&gt;0,PPMT('Assumptions (Geo)'!$V$7,Model!AJ$1,'Assumptions (Geo)'!$V$10,'Assumptions (Geo)'!$V$5*Model!$AT$1579*AVERAGE('Assumptions (Geo)'!$AP$2:$AR$2)/10^9),0)</f>
        <v>-0.01838945848</v>
      </c>
      <c r="BH1679" s="160">
        <f>IF($AT$1579&gt;0,PPMT('Assumptions (Geo)'!$V$7,Model!AK$1,'Assumptions (Geo)'!$V$10,'Assumptions (Geo)'!$V$5*Model!$AT$1579*AVERAGE('Assumptions (Geo)'!$AP$2:$AR$2)/10^9),0)</f>
        <v>-0.01926295775</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-0.001848540678</v>
      </c>
      <c r="AV1680" s="160">
        <f>IF($AU$1579&gt;0,PPMT('Assumptions (Geo)'!$V$7,Model!X$1,'Assumptions (Geo)'!$V$10,'Assumptions (Geo)'!$V$5*Model!$AU$1579*AVERAGE('Assumptions (Geo)'!$AQ$2:$AS$2)/10^9),0)</f>
        <v>-0.001936346361</v>
      </c>
      <c r="AW1680" s="160">
        <f>IF($AU$1579&gt;0,PPMT('Assumptions (Geo)'!$V$7,Model!Y$1,'Assumptions (Geo)'!$V$10,'Assumptions (Geo)'!$V$5*Model!$AU$1579*AVERAGE('Assumptions (Geo)'!$AQ$2:$AS$2)/10^9),0)</f>
        <v>-0.002028322813</v>
      </c>
      <c r="AX1680" s="160">
        <f>IF($AU$1579&gt;0,PPMT('Assumptions (Geo)'!$V$7,Model!Z$1,'Assumptions (Geo)'!$V$10,'Assumptions (Geo)'!$V$5*Model!$AU$1579*AVERAGE('Assumptions (Geo)'!$AQ$2:$AS$2)/10^9),0)</f>
        <v>-0.002124668146</v>
      </c>
      <c r="AY1680" s="160">
        <f>IF($AU$1579&gt;0,PPMT('Assumptions (Geo)'!$V$7,Model!AA$1,'Assumptions (Geo)'!$V$10,'Assumptions (Geo)'!$V$5*Model!$AU$1579*AVERAGE('Assumptions (Geo)'!$AQ$2:$AS$2)/10^9),0)</f>
        <v>-0.002225589883</v>
      </c>
      <c r="AZ1680" s="160">
        <f>IF($AU$1579&gt;0,PPMT('Assumptions (Geo)'!$V$7,Model!AB$1,'Assumptions (Geo)'!$V$10,'Assumptions (Geo)'!$V$5*Model!$AU$1579*AVERAGE('Assumptions (Geo)'!$AQ$2:$AS$2)/10^9),0)</f>
        <v>-0.002331305403</v>
      </c>
      <c r="BA1680" s="160">
        <f>IF($AU$1579&gt;0,PPMT('Assumptions (Geo)'!$V$7,Model!AC$1,'Assumptions (Geo)'!$V$10,'Assumptions (Geo)'!$V$5*Model!$AU$1579*AVERAGE('Assumptions (Geo)'!$AQ$2:$AS$2)/10^9),0)</f>
        <v>-0.00244204241</v>
      </c>
      <c r="BB1680" s="160">
        <f>IF($AU$1579&gt;0,PPMT('Assumptions (Geo)'!$V$7,Model!AD$1,'Assumptions (Geo)'!$V$10,'Assumptions (Geo)'!$V$5*Model!$AU$1579*AVERAGE('Assumptions (Geo)'!$AQ$2:$AS$2)/10^9),0)</f>
        <v>-0.002558039424</v>
      </c>
      <c r="BC1680" s="160">
        <f>IF($AU$1579&gt;0,PPMT('Assumptions (Geo)'!$V$7,Model!AE$1,'Assumptions (Geo)'!$V$10,'Assumptions (Geo)'!$V$5*Model!$AU$1579*AVERAGE('Assumptions (Geo)'!$AQ$2:$AS$2)/10^9),0)</f>
        <v>-0.002679546297</v>
      </c>
      <c r="BD1680" s="160">
        <f>IF($AU$1579&gt;0,PPMT('Assumptions (Geo)'!$V$7,Model!AF$1,'Assumptions (Geo)'!$V$10,'Assumptions (Geo)'!$V$5*Model!$AU$1579*AVERAGE('Assumptions (Geo)'!$AQ$2:$AS$2)/10^9),0)</f>
        <v>-0.002806824746</v>
      </c>
      <c r="BE1680" s="160">
        <f>IF($AU$1579&gt;0,PPMT('Assumptions (Geo)'!$V$7,Model!AG$1,'Assumptions (Geo)'!$V$10,'Assumptions (Geo)'!$V$5*Model!$AU$1579*AVERAGE('Assumptions (Geo)'!$AQ$2:$AS$2)/10^9),0)</f>
        <v>-0.002940148921</v>
      </c>
      <c r="BF1680" s="160">
        <f>IF($AU$1579&gt;0,PPMT('Assumptions (Geo)'!$V$7,Model!AH$1,'Assumptions (Geo)'!$V$10,'Assumptions (Geo)'!$V$5*Model!$AU$1579*AVERAGE('Assumptions (Geo)'!$AQ$2:$AS$2)/10^9),0)</f>
        <v>-0.003079805995</v>
      </c>
      <c r="BG1680" s="160">
        <f>IF($AU$1579&gt;0,PPMT('Assumptions (Geo)'!$V$7,Model!AI$1,'Assumptions (Geo)'!$V$10,'Assumptions (Geo)'!$V$5*Model!$AU$1579*AVERAGE('Assumptions (Geo)'!$AQ$2:$AS$2)/10^9),0)</f>
        <v>-0.00322609678</v>
      </c>
      <c r="BH1680" s="160">
        <f>IF($AU$1579&gt;0,PPMT('Assumptions (Geo)'!$V$7,Model!AJ$1,'Assumptions (Geo)'!$V$10,'Assumptions (Geo)'!$V$5*Model!$AU$1579*AVERAGE('Assumptions (Geo)'!$AQ$2:$AS$2)/10^9),0)</f>
        <v>-0.003379336377</v>
      </c>
      <c r="BI1680" s="160">
        <f>IF($AU$1579&gt;0,PPMT('Assumptions (Geo)'!$V$7,Model!AK$1,'Assumptions (Geo)'!$V$10,'Assumptions (Geo)'!$V$5*Model!$AU$1579*AVERAGE('Assumptions (Geo)'!$AQ$2:$AS$2)/10^9),0)</f>
        <v>-0.003539854855</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-0.001893096049</v>
      </c>
      <c r="AW1681" s="160">
        <f>IF($AV$1579&gt;0,PPMT('Assumptions (Geo)'!$V$7,Model!X$1,'Assumptions (Geo)'!$V$10,'Assumptions (Geo)'!$V$5*Model!$AV$1579*AVERAGE('Assumptions (Geo)'!$AR$2:$AT$2)/10^9),0)</f>
        <v>-0.001983018112</v>
      </c>
      <c r="AX1681" s="160">
        <f>IF($AV$1579&gt;0,PPMT('Assumptions (Geo)'!$V$7,Model!Y$1,'Assumptions (Geo)'!$V$10,'Assumptions (Geo)'!$V$5*Model!$AV$1579*AVERAGE('Assumptions (Geo)'!$AR$2:$AT$2)/10^9),0)</f>
        <v>-0.002077211472</v>
      </c>
      <c r="AY1681" s="160">
        <f>IF($AV$1579&gt;0,PPMT('Assumptions (Geo)'!$V$7,Model!Z$1,'Assumptions (Geo)'!$V$10,'Assumptions (Geo)'!$V$5*Model!$AV$1579*AVERAGE('Assumptions (Geo)'!$AR$2:$AT$2)/10^9),0)</f>
        <v>-0.002175879017</v>
      </c>
      <c r="AZ1681" s="160">
        <f>IF($AV$1579&gt;0,PPMT('Assumptions (Geo)'!$V$7,Model!AA$1,'Assumptions (Geo)'!$V$10,'Assumptions (Geo)'!$V$5*Model!$AV$1579*AVERAGE('Assumptions (Geo)'!$AR$2:$AT$2)/10^9),0)</f>
        <v>-0.00227923327</v>
      </c>
      <c r="BA1681" s="160">
        <f>IF($AV$1579&gt;0,PPMT('Assumptions (Geo)'!$V$7,Model!AB$1,'Assumptions (Geo)'!$V$10,'Assumptions (Geo)'!$V$5*Model!$AV$1579*AVERAGE('Assumptions (Geo)'!$AR$2:$AT$2)/10^9),0)</f>
        <v>-0.00238749685</v>
      </c>
      <c r="BB1681" s="160">
        <f>IF($AV$1579&gt;0,PPMT('Assumptions (Geo)'!$V$7,Model!AC$1,'Assumptions (Geo)'!$V$10,'Assumptions (Geo)'!$V$5*Model!$AV$1579*AVERAGE('Assumptions (Geo)'!$AR$2:$AT$2)/10^9),0)</f>
        <v>-0.002500902951</v>
      </c>
      <c r="BC1681" s="160">
        <f>IF($AV$1579&gt;0,PPMT('Assumptions (Geo)'!$V$7,Model!AD$1,'Assumptions (Geo)'!$V$10,'Assumptions (Geo)'!$V$5*Model!$AV$1579*AVERAGE('Assumptions (Geo)'!$AR$2:$AT$2)/10^9),0)</f>
        <v>-0.002619695841</v>
      </c>
      <c r="BD1681" s="160">
        <f>IF($AV$1579&gt;0,PPMT('Assumptions (Geo)'!$V$7,Model!AE$1,'Assumptions (Geo)'!$V$10,'Assumptions (Geo)'!$V$5*Model!$AV$1579*AVERAGE('Assumptions (Geo)'!$AR$2:$AT$2)/10^9),0)</f>
        <v>-0.002744131393</v>
      </c>
      <c r="BE1681" s="160">
        <f>IF($AV$1579&gt;0,PPMT('Assumptions (Geo)'!$V$7,Model!AF$1,'Assumptions (Geo)'!$V$10,'Assumptions (Geo)'!$V$5*Model!$AV$1579*AVERAGE('Assumptions (Geo)'!$AR$2:$AT$2)/10^9),0)</f>
        <v>-0.002874477635</v>
      </c>
      <c r="BF1681" s="160">
        <f>IF($AV$1579&gt;0,PPMT('Assumptions (Geo)'!$V$7,Model!AG$1,'Assumptions (Geo)'!$V$10,'Assumptions (Geo)'!$V$5*Model!$AV$1579*AVERAGE('Assumptions (Geo)'!$AR$2:$AT$2)/10^9),0)</f>
        <v>-0.003011015322</v>
      </c>
      <c r="BG1681" s="160">
        <f>IF($AV$1579&gt;0,PPMT('Assumptions (Geo)'!$V$7,Model!AH$1,'Assumptions (Geo)'!$V$10,'Assumptions (Geo)'!$V$5*Model!$AV$1579*AVERAGE('Assumptions (Geo)'!$AR$2:$AT$2)/10^9),0)</f>
        <v>-0.00315403855</v>
      </c>
      <c r="BH1681" s="160">
        <f>IF($AV$1579&gt;0,PPMT('Assumptions (Geo)'!$V$7,Model!AI$1,'Assumptions (Geo)'!$V$10,'Assumptions (Geo)'!$V$5*Model!$AV$1579*AVERAGE('Assumptions (Geo)'!$AR$2:$AT$2)/10^9),0)</f>
        <v>-0.003303855381</v>
      </c>
      <c r="BI1681" s="160">
        <f>IF($AV$1579&gt;0,PPMT('Assumptions (Geo)'!$V$7,Model!AJ$1,'Assumptions (Geo)'!$V$10,'Assumptions (Geo)'!$V$5*Model!$AV$1579*AVERAGE('Assumptions (Geo)'!$AR$2:$AT$2)/10^9),0)</f>
        <v>-0.003460788512</v>
      </c>
      <c r="BJ1681" s="160">
        <f>IF($AV$1579&gt;0,PPMT('Assumptions (Geo)'!$V$7,Model!AK$1,'Assumptions (Geo)'!$V$10,'Assumptions (Geo)'!$V$5*Model!$AV$1579*AVERAGE('Assumptions (Geo)'!$AR$2:$AT$2)/10^9),0)</f>
        <v>-0.003625175966</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-0.001938686325</v>
      </c>
      <c r="AX1682" s="160">
        <f>IF($AW$1579&gt;0,PPMT('Assumptions (Geo)'!$V$7,Model!X$1,'Assumptions (Geo)'!$V$10,'Assumptions (Geo)'!$V$5*Model!$AW$1579*AVERAGE('Assumptions (Geo)'!$AS$2:$AU$2)/10^9),0)</f>
        <v>-0.002030773925</v>
      </c>
      <c r="AY1682" s="160">
        <f>IF($AW$1579&gt;0,PPMT('Assumptions (Geo)'!$V$7,Model!Y$1,'Assumptions (Geo)'!$V$10,'Assumptions (Geo)'!$V$5*Model!$AW$1579*AVERAGE('Assumptions (Geo)'!$AS$2:$AU$2)/10^9),0)</f>
        <v>-0.002127235686</v>
      </c>
      <c r="AZ1682" s="160">
        <f>IF($AW$1579&gt;0,PPMT('Assumptions (Geo)'!$V$7,Model!Z$1,'Assumptions (Geo)'!$V$10,'Assumptions (Geo)'!$V$5*Model!$AW$1579*AVERAGE('Assumptions (Geo)'!$AS$2:$AU$2)/10^9),0)</f>
        <v>-0.002228279381</v>
      </c>
      <c r="BA1682" s="160">
        <f>IF($AW$1579&gt;0,PPMT('Assumptions (Geo)'!$V$7,Model!AA$1,'Assumptions (Geo)'!$V$10,'Assumptions (Geo)'!$V$5*Model!$AW$1579*AVERAGE('Assumptions (Geo)'!$AS$2:$AU$2)/10^9),0)</f>
        <v>-0.002334122652</v>
      </c>
      <c r="BB1682" s="160">
        <f>IF($AW$1579&gt;0,PPMT('Assumptions (Geo)'!$V$7,Model!AB$1,'Assumptions (Geo)'!$V$10,'Assumptions (Geo)'!$V$5*Model!$AW$1579*AVERAGE('Assumptions (Geo)'!$AS$2:$AU$2)/10^9),0)</f>
        <v>-0.002444993478</v>
      </c>
      <c r="BC1682" s="160">
        <f>IF($AW$1579&gt;0,PPMT('Assumptions (Geo)'!$V$7,Model!AC$1,'Assumptions (Geo)'!$V$10,'Assumptions (Geo)'!$V$5*Model!$AW$1579*AVERAGE('Assumptions (Geo)'!$AS$2:$AU$2)/10^9),0)</f>
        <v>-0.002561130668</v>
      </c>
      <c r="BD1682" s="160">
        <f>IF($AW$1579&gt;0,PPMT('Assumptions (Geo)'!$V$7,Model!AD$1,'Assumptions (Geo)'!$V$10,'Assumptions (Geo)'!$V$5*Model!$AW$1579*AVERAGE('Assumptions (Geo)'!$AS$2:$AU$2)/10^9),0)</f>
        <v>-0.002682784375</v>
      </c>
      <c r="BE1682" s="160">
        <f>IF($AW$1579&gt;0,PPMT('Assumptions (Geo)'!$V$7,Model!AE$1,'Assumptions (Geo)'!$V$10,'Assumptions (Geo)'!$V$5*Model!$AW$1579*AVERAGE('Assumptions (Geo)'!$AS$2:$AU$2)/10^9),0)</f>
        <v>-0.002810216633</v>
      </c>
      <c r="BF1682" s="160">
        <f>IF($AW$1579&gt;0,PPMT('Assumptions (Geo)'!$V$7,Model!AF$1,'Assumptions (Geo)'!$V$10,'Assumptions (Geo)'!$V$5*Model!$AW$1579*AVERAGE('Assumptions (Geo)'!$AS$2:$AU$2)/10^9),0)</f>
        <v>-0.002943701923</v>
      </c>
      <c r="BG1682" s="160">
        <f>IF($AW$1579&gt;0,PPMT('Assumptions (Geo)'!$V$7,Model!AG$1,'Assumptions (Geo)'!$V$10,'Assumptions (Geo)'!$V$5*Model!$AW$1579*AVERAGE('Assumptions (Geo)'!$AS$2:$AU$2)/10^9),0)</f>
        <v>-0.003083527764</v>
      </c>
      <c r="BH1682" s="160">
        <f>IF($AW$1579&gt;0,PPMT('Assumptions (Geo)'!$V$7,Model!AH$1,'Assumptions (Geo)'!$V$10,'Assumptions (Geo)'!$V$5*Model!$AW$1579*AVERAGE('Assumptions (Geo)'!$AS$2:$AU$2)/10^9),0)</f>
        <v>-0.003229995333</v>
      </c>
      <c r="BI1682" s="160">
        <f>IF($AW$1579&gt;0,PPMT('Assumptions (Geo)'!$V$7,Model!AI$1,'Assumptions (Geo)'!$V$10,'Assumptions (Geo)'!$V$5*Model!$AW$1579*AVERAGE('Assumptions (Geo)'!$AS$2:$AU$2)/10^9),0)</f>
        <v>-0.003383420111</v>
      </c>
      <c r="BJ1682" s="160">
        <f>IF($AW$1579&gt;0,PPMT('Assumptions (Geo)'!$V$7,Model!AJ$1,'Assumptions (Geo)'!$V$10,'Assumptions (Geo)'!$V$5*Model!$AW$1579*AVERAGE('Assumptions (Geo)'!$AS$2:$AU$2)/10^9),0)</f>
        <v>-0.003544132567</v>
      </c>
      <c r="BK1682" s="160">
        <f>IF($AW$1579&gt;0,PPMT('Assumptions (Geo)'!$V$7,Model!AK$1,'Assumptions (Geo)'!$V$10,'Assumptions (Geo)'!$V$5*Model!$AW$1579*AVERAGE('Assumptions (Geo)'!$AS$2:$AU$2)/10^9),0)</f>
        <v>-0.003712478864</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-0.001985334926</v>
      </c>
      <c r="AY1683" s="160">
        <f>IF($AX$1579&gt;0,PPMT('Assumptions (Geo)'!$V$7,Model!X$1,'Assumptions (Geo)'!$V$10,'Assumptions (Geo)'!$V$5*Model!$AX$1579*AVERAGE('Assumptions (Geo)'!$AT$2:$AV$2)/10^9),0)</f>
        <v>-0.002079638335</v>
      </c>
      <c r="AZ1683" s="160">
        <f>IF($AX$1579&gt;0,PPMT('Assumptions (Geo)'!$V$7,Model!Y$1,'Assumptions (Geo)'!$V$10,'Assumptions (Geo)'!$V$5*Model!$AX$1579*AVERAGE('Assumptions (Geo)'!$AT$2:$AV$2)/10^9),0)</f>
        <v>-0.002178421156</v>
      </c>
      <c r="BA1683" s="160">
        <f>IF($AX$1579&gt;0,PPMT('Assumptions (Geo)'!$V$7,Model!Z$1,'Assumptions (Geo)'!$V$10,'Assumptions (Geo)'!$V$5*Model!$AX$1579*AVERAGE('Assumptions (Geo)'!$AT$2:$AV$2)/10^9),0)</f>
        <v>-0.002281896161</v>
      </c>
      <c r="BB1683" s="160">
        <f>IF($AX$1579&gt;0,PPMT('Assumptions (Geo)'!$V$7,Model!AA$1,'Assumptions (Geo)'!$V$10,'Assumptions (Geo)'!$V$5*Model!$AX$1579*AVERAGE('Assumptions (Geo)'!$AT$2:$AV$2)/10^9),0)</f>
        <v>-0.002390286229</v>
      </c>
      <c r="BC1683" s="160">
        <f>IF($AX$1579&gt;0,PPMT('Assumptions (Geo)'!$V$7,Model!AB$1,'Assumptions (Geo)'!$V$10,'Assumptions (Geo)'!$V$5*Model!$AX$1579*AVERAGE('Assumptions (Geo)'!$AT$2:$AV$2)/10^9),0)</f>
        <v>-0.002503824825</v>
      </c>
      <c r="BD1683" s="160">
        <f>IF($AX$1579&gt;0,PPMT('Assumptions (Geo)'!$V$7,Model!AC$1,'Assumptions (Geo)'!$V$10,'Assumptions (Geo)'!$V$5*Model!$AX$1579*AVERAGE('Assumptions (Geo)'!$AT$2:$AV$2)/10^9),0)</f>
        <v>-0.002622756504</v>
      </c>
      <c r="BE1683" s="160">
        <f>IF($AX$1579&gt;0,PPMT('Assumptions (Geo)'!$V$7,Model!AD$1,'Assumptions (Geo)'!$V$10,'Assumptions (Geo)'!$V$5*Model!$AX$1579*AVERAGE('Assumptions (Geo)'!$AT$2:$AV$2)/10^9),0)</f>
        <v>-0.002747337438</v>
      </c>
      <c r="BF1683" s="160">
        <f>IF($AX$1579&gt;0,PPMT('Assumptions (Geo)'!$V$7,Model!AE$1,'Assumptions (Geo)'!$V$10,'Assumptions (Geo)'!$V$5*Model!$AX$1579*AVERAGE('Assumptions (Geo)'!$AT$2:$AV$2)/10^9),0)</f>
        <v>-0.002877835966</v>
      </c>
      <c r="BG1683" s="160">
        <f>IF($AX$1579&gt;0,PPMT('Assumptions (Geo)'!$V$7,Model!AF$1,'Assumptions (Geo)'!$V$10,'Assumptions (Geo)'!$V$5*Model!$AX$1579*AVERAGE('Assumptions (Geo)'!$AT$2:$AV$2)/10^9),0)</f>
        <v>-0.003014533174</v>
      </c>
      <c r="BH1683" s="160">
        <f>IF($AX$1579&gt;0,PPMT('Assumptions (Geo)'!$V$7,Model!AG$1,'Assumptions (Geo)'!$V$10,'Assumptions (Geo)'!$V$5*Model!$AX$1579*AVERAGE('Assumptions (Geo)'!$AT$2:$AV$2)/10^9),0)</f>
        <v>-0.0031577235</v>
      </c>
      <c r="BI1683" s="160">
        <f>IF($AX$1579&gt;0,PPMT('Assumptions (Geo)'!$V$7,Model!AH$1,'Assumptions (Geo)'!$V$10,'Assumptions (Geo)'!$V$5*Model!$AX$1579*AVERAGE('Assumptions (Geo)'!$AT$2:$AV$2)/10^9),0)</f>
        <v>-0.003307715367</v>
      </c>
      <c r="BJ1683" s="160">
        <f>IF($AX$1579&gt;0,PPMT('Assumptions (Geo)'!$V$7,Model!AI$1,'Assumptions (Geo)'!$V$10,'Assumptions (Geo)'!$V$5*Model!$AX$1579*AVERAGE('Assumptions (Geo)'!$AT$2:$AV$2)/10^9),0)</f>
        <v>-0.003464831846</v>
      </c>
      <c r="BK1683" s="160">
        <f>IF($AX$1579&gt;0,PPMT('Assumptions (Geo)'!$V$7,Model!AJ$1,'Assumptions (Geo)'!$V$10,'Assumptions (Geo)'!$V$5*Model!$AX$1579*AVERAGE('Assumptions (Geo)'!$AT$2:$AV$2)/10^9),0)</f>
        <v>-0.003629411359</v>
      </c>
      <c r="BL1683" s="160">
        <f>IF($AX$1579&gt;0,PPMT('Assumptions (Geo)'!$V$7,Model!AK$1,'Assumptions (Geo)'!$V$10,'Assumptions (Geo)'!$V$5*Model!$AX$1579*AVERAGE('Assumptions (Geo)'!$AT$2:$AV$2)/10^9),0)</f>
        <v>-0.003801808399</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-0.002033065797</v>
      </c>
      <c r="AZ1684" s="160">
        <f>IF($AY$1579&gt;0,PPMT('Assumptions (Geo)'!$V$7,Model!X$1,'Assumptions (Geo)'!$V$10,'Assumptions (Geo)'!$V$5*Model!$AY$1579*AVERAGE('Assumptions (Geo)'!$AU$2:$AW$2)/10^9),0)</f>
        <v>-0.002129636422</v>
      </c>
      <c r="BA1684" s="160">
        <f>IF($AY$1579&gt;0,PPMT('Assumptions (Geo)'!$V$7,Model!Y$1,'Assumptions (Geo)'!$V$10,'Assumptions (Geo)'!$V$5*Model!$AY$1579*AVERAGE('Assumptions (Geo)'!$AU$2:$AW$2)/10^9),0)</f>
        <v>-0.002230794152</v>
      </c>
      <c r="BB1684" s="160">
        <f>IF($AY$1579&gt;0,PPMT('Assumptions (Geo)'!$V$7,Model!Z$1,'Assumptions (Geo)'!$V$10,'Assumptions (Geo)'!$V$5*Model!$AY$1579*AVERAGE('Assumptions (Geo)'!$AU$2:$AW$2)/10^9),0)</f>
        <v>-0.002336756874</v>
      </c>
      <c r="BC1684" s="160">
        <f>IF($AY$1579&gt;0,PPMT('Assumptions (Geo)'!$V$7,Model!AA$1,'Assumptions (Geo)'!$V$10,'Assumptions (Geo)'!$V$5*Model!$AY$1579*AVERAGE('Assumptions (Geo)'!$AU$2:$AW$2)/10^9),0)</f>
        <v>-0.002447752826</v>
      </c>
      <c r="BD1684" s="160">
        <f>IF($AY$1579&gt;0,PPMT('Assumptions (Geo)'!$V$7,Model!AB$1,'Assumptions (Geo)'!$V$10,'Assumptions (Geo)'!$V$5*Model!$AY$1579*AVERAGE('Assumptions (Geo)'!$AU$2:$AW$2)/10^9),0)</f>
        <v>-0.002564021085</v>
      </c>
      <c r="BE1684" s="160">
        <f>IF($AY$1579&gt;0,PPMT('Assumptions (Geo)'!$V$7,Model!AC$1,'Assumptions (Geo)'!$V$10,'Assumptions (Geo)'!$V$5*Model!$AY$1579*AVERAGE('Assumptions (Geo)'!$AU$2:$AW$2)/10^9),0)</f>
        <v>-0.002685812087</v>
      </c>
      <c r="BF1684" s="160">
        <f>IF($AY$1579&gt;0,PPMT('Assumptions (Geo)'!$V$7,Model!AD$1,'Assumptions (Geo)'!$V$10,'Assumptions (Geo)'!$V$5*Model!$AY$1579*AVERAGE('Assumptions (Geo)'!$AU$2:$AW$2)/10^9),0)</f>
        <v>-0.002813388161</v>
      </c>
      <c r="BG1684" s="160">
        <f>IF($AY$1579&gt;0,PPMT('Assumptions (Geo)'!$V$7,Model!AE$1,'Assumptions (Geo)'!$V$10,'Assumptions (Geo)'!$V$5*Model!$AY$1579*AVERAGE('Assumptions (Geo)'!$AU$2:$AW$2)/10^9),0)</f>
        <v>-0.002947024098</v>
      </c>
      <c r="BH1684" s="160">
        <f>IF($AY$1579&gt;0,PPMT('Assumptions (Geo)'!$V$7,Model!AF$1,'Assumptions (Geo)'!$V$10,'Assumptions (Geo)'!$V$5*Model!$AY$1579*AVERAGE('Assumptions (Geo)'!$AU$2:$AW$2)/10^9),0)</f>
        <v>-0.003087007743</v>
      </c>
      <c r="BI1684" s="160">
        <f>IF($AY$1579&gt;0,PPMT('Assumptions (Geo)'!$V$7,Model!AG$1,'Assumptions (Geo)'!$V$10,'Assumptions (Geo)'!$V$5*Model!$AY$1579*AVERAGE('Assumptions (Geo)'!$AU$2:$AW$2)/10^9),0)</f>
        <v>-0.003233640611</v>
      </c>
      <c r="BJ1684" s="160">
        <f>IF($AY$1579&gt;0,PPMT('Assumptions (Geo)'!$V$7,Model!AH$1,'Assumptions (Geo)'!$V$10,'Assumptions (Geo)'!$V$5*Model!$AY$1579*AVERAGE('Assumptions (Geo)'!$AU$2:$AW$2)/10^9),0)</f>
        <v>-0.00338723854</v>
      </c>
      <c r="BK1684" s="160">
        <f>IF($AY$1579&gt;0,PPMT('Assumptions (Geo)'!$V$7,Model!AI$1,'Assumptions (Geo)'!$V$10,'Assumptions (Geo)'!$V$5*Model!$AY$1579*AVERAGE('Assumptions (Geo)'!$AU$2:$AW$2)/10^9),0)</f>
        <v>-0.00354813237</v>
      </c>
      <c r="BL1684" s="160">
        <f>IF($AY$1579&gt;0,PPMT('Assumptions (Geo)'!$V$7,Model!AJ$1,'Assumptions (Geo)'!$V$10,'Assumptions (Geo)'!$V$5*Model!$AY$1579*AVERAGE('Assumptions (Geo)'!$AU$2:$AW$2)/10^9),0)</f>
        <v>-0.003716668658</v>
      </c>
      <c r="BM1684" s="160">
        <f>IF($AY$1579&gt;0,PPMT('Assumptions (Geo)'!$V$7,Model!AK$1,'Assumptions (Geo)'!$V$10,'Assumptions (Geo)'!$V$5*Model!$AY$1579*AVERAGE('Assumptions (Geo)'!$AU$2:$AW$2)/10^9),0)</f>
        <v>-0.003893210419</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-0.00537082729</v>
      </c>
      <c r="BA1685" s="160">
        <f>IF($AZ$1579&gt;0,PPMT('Assumptions (Geo)'!$V$7,Model!X$1,'Assumptions (Geo)'!$V$10,'Assumptions (Geo)'!$V$5*Model!$AZ$1579*AVERAGE('Assumptions (Geo)'!$AV$2:$AX$2)/10^9),0)</f>
        <v>-0.005625941587</v>
      </c>
      <c r="BB1685" s="160">
        <f>IF($AZ$1579&gt;0,PPMT('Assumptions (Geo)'!$V$7,Model!Y$1,'Assumptions (Geo)'!$V$10,'Assumptions (Geo)'!$V$5*Model!$AZ$1579*AVERAGE('Assumptions (Geo)'!$AV$2:$AX$2)/10^9),0)</f>
        <v>-0.005893173812</v>
      </c>
      <c r="BC1685" s="160">
        <f>IF($AZ$1579&gt;0,PPMT('Assumptions (Geo)'!$V$7,Model!Z$1,'Assumptions (Geo)'!$V$10,'Assumptions (Geo)'!$V$5*Model!$AZ$1579*AVERAGE('Assumptions (Geo)'!$AV$2:$AX$2)/10^9),0)</f>
        <v>-0.006173099568</v>
      </c>
      <c r="BD1685" s="160">
        <f>IF($AZ$1579&gt;0,PPMT('Assumptions (Geo)'!$V$7,Model!AA$1,'Assumptions (Geo)'!$V$10,'Assumptions (Geo)'!$V$5*Model!$AZ$1579*AVERAGE('Assumptions (Geo)'!$AV$2:$AX$2)/10^9),0)</f>
        <v>-0.006466321798</v>
      </c>
      <c r="BE1685" s="160">
        <f>IF($AZ$1579&gt;0,PPMT('Assumptions (Geo)'!$V$7,Model!AB$1,'Assumptions (Geo)'!$V$10,'Assumptions (Geo)'!$V$5*Model!$AZ$1579*AVERAGE('Assumptions (Geo)'!$AV$2:$AX$2)/10^9),0)</f>
        <v>-0.006773472083</v>
      </c>
      <c r="BF1685" s="160">
        <f>IF($AZ$1579&gt;0,PPMT('Assumptions (Geo)'!$V$7,Model!AC$1,'Assumptions (Geo)'!$V$10,'Assumptions (Geo)'!$V$5*Model!$AZ$1579*AVERAGE('Assumptions (Geo)'!$AV$2:$AX$2)/10^9),0)</f>
        <v>-0.007095212007</v>
      </c>
      <c r="BG1685" s="160">
        <f>IF($AZ$1579&gt;0,PPMT('Assumptions (Geo)'!$V$7,Model!AD$1,'Assumptions (Geo)'!$V$10,'Assumptions (Geo)'!$V$5*Model!$AZ$1579*AVERAGE('Assumptions (Geo)'!$AV$2:$AX$2)/10^9),0)</f>
        <v>-0.007432234577</v>
      </c>
      <c r="BH1685" s="160">
        <f>IF($AZ$1579&gt;0,PPMT('Assumptions (Geo)'!$V$7,Model!AE$1,'Assumptions (Geo)'!$V$10,'Assumptions (Geo)'!$V$5*Model!$AZ$1579*AVERAGE('Assumptions (Geo)'!$AV$2:$AX$2)/10^9),0)</f>
        <v>-0.00778526572</v>
      </c>
      <c r="BI1685" s="160">
        <f>IF($AZ$1579&gt;0,PPMT('Assumptions (Geo)'!$V$7,Model!AF$1,'Assumptions (Geo)'!$V$10,'Assumptions (Geo)'!$V$5*Model!$AZ$1579*AVERAGE('Assumptions (Geo)'!$AV$2:$AX$2)/10^9),0)</f>
        <v>-0.008155065841</v>
      </c>
      <c r="BJ1685" s="160">
        <f>IF($AZ$1579&gt;0,PPMT('Assumptions (Geo)'!$V$7,Model!AG$1,'Assumptions (Geo)'!$V$10,'Assumptions (Geo)'!$V$5*Model!$AZ$1579*AVERAGE('Assumptions (Geo)'!$AV$2:$AX$2)/10^9),0)</f>
        <v>-0.008542431469</v>
      </c>
      <c r="BK1685" s="160">
        <f>IF($AZ$1579&gt;0,PPMT('Assumptions (Geo)'!$V$7,Model!AH$1,'Assumptions (Geo)'!$V$10,'Assumptions (Geo)'!$V$5*Model!$AZ$1579*AVERAGE('Assumptions (Geo)'!$AV$2:$AX$2)/10^9),0)</f>
        <v>-0.008948196964</v>
      </c>
      <c r="BL1685" s="160">
        <f>IF($AZ$1579&gt;0,PPMT('Assumptions (Geo)'!$V$7,Model!AI$1,'Assumptions (Geo)'!$V$10,'Assumptions (Geo)'!$V$5*Model!$AZ$1579*AVERAGE('Assumptions (Geo)'!$AV$2:$AX$2)/10^9),0)</f>
        <v>-0.009373236319</v>
      </c>
      <c r="BM1685" s="160">
        <f>IF($AZ$1579&gt;0,PPMT('Assumptions (Geo)'!$V$7,Model!AJ$1,'Assumptions (Geo)'!$V$10,'Assumptions (Geo)'!$V$5*Model!$AZ$1579*AVERAGE('Assumptions (Geo)'!$AV$2:$AX$2)/10^9),0)</f>
        <v>-0.009818465045</v>
      </c>
      <c r="BN1685" s="160">
        <f>IF($AZ$1579&gt;0,PPMT('Assumptions (Geo)'!$V$7,Model!AK$1,'Assumptions (Geo)'!$V$10,'Assumptions (Geo)'!$V$5*Model!$AZ$1579*AVERAGE('Assumptions (Geo)'!$AV$2:$AX$2)/10^9),0)</f>
        <v>-0.01028484213</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-0.00213187278</v>
      </c>
      <c r="BB1686" s="160">
        <f>IF($BA$1579&gt;0,PPMT('Assumptions (Geo)'!$V$7,Model!X$1,'Assumptions (Geo)'!$V$10,'Assumptions (Geo)'!$V$5*Model!$BA$1579*AVERAGE('Assumptions (Geo)'!$AW$2:$AY$2)/10^9),0)</f>
        <v>-0.002233136737</v>
      </c>
      <c r="BC1686" s="160">
        <f>IF($BA$1579&gt;0,PPMT('Assumptions (Geo)'!$V$7,Model!Y$1,'Assumptions (Geo)'!$V$10,'Assumptions (Geo)'!$V$5*Model!$BA$1579*AVERAGE('Assumptions (Geo)'!$AW$2:$AY$2)/10^9),0)</f>
        <v>-0.002339210732</v>
      </c>
      <c r="BD1686" s="160">
        <f>IF($BA$1579&gt;0,PPMT('Assumptions (Geo)'!$V$7,Model!Z$1,'Assumptions (Geo)'!$V$10,'Assumptions (Geo)'!$V$5*Model!$BA$1579*AVERAGE('Assumptions (Geo)'!$AW$2:$AY$2)/10^9),0)</f>
        <v>-0.002450323242</v>
      </c>
      <c r="BE1686" s="160">
        <f>IF($BA$1579&gt;0,PPMT('Assumptions (Geo)'!$V$7,Model!AA$1,'Assumptions (Geo)'!$V$10,'Assumptions (Geo)'!$V$5*Model!$BA$1579*AVERAGE('Assumptions (Geo)'!$AW$2:$AY$2)/10^9),0)</f>
        <v>-0.002566713596</v>
      </c>
      <c r="BF1686" s="160">
        <f>IF($BA$1579&gt;0,PPMT('Assumptions (Geo)'!$V$7,Model!AB$1,'Assumptions (Geo)'!$V$10,'Assumptions (Geo)'!$V$5*Model!$BA$1579*AVERAGE('Assumptions (Geo)'!$AW$2:$AY$2)/10^9),0)</f>
        <v>-0.002688632491</v>
      </c>
      <c r="BG1686" s="160">
        <f>IF($BA$1579&gt;0,PPMT('Assumptions (Geo)'!$V$7,Model!AC$1,'Assumptions (Geo)'!$V$10,'Assumptions (Geo)'!$V$5*Model!$BA$1579*AVERAGE('Assumptions (Geo)'!$AW$2:$AY$2)/10^9),0)</f>
        <v>-0.002816342535</v>
      </c>
      <c r="BH1686" s="160">
        <f>IF($BA$1579&gt;0,PPMT('Assumptions (Geo)'!$V$7,Model!AD$1,'Assumptions (Geo)'!$V$10,'Assumptions (Geo)'!$V$5*Model!$BA$1579*AVERAGE('Assumptions (Geo)'!$AW$2:$AY$2)/10^9),0)</f>
        <v>-0.002950118805</v>
      </c>
      <c r="BI1686" s="160">
        <f>IF($BA$1579&gt;0,PPMT('Assumptions (Geo)'!$V$7,Model!AE$1,'Assumptions (Geo)'!$V$10,'Assumptions (Geo)'!$V$5*Model!$BA$1579*AVERAGE('Assumptions (Geo)'!$AW$2:$AY$2)/10^9),0)</f>
        <v>-0.003090249448</v>
      </c>
      <c r="BJ1686" s="160">
        <f>IF($BA$1579&gt;0,PPMT('Assumptions (Geo)'!$V$7,Model!AF$1,'Assumptions (Geo)'!$V$10,'Assumptions (Geo)'!$V$5*Model!$BA$1579*AVERAGE('Assumptions (Geo)'!$AW$2:$AY$2)/10^9),0)</f>
        <v>-0.003237036297</v>
      </c>
      <c r="BK1686" s="160">
        <f>IF($BA$1579&gt;0,PPMT('Assumptions (Geo)'!$V$7,Model!AG$1,'Assumptions (Geo)'!$V$10,'Assumptions (Geo)'!$V$5*Model!$BA$1579*AVERAGE('Assumptions (Geo)'!$AW$2:$AY$2)/10^9),0)</f>
        <v>-0.003390795521</v>
      </c>
      <c r="BL1686" s="160">
        <f>IF($BA$1579&gt;0,PPMT('Assumptions (Geo)'!$V$7,Model!AH$1,'Assumptions (Geo)'!$V$10,'Assumptions (Geo)'!$V$5*Model!$BA$1579*AVERAGE('Assumptions (Geo)'!$AW$2:$AY$2)/10^9),0)</f>
        <v>-0.003551858309</v>
      </c>
      <c r="BM1686" s="160">
        <f>IF($BA$1579&gt;0,PPMT('Assumptions (Geo)'!$V$7,Model!AI$1,'Assumptions (Geo)'!$V$10,'Assumptions (Geo)'!$V$5*Model!$BA$1579*AVERAGE('Assumptions (Geo)'!$AW$2:$AY$2)/10^9),0)</f>
        <v>-0.003720571578</v>
      </c>
      <c r="BN1686" s="160">
        <f>IF($BA$1579&gt;0,PPMT('Assumptions (Geo)'!$V$7,Model!AJ$1,'Assumptions (Geo)'!$V$10,'Assumptions (Geo)'!$V$5*Model!$BA$1579*AVERAGE('Assumptions (Geo)'!$AW$2:$AY$2)/10^9),0)</f>
        <v>-0.003897298728</v>
      </c>
      <c r="BO1686" s="160">
        <f>IF($BA$1579&gt;0,PPMT('Assumptions (Geo)'!$V$7,Model!AK$1,'Assumptions (Geo)'!$V$10,'Assumptions (Geo)'!$V$5*Model!$BA$1579*AVERAGE('Assumptions (Geo)'!$AW$2:$AY$2)/10^9),0)</f>
        <v>-0.004082420418</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-0.001516050102</v>
      </c>
      <c r="G1687" s="177">
        <f t="array" ref="G1687">SUM(IF(ISERROR(G1688:G1738),"",G1688:G1738))</f>
        <v>-0.001444460497</v>
      </c>
      <c r="H1687" s="177">
        <f t="array" ref="H1687">SUM(IF(ISERROR(H1688:H1738),"",H1688:H1738))</f>
        <v>-0.001369470385</v>
      </c>
      <c r="I1687" s="177">
        <f t="array" ref="I1687">SUM(IF(ISERROR(I1688:I1738),"",I1688:I1738))</f>
        <v>-0.003075861251</v>
      </c>
      <c r="J1687" s="177">
        <f t="array" ref="J1687">SUM(IF(ISERROR(J1688:J1738),"",J1688:J1738))</f>
        <v>-0.00429612406</v>
      </c>
      <c r="K1687" s="177">
        <f t="array" ref="K1687">SUM(IF(ISERROR(K1688:K1738),"",K1688:K1738))</f>
        <v>-0.005198218152</v>
      </c>
      <c r="L1687" s="177">
        <f t="array" ref="L1687">SUM(IF(ISERROR(L1688:L1738),"",L1688:L1738))</f>
        <v>-0.009577323653</v>
      </c>
      <c r="M1687" s="177">
        <f t="array" ref="M1687">SUM(IF(ISERROR(M1688:M1738),"",M1688:M1738))</f>
        <v>-0.0090363206</v>
      </c>
      <c r="N1687" s="177">
        <f t="array" ref="N1687">SUM(IF(ISERROR(N1688:N1738),"",N1688:N1738))</f>
        <v>-0.008469619902</v>
      </c>
      <c r="O1687" s="177">
        <f t="array" ref="O1687">SUM(IF(ISERROR(O1688:O1738),"",O1688:O1738))</f>
        <v>-0.01208191029</v>
      </c>
      <c r="P1687" s="177">
        <f t="array" ref="P1687">SUM(IF(ISERROR(P1688:P1738),"",P1688:P1738))</f>
        <v>-0.0112614866</v>
      </c>
      <c r="Q1687" s="177">
        <f t="array" ref="Q1687">SUM(IF(ISERROR(Q1688:Q1738),"",Q1688:Q1738))</f>
        <v>-0.01040209278</v>
      </c>
      <c r="R1687" s="177">
        <f t="array" ref="R1687">SUM(IF(ISERROR(R1688:R1738),"",R1688:R1738))</f>
        <v>-0.009501877753</v>
      </c>
      <c r="S1687" s="177">
        <f t="array" ref="S1687">SUM(IF(ISERROR(S1688:S1738),"",S1688:S1738))</f>
        <v>-0.008558902513</v>
      </c>
      <c r="T1687" s="177">
        <f t="array" ref="T1687">SUM(IF(ISERROR(T1688:T1738),"",T1688:T1738))</f>
        <v>-0.007571135949</v>
      </c>
      <c r="U1687" s="177">
        <f t="array" ref="U1687">SUM(IF(ISERROR(U1688:U1738),"",U1688:U1738))</f>
        <v>-0.008135482011</v>
      </c>
      <c r="V1687" s="177">
        <f t="array" ref="V1687">SUM(IF(ISERROR(V1688:V1738),"",V1688:V1738))</f>
        <v>-0.007119742877</v>
      </c>
      <c r="W1687" s="177">
        <f t="array" ref="W1687">SUM(IF(ISERROR(W1688:W1738),"",W1688:W1738))</f>
        <v>-0.006055756134</v>
      </c>
      <c r="X1687" s="177">
        <f t="array" ref="X1687">SUM(IF(ISERROR(X1688:X1738),"",X1688:X1738))</f>
        <v>-0.2205377406</v>
      </c>
      <c r="Y1687" s="177">
        <f t="array" ref="Y1687">SUM(IF(ISERROR(Y1688:Y1738),"",Y1688:Y1738))</f>
        <v>-0.2104554981</v>
      </c>
      <c r="Z1687" s="177">
        <f t="array" ref="Z1687">SUM(IF(ISERROR(Z1688:Z1738),"",Z1688:Z1738))</f>
        <v>-0.1999469727</v>
      </c>
      <c r="AA1687" s="177">
        <f t="array" ref="AA1687">SUM(IF(ISERROR(AA1688:AA1738),"",AA1688:AA1738))</f>
        <v>-0.1935568334</v>
      </c>
      <c r="AB1687" s="177">
        <f t="array" ref="AB1687">SUM(IF(ISERROR(AB1688:AB1738),"",AB1688:AB1738))</f>
        <v>-0.1822035689</v>
      </c>
      <c r="AC1687" s="177">
        <f t="array" ref="AC1687">SUM(IF(ISERROR(AC1688:AC1738),"",AC1688:AC1738))</f>
        <v>-0.1702283544</v>
      </c>
      <c r="AD1687" s="177">
        <f t="array" ref="AD1687">SUM(IF(ISERROR(AD1688:AD1738),"",AD1688:AD1738))</f>
        <v>-0.1624822842</v>
      </c>
      <c r="AE1687" s="177">
        <f t="array" ref="AE1687">SUM(IF(ISERROR(AE1688:AE1738),"",AE1688:AE1738))</f>
        <v>-0.1493346405</v>
      </c>
      <c r="AF1687" s="177">
        <f t="array" ref="AF1687">SUM(IF(ISERROR(AF1688:AF1738),"",AF1688:AF1738))</f>
        <v>-0.1354734924</v>
      </c>
      <c r="AG1687" s="177">
        <f t="array" ref="AG1687">SUM(IF(ISERROR(AG1688:AG1738),"",AG1688:AG1738))</f>
        <v>-0.1208627409</v>
      </c>
      <c r="AH1687" s="177">
        <f t="array" ref="AH1687">SUM(IF(ISERROR(AH1688:AH1738),"",AH1688:AH1738))</f>
        <v>-0.1133673244</v>
      </c>
      <c r="AI1687" s="177">
        <f t="array" ref="AI1687">SUM(IF(ISERROR(AI1688:AI1738),"",AI1688:AI1738))</f>
        <v>-0.09676873577</v>
      </c>
      <c r="AJ1687" s="177">
        <f t="array" ref="AJ1687">SUM(IF(ISERROR(AJ1688:AJ1738),"",AJ1688:AJ1738))</f>
        <v>-0.07928357348</v>
      </c>
      <c r="AK1687" s="177">
        <f t="array" ref="AK1687">SUM(IF(ISERROR(AK1688:AK1738),"",AK1688:AK1738))</f>
        <v>-0.06393956528</v>
      </c>
      <c r="AL1687" s="177">
        <f t="array" ref="AL1687">SUM(IF(ISERROR(AL1688:AL1738),"",AL1688:AL1738))</f>
        <v>-0.04456620664</v>
      </c>
      <c r="AM1687" s="177">
        <f t="array" ref="AM1687">SUM(IF(ISERROR(AM1688:AM1738),"",AM1688:AM1738))</f>
        <v>-0.02416702725</v>
      </c>
      <c r="AN1687" s="177">
        <f t="array" ref="AN1687">SUM(IF(ISERROR(AN1688:AN1738),"",AN1688:AN1738))</f>
        <v>-0.02657813698</v>
      </c>
      <c r="AO1687" s="177">
        <f t="array" ref="AO1687">SUM(IF(ISERROR(AO1688:AO1738),"",AO1688:AO1738))</f>
        <v>-0.02798184563</v>
      </c>
      <c r="AP1687" s="177">
        <f t="array" ref="AP1687">SUM(IF(ISERROR(AP1688:AP1738),"",AP1688:AP1738))</f>
        <v>-0.02870725541</v>
      </c>
      <c r="AQ1687" s="177">
        <f t="array" ref="AQ1687">SUM(IF(ISERROR(AQ1688:AQ1738),"",AQ1688:AQ1738))</f>
        <v>-0.03648478141</v>
      </c>
      <c r="AR1687" s="177">
        <f t="array" ref="AR1687">SUM(IF(ISERROR(AR1688:AR1738),"",AR1688:AR1738))</f>
        <v>-0.03477841219</v>
      </c>
      <c r="AS1687" s="177">
        <f t="array" ref="AS1687">SUM(IF(ISERROR(AS1688:AS1738),"",AS1688:AS1738))</f>
        <v>-0.03298316102</v>
      </c>
      <c r="AT1687" s="177">
        <f t="array" ref="AT1687">SUM(IF(ISERROR(AT1688:AT1738),"",AT1688:AT1738))</f>
        <v>-0.0398601328</v>
      </c>
      <c r="AU1687" s="177">
        <f t="array" ref="AU1687">SUM(IF(ISERROR(AU1688:AU1738),"",AU1688:AU1738))</f>
        <v>-0.03796606032</v>
      </c>
      <c r="AV1687" s="177">
        <f t="array" ref="AV1687">SUM(IF(ISERROR(AV1688:AV1738),"",AV1688:AV1738))</f>
        <v>-0.03597361409</v>
      </c>
      <c r="AW1687" s="177">
        <f t="array" ref="AW1687">SUM(IF(ISERROR(AW1688:AW1738),"",AW1688:AW1738))</f>
        <v>-0.03387792044</v>
      </c>
      <c r="AX1687" s="177">
        <f t="array" ref="AX1687">SUM(IF(ISERROR(AX1688:AX1738),"",AX1688:AX1738))</f>
        <v>-0.03242243221</v>
      </c>
      <c r="AY1687" s="177">
        <f t="array" ref="AY1687">SUM(IF(ISERROR(AY1688:AY1738),"",AY1688:AY1738))</f>
        <v>-0.03088878623</v>
      </c>
      <c r="AZ1687" s="177">
        <f t="array" ref="AZ1687">SUM(IF(ISERROR(AZ1688:AZ1738),"",AZ1688:AZ1738))</f>
        <v>-0.03258140157</v>
      </c>
      <c r="BA1687" s="177">
        <f t="array" ref="BA1687">SUM(IF(ISERROR(BA1688:BA1738),"",BA1688:BA1738))</f>
        <v>-0.03099990348</v>
      </c>
      <c r="BB1687" s="177">
        <f t="array" ref="BB1687">SUM(IF(ISERROR(BB1688:BB1738),"",BB1688:BB1738))</f>
        <v>-0.02713771052</v>
      </c>
      <c r="BC1687" s="177">
        <f t="array" ref="BC1687">SUM(IF(ISERROR(BC1688:BC1738),"",BC1688:BC1738))</f>
        <v>-0.02323752879</v>
      </c>
      <c r="BD1687" s="177">
        <f t="array" ref="BD1687">SUM(IF(ISERROR(BD1688:BD1738),"",BD1688:BD1738))</f>
        <v>-0.01962937799</v>
      </c>
      <c r="BE1687" s="177">
        <f t="array" ref="BE1687">SUM(IF(ISERROR(BE1688:BE1738),"",BE1688:BE1738))</f>
        <v>-0.01625622749</v>
      </c>
      <c r="BF1687" s="177">
        <f t="array" ref="BF1687">SUM(IF(ISERROR(BF1688:BF1738),"",BF1688:BF1738))</f>
        <v>-0.01308710152</v>
      </c>
      <c r="BG1687" s="177">
        <f t="array" ref="BG1687">SUM(IF(ISERROR(BG1688:BG1738),"",BG1688:BG1738))</f>
        <v>-0.01077943513</v>
      </c>
      <c r="BH1687" s="177">
        <f t="array" ref="BH1687">SUM(IF(ISERROR(BH1688:BH1738),"",BH1688:BH1738))</f>
        <v>-0.008526118764</v>
      </c>
      <c r="BI1687" s="177">
        <f t="array" ref="BI1687">SUM(IF(ISERROR(BI1688:BI1738),"",BI1688:BI1738))</f>
        <v>-0.006333696385</v>
      </c>
      <c r="BJ1687" s="177">
        <f t="array" ref="BJ1687">SUM(IF(ISERROR(BJ1688:BJ1738),"",BJ1688:BJ1738))</f>
        <v>-0.004995586484</v>
      </c>
      <c r="BK1687" s="177">
        <f t="array" ref="BK1687">SUM(IF(ISERROR(BK1688:BK1738),"",BK1688:BK1738))</f>
        <v>-0.003770046267</v>
      </c>
      <c r="BL1687" s="177">
        <f t="array" ref="BL1687">SUM(IF(ISERROR(BL1688:BL1738),"",BL1688:BL1738))</f>
        <v>-0.00266666805</v>
      </c>
      <c r="BM1687" s="177">
        <f t="array" ref="BM1687">SUM(IF(ISERROR(BM1688:BM1738),"",BM1688:BM1738))</f>
        <v>-0.001695598395</v>
      </c>
      <c r="BN1687" s="177">
        <f t="array" ref="BN1687">SUM(IF(ISERROR(BN1688:BN1738),"",BN1688:BN1738))</f>
        <v>-0.0008675666608</v>
      </c>
      <c r="BO1687" s="177">
        <f t="array" ref="BO1687">SUM(IF(ISERROR(BO1688:BO1738),"",BO1688:BO1738))</f>
        <v>-0.0001939149699</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-0.001516050102</v>
      </c>
      <c r="G1691" s="160">
        <f>IF($F$1579&gt;0,IPMT('Assumptions (Geo)'!$V$7,Model!X$1,'Assumptions (Geo)'!$V$10,'Assumptions (Geo)'!$V$5*Model!$F$1579*AVERAGE('Assumptions (Geo)'!$B$2:$D$2)/10^9),0)</f>
        <v>-0.001444460497</v>
      </c>
      <c r="H1691" s="160">
        <f>IF($F$1579&gt;0,IPMT('Assumptions (Geo)'!$V$7,Model!Y$1,'Assumptions (Geo)'!$V$10,'Assumptions (Geo)'!$V$5*Model!$F$1579*AVERAGE('Assumptions (Geo)'!$B$2:$D$2)/10^9),0)</f>
        <v>-0.001369470385</v>
      </c>
      <c r="I1691" s="160">
        <f>IF($F$1579&gt;0,IPMT('Assumptions (Geo)'!$V$7,Model!Z$1,'Assumptions (Geo)'!$V$10,'Assumptions (Geo)'!$V$5*Model!$F$1579*AVERAGE('Assumptions (Geo)'!$B$2:$D$2)/10^9),0)</f>
        <v>-0.001290918243</v>
      </c>
      <c r="J1691" s="160">
        <f>IF($F$1579&gt;0,IPMT('Assumptions (Geo)'!$V$7,Model!AA$1,'Assumptions (Geo)'!$V$10,'Assumptions (Geo)'!$V$5*Model!$F$1579*AVERAGE('Assumptions (Geo)'!$B$2:$D$2)/10^9),0)</f>
        <v>-0.001208634874</v>
      </c>
      <c r="K1691" s="160">
        <f>IF($F$1579&gt;0,IPMT('Assumptions (Geo)'!$V$7,Model!AB$1,'Assumptions (Geo)'!$V$10,'Assumptions (Geo)'!$V$5*Model!$F$1579*AVERAGE('Assumptions (Geo)'!$B$2:$D$2)/10^9),0)</f>
        <v>-0.001122443045</v>
      </c>
      <c r="L1691" s="160">
        <f>IF($F$1579&gt;0,IPMT('Assumptions (Geo)'!$V$7,Model!AC$1,'Assumptions (Geo)'!$V$10,'Assumptions (Geo)'!$V$5*Model!$F$1579*AVERAGE('Assumptions (Geo)'!$B$2:$D$2)/10^9),0)</f>
        <v>-0.001032157104</v>
      </c>
      <c r="M1691" s="160">
        <f>IF($F$1579&gt;0,IPMT('Assumptions (Geo)'!$V$7,Model!AD$1,'Assumptions (Geo)'!$V$10,'Assumptions (Geo)'!$V$5*Model!$F$1579*AVERAGE('Assumptions (Geo)'!$B$2:$D$2)/10^9),0)</f>
        <v>-0.0009375825805</v>
      </c>
      <c r="N1691" s="177">
        <f>IF($F$1579&gt;0,IPMT('Assumptions (Geo)'!$V$7,Model!AE$1,'Assumptions (Geo)'!$V$10,'Assumptions (Geo)'!$V$5*Model!$F$1579*AVERAGE('Assumptions (Geo)'!$B$2:$D$2)/10^9),0)</f>
        <v>-0.0008385157676</v>
      </c>
      <c r="O1691" s="160">
        <f>IF($F$1579&gt;0,IPMT('Assumptions (Geo)'!$V$7,Model!AF$1,'Assumptions (Geo)'!$V$10,'Assumptions (Geo)'!$V$5*Model!$F$1579*AVERAGE('Assumptions (Geo)'!$B$2:$D$2)/10^9),0)</f>
        <v>-0.000734743281</v>
      </c>
      <c r="P1691" s="160">
        <f>IF($F$1579&gt;0,IPMT('Assumptions (Geo)'!$V$7,Model!AG$1,'Assumptions (Geo)'!$V$10,'Assumptions (Geo)'!$V$5*Model!$F$1579*AVERAGE('Assumptions (Geo)'!$B$2:$D$2)/10^9),0)</f>
        <v>-0.0006260416013</v>
      </c>
      <c r="Q1691" s="160">
        <f>IF($F$1579&gt;0,IPMT('Assumptions (Geo)'!$V$7,Model!AH$1,'Assumptions (Geo)'!$V$10,'Assumptions (Geo)'!$V$5*Model!$F$1579*AVERAGE('Assumptions (Geo)'!$B$2:$D$2)/10^9),0)</f>
        <v>-0.0005121765919</v>
      </c>
      <c r="R1691" s="160">
        <f>IF($F$1579&gt;0,IPMT('Assumptions (Geo)'!$V$7,Model!AI$1,'Assumptions (Geo)'!$V$10,'Assumptions (Geo)'!$V$5*Model!$F$1579*AVERAGE('Assumptions (Geo)'!$B$2:$D$2)/10^9),0)</f>
        <v>-0.0003929029945</v>
      </c>
      <c r="S1691" s="160">
        <f>IF($F$1579&gt;0,IPMT('Assumptions (Geo)'!$V$7,Model!AJ$1,'Assumptions (Geo)'!$V$10,'Assumptions (Geo)'!$V$5*Model!$F$1579*AVERAGE('Assumptions (Geo)'!$B$2:$D$2)/10^9),0)</f>
        <v>-0.0002679639012</v>
      </c>
      <c r="T1691" s="160">
        <f>IF($F$1579&gt;0,IPMT('Assumptions (Geo)'!$V$7,Model!AK$1,'Assumptions (Geo)'!$V$10,'Assumptions (Geo)'!$V$5*Model!$F$1579*AVERAGE('Assumptions (Geo)'!$B$2:$D$2)/10^9),0)</f>
        <v>-0.000137090201</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-0.001784943008</v>
      </c>
      <c r="J1694" s="160">
        <f>IF($I$1579&gt;0,IPMT('Assumptions (Geo)'!$V$7,Model!X$1,'Assumptions (Geo)'!$V$10,'Assumptions (Geo)'!$V$5*Model!$I$1579*AVERAGE('Assumptions (Geo)'!$E$2:$G$2)/10^9),0)</f>
        <v>-0.001700655974</v>
      </c>
      <c r="K1694" s="160">
        <f>IF($I$1579&gt;0,IPMT('Assumptions (Geo)'!$V$7,Model!Y$1,'Assumptions (Geo)'!$V$10,'Assumptions (Geo)'!$V$5*Model!$I$1579*AVERAGE('Assumptions (Geo)'!$E$2:$G$2)/10^9),0)</f>
        <v>-0.001612365307</v>
      </c>
      <c r="L1694" s="160">
        <f>IF($I$1579&gt;0,IPMT('Assumptions (Geo)'!$V$7,Model!Z$1,'Assumptions (Geo)'!$V$10,'Assumptions (Geo)'!$V$5*Model!$I$1579*AVERAGE('Assumptions (Geo)'!$E$2:$G$2)/10^9),0)</f>
        <v>-0.001519880832</v>
      </c>
      <c r="M1694" s="160">
        <f>IF($I$1579&gt;0,IPMT('Assumptions (Geo)'!$V$7,Model!AA$1,'Assumptions (Geo)'!$V$10,'Assumptions (Geo)'!$V$5*Model!$I$1579*AVERAGE('Assumptions (Geo)'!$E$2:$G$2)/10^9),0)</f>
        <v>-0.001423003345</v>
      </c>
      <c r="N1694" s="160">
        <f>IF($I$1579&gt;0,IPMT('Assumptions (Geo)'!$V$7,Model!AB$1,'Assumptions (Geo)'!$V$10,'Assumptions (Geo)'!$V$5*Model!$I$1579*AVERAGE('Assumptions (Geo)'!$E$2:$G$2)/10^9),0)</f>
        <v>-0.001321524177</v>
      </c>
      <c r="O1694" s="160">
        <f>IF($I$1579&gt;0,IPMT('Assumptions (Geo)'!$V$7,Model!AC$1,'Assumptions (Geo)'!$V$10,'Assumptions (Geo)'!$V$5*Model!$I$1579*AVERAGE('Assumptions (Geo)'!$E$2:$G$2)/10^9),0)</f>
        <v>-0.001215224749</v>
      </c>
      <c r="P1694" s="160">
        <f>IF($I$1579&gt;0,IPMT('Assumptions (Geo)'!$V$7,Model!AD$1,'Assumptions (Geo)'!$V$10,'Assumptions (Geo)'!$V$5*Model!$I$1579*AVERAGE('Assumptions (Geo)'!$E$2:$G$2)/10^9),0)</f>
        <v>-0.001103876098</v>
      </c>
      <c r="Q1694" s="160">
        <f>IF($I$1579&gt;0,IPMT('Assumptions (Geo)'!$V$7,Model!AE$1,'Assumptions (Geo)'!$V$10,'Assumptions (Geo)'!$V$5*Model!$I$1579*AVERAGE('Assumptions (Geo)'!$E$2:$G$2)/10^9),0)</f>
        <v>-0.0009872383862</v>
      </c>
      <c r="R1694" s="160">
        <f>IF($I$1579&gt;0,IPMT('Assumptions (Geo)'!$V$7,Model!AF$1,'Assumptions (Geo)'!$V$10,'Assumptions (Geo)'!$V$5*Model!$I$1579*AVERAGE('Assumptions (Geo)'!$E$2:$G$2)/10^9),0)</f>
        <v>-0.000865060383</v>
      </c>
      <c r="S1694" s="160">
        <f>IF($I$1579&gt;0,IPMT('Assumptions (Geo)'!$V$7,Model!AG$1,'Assumptions (Geo)'!$V$10,'Assumptions (Geo)'!$V$5*Model!$I$1579*AVERAGE('Assumptions (Geo)'!$E$2:$G$2)/10^9),0)</f>
        <v>-0.0007370789246</v>
      </c>
      <c r="T1694" s="160">
        <f>IF($I$1579&gt;0,IPMT('Assumptions (Geo)'!$V$7,Model!AH$1,'Assumptions (Geo)'!$V$10,'Assumptions (Geo)'!$V$5*Model!$I$1579*AVERAGE('Assumptions (Geo)'!$E$2:$G$2)/10^9),0)</f>
        <v>-0.0006030183469</v>
      </c>
      <c r="U1694" s="160">
        <f>IF($I$1579&gt;0,IPMT('Assumptions (Geo)'!$V$7,Model!AI$1,'Assumptions (Geo)'!$V$10,'Assumptions (Geo)'!$V$5*Model!$I$1579*AVERAGE('Assumptions (Geo)'!$E$2:$G$2)/10^9),0)</f>
        <v>-0.0004625898918</v>
      </c>
      <c r="V1694" s="160">
        <f>IF($I$1579&gt;0,IPMT('Assumptions (Geo)'!$V$7,Model!AJ$1,'Assumptions (Geo)'!$V$10,'Assumptions (Geo)'!$V$5*Model!$I$1579*AVERAGE('Assumptions (Geo)'!$E$2:$G$2)/10^9),0)</f>
        <v>-0.0003154910851</v>
      </c>
      <c r="W1694" s="160">
        <f>IF($I$1579&gt;0,IPMT('Assumptions (Geo)'!$V$7,Model!AK$1,'Assumptions (Geo)'!$V$10,'Assumptions (Geo)'!$V$5*Model!$I$1579*AVERAGE('Assumptions (Geo)'!$E$2:$G$2)/10^9),0)</f>
        <v>-0.000161405085</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-0.001386833212</v>
      </c>
      <c r="K1695" s="160">
        <f>IF($J$1579&gt;0,IPMT('Assumptions (Geo)'!$V$7,Model!X$1,'Assumptions (Geo)'!$V$10,'Assumptions (Geo)'!$V$5*Model!$J$1579*AVERAGE('Assumptions (Geo)'!$F$2:$H$2)/10^9),0)</f>
        <v>-0.001321345375</v>
      </c>
      <c r="L1695" s="160">
        <f>IF($J$1579&gt;0,IPMT('Assumptions (Geo)'!$V$7,Model!Y$1,'Assumptions (Geo)'!$V$10,'Assumptions (Geo)'!$V$5*Model!$J$1579*AVERAGE('Assumptions (Geo)'!$F$2:$H$2)/10^9),0)</f>
        <v>-0.001252746865</v>
      </c>
      <c r="M1695" s="160">
        <f>IF($J$1579&gt;0,IPMT('Assumptions (Geo)'!$V$7,Model!Z$1,'Assumptions (Geo)'!$V$10,'Assumptions (Geo)'!$V$5*Model!$J$1579*AVERAGE('Assumptions (Geo)'!$F$2:$H$2)/10^9),0)</f>
        <v>-0.001180889926</v>
      </c>
      <c r="N1695" s="160">
        <f>IF($J$1579&gt;0,IPMT('Assumptions (Geo)'!$V$7,Model!AA$1,'Assumptions (Geo)'!$V$10,'Assumptions (Geo)'!$V$5*Model!$J$1579*AVERAGE('Assumptions (Geo)'!$F$2:$H$2)/10^9),0)</f>
        <v>-0.001105619782</v>
      </c>
      <c r="O1695" s="160">
        <f>IF($J$1579&gt;0,IPMT('Assumptions (Geo)'!$V$7,Model!AB$1,'Assumptions (Geo)'!$V$10,'Assumptions (Geo)'!$V$5*Model!$J$1579*AVERAGE('Assumptions (Geo)'!$F$2:$H$2)/10^9),0)</f>
        <v>-0.001026774307</v>
      </c>
      <c r="P1695" s="160">
        <f>IF($J$1579&gt;0,IPMT('Assumptions (Geo)'!$V$7,Model!AC$1,'Assumptions (Geo)'!$V$10,'Assumptions (Geo)'!$V$5*Model!$J$1579*AVERAGE('Assumptions (Geo)'!$F$2:$H$2)/10^9),0)</f>
        <v>-0.0009441836714</v>
      </c>
      <c r="Q1695" s="160">
        <f>IF($J$1579&gt;0,IPMT('Assumptions (Geo)'!$V$7,Model!AD$1,'Assumptions (Geo)'!$V$10,'Assumptions (Geo)'!$V$5*Model!$J$1579*AVERAGE('Assumptions (Geo)'!$F$2:$H$2)/10^9),0)</f>
        <v>-0.0008576699806</v>
      </c>
      <c r="R1695" s="160">
        <f>IF($J$1579&gt;0,IPMT('Assumptions (Geo)'!$V$7,Model!AE$1,'Assumptions (Geo)'!$V$10,'Assumptions (Geo)'!$V$5*Model!$J$1579*AVERAGE('Assumptions (Geo)'!$F$2:$H$2)/10^9),0)</f>
        <v>-0.0007670468896</v>
      </c>
      <c r="S1695" s="160">
        <f>IF($J$1579&gt;0,IPMT('Assumptions (Geo)'!$V$7,Model!AF$1,'Assumptions (Geo)'!$V$10,'Assumptions (Geo)'!$V$5*Model!$J$1579*AVERAGE('Assumptions (Geo)'!$F$2:$H$2)/10^9),0)</f>
        <v>-0.0006721192018</v>
      </c>
      <c r="T1695" s="160">
        <f>IF($J$1579&gt;0,IPMT('Assumptions (Geo)'!$V$7,Model!AG$1,'Assumptions (Geo)'!$V$10,'Assumptions (Geo)'!$V$5*Model!$J$1579*AVERAGE('Assumptions (Geo)'!$F$2:$H$2)/10^9),0)</f>
        <v>-0.0005726824487</v>
      </c>
      <c r="U1695" s="160">
        <f>IF($J$1579&gt;0,IPMT('Assumptions (Geo)'!$V$7,Model!AH$1,'Assumptions (Geo)'!$V$10,'Assumptions (Geo)'!$V$5*Model!$J$1579*AVERAGE('Assumptions (Geo)'!$F$2:$H$2)/10^9),0)</f>
        <v>-0.0004685224499</v>
      </c>
      <c r="V1695" s="160">
        <f>IF($J$1579&gt;0,IPMT('Assumptions (Geo)'!$V$7,Model!AI$1,'Assumptions (Geo)'!$V$10,'Assumptions (Geo)'!$V$5*Model!$J$1579*AVERAGE('Assumptions (Geo)'!$F$2:$H$2)/10^9),0)</f>
        <v>-0.0003594148512</v>
      </c>
      <c r="W1695" s="160">
        <f>IF($J$1579&gt;0,IPMT('Assumptions (Geo)'!$V$7,Model!AJ$1,'Assumptions (Geo)'!$V$10,'Assumptions (Geo)'!$V$5*Model!$J$1579*AVERAGE('Assumptions (Geo)'!$F$2:$H$2)/10^9),0)</f>
        <v>-0.0002451246415</v>
      </c>
      <c r="X1695" s="160">
        <f>IF($J$1579&gt;0,IPMT('Assumptions (Geo)'!$V$7,Model!AK$1,'Assumptions (Geo)'!$V$10,'Assumptions (Geo)'!$V$5*Model!$J$1579*AVERAGE('Assumptions (Geo)'!$F$2:$H$2)/10^9),0)</f>
        <v>-0.0001254056469</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-0.001142064426</v>
      </c>
      <c r="L1696" s="160">
        <f>IF($K$1579&gt;0,IPMT('Assumptions (Geo)'!$V$7,Model!X$1,'Assumptions (Geo)'!$V$10,'Assumptions (Geo)'!$V$5*Model!$K$1579*AVERAGE('Assumptions (Geo)'!$G$2:$I$2)/10^9),0)</f>
        <v>-0.001088134848</v>
      </c>
      <c r="M1696" s="160">
        <f>IF($K$1579&gt;0,IPMT('Assumptions (Geo)'!$V$7,Model!Y$1,'Assumptions (Geo)'!$V$10,'Assumptions (Geo)'!$V$5*Model!$K$1579*AVERAGE('Assumptions (Geo)'!$G$2:$I$2)/10^9),0)</f>
        <v>-0.001031643615</v>
      </c>
      <c r="N1696" s="160">
        <f>IF($K$1579&gt;0,IPMT('Assumptions (Geo)'!$V$7,Model!Z$1,'Assumptions (Geo)'!$V$10,'Assumptions (Geo)'!$V$5*Model!$K$1579*AVERAGE('Assumptions (Geo)'!$G$2:$I$2)/10^9),0)</f>
        <v>-0.000972469049</v>
      </c>
      <c r="O1696" s="160">
        <f>IF($K$1579&gt;0,IPMT('Assumptions (Geo)'!$V$7,Model!AA$1,'Assumptions (Geo)'!$V$10,'Assumptions (Geo)'!$V$5*Model!$K$1579*AVERAGE('Assumptions (Geo)'!$G$2:$I$2)/10^9),0)</f>
        <v>-0.0009104836909</v>
      </c>
      <c r="P1696" s="160">
        <f>IF($K$1579&gt;0,IPMT('Assumptions (Geo)'!$V$7,Model!AB$1,'Assumptions (Geo)'!$V$10,'Assumptions (Geo)'!$V$5*Model!$K$1579*AVERAGE('Assumptions (Geo)'!$G$2:$I$2)/10^9),0)</f>
        <v>-0.0008455540282</v>
      </c>
      <c r="Q1696" s="160">
        <f>IF($K$1579&gt;0,IPMT('Assumptions (Geo)'!$V$7,Model!AC$1,'Assumptions (Geo)'!$V$10,'Assumptions (Geo)'!$V$5*Model!$K$1579*AVERAGE('Assumptions (Geo)'!$G$2:$I$2)/10^9),0)</f>
        <v>-0.0007775402066</v>
      </c>
      <c r="R1696" s="160">
        <f>IF($K$1579&gt;0,IPMT('Assumptions (Geo)'!$V$7,Model!AD$1,'Assumptions (Geo)'!$V$10,'Assumptions (Geo)'!$V$5*Model!$K$1579*AVERAGE('Assumptions (Geo)'!$G$2:$I$2)/10^9),0)</f>
        <v>-0.0007062957284</v>
      </c>
      <c r="S1696" s="160">
        <f>IF($K$1579&gt;0,IPMT('Assumptions (Geo)'!$V$7,Model!AE$1,'Assumptions (Geo)'!$V$10,'Assumptions (Geo)'!$V$5*Model!$K$1579*AVERAGE('Assumptions (Geo)'!$G$2:$I$2)/10^9),0)</f>
        <v>-0.0006316671376</v>
      </c>
      <c r="T1696" s="160">
        <f>IF($K$1579&gt;0,IPMT('Assumptions (Geo)'!$V$7,Model!AF$1,'Assumptions (Geo)'!$V$10,'Assumptions (Geo)'!$V$5*Model!$K$1579*AVERAGE('Assumptions (Geo)'!$G$2:$I$2)/10^9),0)</f>
        <v>-0.0005534936886</v>
      </c>
      <c r="U1696" s="160">
        <f>IF($K$1579&gt;0,IPMT('Assumptions (Geo)'!$V$7,Model!AG$1,'Assumptions (Geo)'!$V$10,'Assumptions (Geo)'!$V$5*Model!$K$1579*AVERAGE('Assumptions (Geo)'!$G$2:$I$2)/10^9),0)</f>
        <v>-0.0004716070008</v>
      </c>
      <c r="V1696" s="160">
        <f>IF($K$1579&gt;0,IPMT('Assumptions (Geo)'!$V$7,Model!AH$1,'Assumptions (Geo)'!$V$10,'Assumptions (Geo)'!$V$5*Model!$K$1579*AVERAGE('Assumptions (Geo)'!$G$2:$I$2)/10^9),0)</f>
        <v>-0.0003858306954</v>
      </c>
      <c r="W1696" s="160">
        <f>IF($K$1579&gt;0,IPMT('Assumptions (Geo)'!$V$7,Model!AI$1,'Assumptions (Geo)'!$V$10,'Assumptions (Geo)'!$V$5*Model!$K$1579*AVERAGE('Assumptions (Geo)'!$G$2:$I$2)/10^9),0)</f>
        <v>-0.0002959800155</v>
      </c>
      <c r="X1696" s="160">
        <f>IF($K$1579&gt;0,IPMT('Assumptions (Geo)'!$V$7,Model!AJ$1,'Assumptions (Geo)'!$V$10,'Assumptions (Geo)'!$V$5*Model!$K$1579*AVERAGE('Assumptions (Geo)'!$G$2:$I$2)/10^9),0)</f>
        <v>-0.0002018614282</v>
      </c>
      <c r="Y1696" s="160">
        <f>IF($K$1579&gt;0,IPMT('Assumptions (Geo)'!$V$7,Model!AK$1,'Assumptions (Geo)'!$V$10,'Assumptions (Geo)'!$V$5*Model!$K$1579*AVERAGE('Assumptions (Geo)'!$G$2:$I$2)/10^9),0)</f>
        <v>-0.0001032722081</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-0.004684404005</v>
      </c>
      <c r="M1697" s="160">
        <f>IF($L$1579&gt;0,IPMT('Assumptions (Geo)'!$V$7,Model!X$1,'Assumptions (Geo)'!$V$10,'Assumptions (Geo)'!$V$5*Model!$L$1579*AVERAGE('Assumptions (Geo)'!$H$2:$J$2)/10^9),0)</f>
        <v>-0.004463201134</v>
      </c>
      <c r="N1697" s="160">
        <f>IF($L$1579&gt;0,IPMT('Assumptions (Geo)'!$V$7,Model!Y$1,'Assumptions (Geo)'!$V$10,'Assumptions (Geo)'!$V$5*Model!$L$1579*AVERAGE('Assumptions (Geo)'!$H$2:$J$2)/10^9),0)</f>
        <v>-0.004231491126</v>
      </c>
      <c r="O1697" s="160">
        <f>IF($L$1579&gt;0,IPMT('Assumptions (Geo)'!$V$7,Model!Z$1,'Assumptions (Geo)'!$V$10,'Assumptions (Geo)'!$V$5*Model!$L$1579*AVERAGE('Assumptions (Geo)'!$H$2:$J$2)/10^9),0)</f>
        <v>-0.003988774893</v>
      </c>
      <c r="P1697" s="160">
        <f>IF($L$1579&gt;0,IPMT('Assumptions (Geo)'!$V$7,Model!AA$1,'Assumptions (Geo)'!$V$10,'Assumptions (Geo)'!$V$5*Model!$L$1579*AVERAGE('Assumptions (Geo)'!$H$2:$J$2)/10^9),0)</f>
        <v>-0.003734529639</v>
      </c>
      <c r="Q1697" s="160">
        <f>IF($L$1579&gt;0,IPMT('Assumptions (Geo)'!$V$7,Model!AB$1,'Assumptions (Geo)'!$V$10,'Assumptions (Geo)'!$V$5*Model!$L$1579*AVERAGE('Assumptions (Geo)'!$H$2:$J$2)/10^9),0)</f>
        <v>-0.003468207736</v>
      </c>
      <c r="R1697" s="160">
        <f>IF($L$1579&gt;0,IPMT('Assumptions (Geo)'!$V$7,Model!AC$1,'Assumptions (Geo)'!$V$10,'Assumptions (Geo)'!$V$5*Model!$L$1579*AVERAGE('Assumptions (Geo)'!$H$2:$J$2)/10^9),0)</f>
        <v>-0.003189235542</v>
      </c>
      <c r="S1697" s="160">
        <f>IF($L$1579&gt;0,IPMT('Assumptions (Geo)'!$V$7,Model!AD$1,'Assumptions (Geo)'!$V$10,'Assumptions (Geo)'!$V$5*Model!$L$1579*AVERAGE('Assumptions (Geo)'!$H$2:$J$2)/10^9),0)</f>
        <v>-0.002897012169</v>
      </c>
      <c r="T1697" s="160">
        <f>IF($L$1579&gt;0,IPMT('Assumptions (Geo)'!$V$7,Model!AE$1,'Assumptions (Geo)'!$V$10,'Assumptions (Geo)'!$V$5*Model!$L$1579*AVERAGE('Assumptions (Geo)'!$H$2:$J$2)/10^9),0)</f>
        <v>-0.002590908185</v>
      </c>
      <c r="U1697" s="160">
        <f>IF($L$1579&gt;0,IPMT('Assumptions (Geo)'!$V$7,Model!AF$1,'Assumptions (Geo)'!$V$10,'Assumptions (Geo)'!$V$5*Model!$L$1579*AVERAGE('Assumptions (Geo)'!$H$2:$J$2)/10^9),0)</f>
        <v>-0.002270264263</v>
      </c>
      <c r="V1697" s="160">
        <f>IF($L$1579&gt;0,IPMT('Assumptions (Geo)'!$V$7,Model!AG$1,'Assumptions (Geo)'!$V$10,'Assumptions (Geo)'!$V$5*Model!$L$1579*AVERAGE('Assumptions (Geo)'!$H$2:$J$2)/10^9),0)</f>
        <v>-0.001934389754</v>
      </c>
      <c r="W1697" s="160">
        <f>IF($L$1579&gt;0,IPMT('Assumptions (Geo)'!$V$7,Model!AH$1,'Assumptions (Geo)'!$V$10,'Assumptions (Geo)'!$V$5*Model!$L$1579*AVERAGE('Assumptions (Geo)'!$H$2:$J$2)/10^9),0)</f>
        <v>-0.001582561206</v>
      </c>
      <c r="X1697" s="160">
        <f>IF($L$1579&gt;0,IPMT('Assumptions (Geo)'!$V$7,Model!AI$1,'Assumptions (Geo)'!$V$10,'Assumptions (Geo)'!$V$5*Model!$L$1579*AVERAGE('Assumptions (Geo)'!$H$2:$J$2)/10^9),0)</f>
        <v>-0.001214020802</v>
      </c>
      <c r="Y1697" s="160">
        <f>IF($L$1579&gt;0,IPMT('Assumptions (Geo)'!$V$7,Model!AJ$1,'Assumptions (Geo)'!$V$10,'Assumptions (Geo)'!$V$5*Model!$L$1579*AVERAGE('Assumptions (Geo)'!$H$2:$J$2)/10^9),0)</f>
        <v>-0.0008279747285</v>
      </c>
      <c r="Z1697" s="160">
        <f>IF($L$1579&gt;0,IPMT('Assumptions (Geo)'!$V$7,Model!AK$1,'Assumptions (Geo)'!$V$10,'Assumptions (Geo)'!$V$5*Model!$L$1579*AVERAGE('Assumptions (Geo)'!$H$2:$J$2)/10^9),0)</f>
        <v>-0.0004235914667</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-0.004205909373</v>
      </c>
      <c r="P1700" s="160">
        <f>IF($O$1579&gt;0,IPMT('Assumptions (Geo)'!$V$7,Model!X$1,'Assumptions (Geo)'!$V$10,'Assumptions (Geo)'!$V$5*Model!$O$1579*AVERAGE('Assumptions (Geo)'!$K$2:$M$2)/10^9),0)</f>
        <v>-0.004007301562</v>
      </c>
      <c r="Q1700" s="160">
        <f>IF($O$1579&gt;0,IPMT('Assumptions (Geo)'!$V$7,Model!Y$1,'Assumptions (Geo)'!$V$10,'Assumptions (Geo)'!$V$5*Model!$O$1579*AVERAGE('Assumptions (Geo)'!$K$2:$M$2)/10^9),0)</f>
        <v>-0.003799259879</v>
      </c>
      <c r="R1700" s="160">
        <f>IF($O$1579&gt;0,IPMT('Assumptions (Geo)'!$V$7,Model!Z$1,'Assumptions (Geo)'!$V$10,'Assumptions (Geo)'!$V$5*Model!$O$1579*AVERAGE('Assumptions (Geo)'!$K$2:$M$2)/10^9),0)</f>
        <v>-0.003581336216</v>
      </c>
      <c r="S1700" s="160">
        <f>IF($O$1579&gt;0,IPMT('Assumptions (Geo)'!$V$7,Model!AA$1,'Assumptions (Geo)'!$V$10,'Assumptions (Geo)'!$V$5*Model!$O$1579*AVERAGE('Assumptions (Geo)'!$K$2:$M$2)/10^9),0)</f>
        <v>-0.003353061179</v>
      </c>
      <c r="T1700" s="160">
        <f>IF($O$1579&gt;0,IPMT('Assumptions (Geo)'!$V$7,Model!AB$1,'Assumptions (Geo)'!$V$10,'Assumptions (Geo)'!$V$5*Model!$O$1579*AVERAGE('Assumptions (Geo)'!$K$2:$M$2)/10^9),0)</f>
        <v>-0.003113943078</v>
      </c>
      <c r="U1700" s="160">
        <f>IF($O$1579&gt;0,IPMT('Assumptions (Geo)'!$V$7,Model!AC$1,'Assumptions (Geo)'!$V$10,'Assumptions (Geo)'!$V$5*Model!$O$1579*AVERAGE('Assumptions (Geo)'!$K$2:$M$2)/10^9),0)</f>
        <v>-0.002863466867</v>
      </c>
      <c r="V1700" s="160">
        <f>IF($O$1579&gt;0,IPMT('Assumptions (Geo)'!$V$7,Model!AD$1,'Assumptions (Geo)'!$V$10,'Assumptions (Geo)'!$V$5*Model!$O$1579*AVERAGE('Assumptions (Geo)'!$K$2:$M$2)/10^9),0)</f>
        <v>-0.002601093036</v>
      </c>
      <c r="W1700" s="160">
        <f>IF($O$1579&gt;0,IPMT('Assumptions (Geo)'!$V$7,Model!AE$1,'Assumptions (Geo)'!$V$10,'Assumptions (Geo)'!$V$5*Model!$O$1579*AVERAGE('Assumptions (Geo)'!$K$2:$M$2)/10^9),0)</f>
        <v>-0.002326256448</v>
      </c>
      <c r="X1700" s="160">
        <f>IF($O$1579&gt;0,IPMT('Assumptions (Geo)'!$V$7,Model!AF$1,'Assumptions (Geo)'!$V$10,'Assumptions (Geo)'!$V$5*Model!$O$1579*AVERAGE('Assumptions (Geo)'!$K$2:$M$2)/10^9),0)</f>
        <v>-0.002038365123</v>
      </c>
      <c r="Y1700" s="160">
        <f>IF($O$1579&gt;0,IPMT('Assumptions (Geo)'!$V$7,Model!AG$1,'Assumptions (Geo)'!$V$10,'Assumptions (Geo)'!$V$5*Model!$O$1579*AVERAGE('Assumptions (Geo)'!$K$2:$M$2)/10^9),0)</f>
        <v>-0.001736798959</v>
      </c>
      <c r="Z1700" s="160">
        <f>IF($O$1579&gt;0,IPMT('Assumptions (Geo)'!$V$7,Model!AH$1,'Assumptions (Geo)'!$V$10,'Assumptions (Geo)'!$V$5*Model!$O$1579*AVERAGE('Assumptions (Geo)'!$K$2:$M$2)/10^9),0)</f>
        <v>-0.001420908402</v>
      </c>
      <c r="AA1700" s="160">
        <f>IF($O$1579&gt;0,IPMT('Assumptions (Geo)'!$V$7,Model!AI$1,'Assumptions (Geo)'!$V$10,'Assumptions (Geo)'!$V$5*Model!$O$1579*AVERAGE('Assumptions (Geo)'!$K$2:$M$2)/10^9),0)</f>
        <v>-0.001090013044</v>
      </c>
      <c r="AB1700" s="160">
        <f>IF($O$1579&gt;0,IPMT('Assumptions (Geo)'!$V$7,Model!AJ$1,'Assumptions (Geo)'!$V$10,'Assumptions (Geo)'!$V$5*Model!$O$1579*AVERAGE('Assumptions (Geo)'!$K$2:$M$2)/10^9),0)</f>
        <v>-0.0007434001568</v>
      </c>
      <c r="AC1700" s="160">
        <f>IF($O$1579&gt;0,IPMT('Assumptions (Geo)'!$V$7,Model!AK$1,'Assumptions (Geo)'!$V$10,'Assumptions (Geo)'!$V$5*Model!$O$1579*AVERAGE('Assumptions (Geo)'!$K$2:$M$2)/10^9),0)</f>
        <v>-0.0003803231571</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-0.001599031538</v>
      </c>
      <c r="V1706" s="160">
        <f>IF($U$1579&gt;0,IPMT('Assumptions (Geo)'!$V$7,Model!X$1,'Assumptions (Geo)'!$V$10,'Assumptions (Geo)'!$V$5*Model!$U$1579*AVERAGE('Assumptions (Geo)'!$Q$2:$S$2)/10^9),0)</f>
        <v>-0.001523523455</v>
      </c>
      <c r="W1706" s="160">
        <f>IF($U$1579&gt;0,IPMT('Assumptions (Geo)'!$V$7,Model!Y$1,'Assumptions (Geo)'!$V$10,'Assumptions (Geo)'!$V$5*Model!$U$1579*AVERAGE('Assumptions (Geo)'!$Q$2:$S$2)/10^9),0)</f>
        <v>-0.001444428738</v>
      </c>
      <c r="X1706" s="160">
        <f>IF($U$1579&gt;0,IPMT('Assumptions (Geo)'!$V$7,Model!Z$1,'Assumptions (Geo)'!$V$10,'Assumptions (Geo)'!$V$5*Model!$U$1579*AVERAGE('Assumptions (Geo)'!$Q$2:$S$2)/10^9),0)</f>
        <v>-0.001361577022</v>
      </c>
      <c r="Y1706" s="160">
        <f>IF($U$1579&gt;0,IPMT('Assumptions (Geo)'!$V$7,Model!AA$1,'Assumptions (Geo)'!$V$10,'Assumptions (Geo)'!$V$5*Model!$U$1579*AVERAGE('Assumptions (Geo)'!$Q$2:$S$2)/10^9),0)</f>
        <v>-0.001274789849</v>
      </c>
      <c r="Z1706" s="160">
        <f>IF($U$1579&gt;0,IPMT('Assumptions (Geo)'!$V$7,Model!AB$1,'Assumptions (Geo)'!$V$10,'Assumptions (Geo)'!$V$5*Model!$U$1579*AVERAGE('Assumptions (Geo)'!$Q$2:$S$2)/10^9),0)</f>
        <v>-0.001183880285</v>
      </c>
      <c r="AA1706" s="160">
        <f>IF($U$1579&gt;0,IPMT('Assumptions (Geo)'!$V$7,Model!AC$1,'Assumptions (Geo)'!$V$10,'Assumptions (Geo)'!$V$5*Model!$U$1579*AVERAGE('Assumptions (Geo)'!$Q$2:$S$2)/10^9),0)</f>
        <v>-0.001088652518</v>
      </c>
      <c r="AB1706" s="160">
        <f>IF($U$1579&gt;0,IPMT('Assumptions (Geo)'!$V$7,Model!AD$1,'Assumptions (Geo)'!$V$10,'Assumptions (Geo)'!$V$5*Model!$U$1579*AVERAGE('Assumptions (Geo)'!$Q$2:$S$2)/10^9),0)</f>
        <v>-0.0009889014311</v>
      </c>
      <c r="AC1706" s="160">
        <f>IF($U$1579&gt;0,IPMT('Assumptions (Geo)'!$V$7,Model!AE$1,'Assumptions (Geo)'!$V$10,'Assumptions (Geo)'!$V$5*Model!$U$1579*AVERAGE('Assumptions (Geo)'!$Q$2:$S$2)/10^9),0)</f>
        <v>-0.0008844121679</v>
      </c>
      <c r="AD1706" s="160">
        <f>IF($U$1579&gt;0,IPMT('Assumptions (Geo)'!$V$7,Model!AF$1,'Assumptions (Geo)'!$V$10,'Assumptions (Geo)'!$V$5*Model!$U$1579*AVERAGE('Assumptions (Geo)'!$Q$2:$S$2)/10^9),0)</f>
        <v>-0.0007749596646</v>
      </c>
      <c r="AE1706" s="160">
        <f>IF($U$1579&gt;0,IPMT('Assumptions (Geo)'!$V$7,Model!AG$1,'Assumptions (Geo)'!$V$10,'Assumptions (Geo)'!$V$5*Model!$U$1579*AVERAGE('Assumptions (Geo)'!$Q$2:$S$2)/10^9),0)</f>
        <v>-0.0006603081674</v>
      </c>
      <c r="AF1706" s="160">
        <f>IF($U$1579&gt;0,IPMT('Assumptions (Geo)'!$V$7,Model!AH$1,'Assumptions (Geo)'!$V$10,'Assumptions (Geo)'!$V$5*Model!$U$1579*AVERAGE('Assumptions (Geo)'!$Q$2:$S$2)/10^9),0)</f>
        <v>-0.0005402107241</v>
      </c>
      <c r="AG1706" s="160">
        <f>IF($U$1579&gt;0,IPMT('Assumptions (Geo)'!$V$7,Model!AI$1,'Assumptions (Geo)'!$V$10,'Assumptions (Geo)'!$V$5*Model!$U$1579*AVERAGE('Assumptions (Geo)'!$Q$2:$S$2)/10^9),0)</f>
        <v>-0.0004144086522</v>
      </c>
      <c r="AH1706" s="160">
        <f>IF($U$1579&gt;0,IPMT('Assumptions (Geo)'!$V$7,Model!AJ$1,'Assumptions (Geo)'!$V$10,'Assumptions (Geo)'!$V$5*Model!$U$1579*AVERAGE('Assumptions (Geo)'!$Q$2:$S$2)/10^9),0)</f>
        <v>-0.0002826309819</v>
      </c>
      <c r="AI1706" s="160">
        <f>IF($U$1579&gt;0,IPMT('Assumptions (Geo)'!$V$7,Model!AK$1,'Assumptions (Geo)'!$V$10,'Assumptions (Geo)'!$V$5*Model!$U$1579*AVERAGE('Assumptions (Geo)'!$Q$2:$S$2)/10^9),0)</f>
        <v>-0.0001445938723</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-0.2155965106</v>
      </c>
      <c r="Y1709" s="160">
        <f>IF($X$1579&gt;0,IPMT('Assumptions (Geo)'!$V$7,Model!X$1,'Assumptions (Geo)'!$V$10,'Assumptions (Geo)'!$V$5*Model!$X$1579*average('Assumptions (Geo)'!$T$2:$V$2)/10^9),0)</f>
        <v>-0.2054157988</v>
      </c>
      <c r="Z1709" s="160">
        <f>IF($X$1579&gt;0,IPMT('Assumptions (Geo)'!$V$7,Model!Y$1,'Assumptions (Geo)'!$V$10,'Assumptions (Geo)'!$V$5*Model!$X$1579*average('Assumptions (Geo)'!$T$2:$V$2)/10^9),0)</f>
        <v>-0.1947515032</v>
      </c>
      <c r="AA1709" s="160">
        <f>IF($X$1579&gt;0,IPMT('Assumptions (Geo)'!$V$7,Model!Z$1,'Assumptions (Geo)'!$V$10,'Assumptions (Geo)'!$V$5*Model!$X$1579*average('Assumptions (Geo)'!$T$2:$V$2)/10^9),0)</f>
        <v>-0.1835806535</v>
      </c>
      <c r="AB1709" s="160">
        <f>IF($X$1579&gt;0,IPMT('Assumptions (Geo)'!$V$7,Model!AA$1,'Assumptions (Geo)'!$V$10,'Assumptions (Geo)'!$V$5*Model!$X$1579*average('Assumptions (Geo)'!$T$2:$V$2)/10^9),0)</f>
        <v>-0.1718791885</v>
      </c>
      <c r="AC1709" s="160">
        <f>IF($X$1579&gt;0,IPMT('Assumptions (Geo)'!$V$7,Model!AB$1,'Assumptions (Geo)'!$V$10,'Assumptions (Geo)'!$V$5*Model!$X$1579*average('Assumptions (Geo)'!$T$2:$V$2)/10^9),0)</f>
        <v>-0.1596219039</v>
      </c>
      <c r="AD1709" s="160">
        <f>IF($X$1579&gt;0,IPMT('Assumptions (Geo)'!$V$7,Model!AC$1,'Assumptions (Geo)'!$V$10,'Assumptions (Geo)'!$V$5*Model!$X$1579*average('Assumptions (Geo)'!$T$2:$V$2)/10^9),0)</f>
        <v>-0.1467823983</v>
      </c>
      <c r="AE1709" s="160">
        <f>IF($X$1579&gt;0,IPMT('Assumptions (Geo)'!$V$7,Model!AD$1,'Assumptions (Geo)'!$V$10,'Assumptions (Geo)'!$V$5*Model!$X$1579*average('Assumptions (Geo)'!$T$2:$V$2)/10^9),0)</f>
        <v>-0.1333330161</v>
      </c>
      <c r="AF1709" s="160">
        <f>IF($X$1579&gt;0,IPMT('Assumptions (Geo)'!$V$7,Model!AE$1,'Assumptions (Geo)'!$V$10,'Assumptions (Geo)'!$V$5*Model!$X$1579*average('Assumptions (Geo)'!$T$2:$V$2)/10^9),0)</f>
        <v>-0.1192447884</v>
      </c>
      <c r="AG1709" s="160">
        <f>IF($X$1579&gt;0,IPMT('Assumptions (Geo)'!$V$7,Model!AF$1,'Assumptions (Geo)'!$V$10,'Assumptions (Geo)'!$V$5*Model!$X$1579*average('Assumptions (Geo)'!$T$2:$V$2)/10^9),0)</f>
        <v>-0.1044873697</v>
      </c>
      <c r="AH1709" s="160">
        <f>IF($X$1579&gt;0,IPMT('Assumptions (Geo)'!$V$7,Model!AG$1,'Assumptions (Geo)'!$V$10,'Assumptions (Geo)'!$V$5*Model!$X$1579*average('Assumptions (Geo)'!$T$2:$V$2)/10^9),0)</f>
        <v>-0.08902897374</v>
      </c>
      <c r="AI1709" s="160">
        <f>IF($X$1579&gt;0,IPMT('Assumptions (Geo)'!$V$7,Model!AH$1,'Assumptions (Geo)'!$V$10,'Assumptions (Geo)'!$V$5*Model!$X$1579*average('Assumptions (Geo)'!$T$2:$V$2)/10^9),0)</f>
        <v>-0.07283630393</v>
      </c>
      <c r="AJ1709" s="160">
        <f>IF($X$1579&gt;0,IPMT('Assumptions (Geo)'!$V$7,Model!AI$1,'Assumptions (Geo)'!$V$10,'Assumptions (Geo)'!$V$5*Model!$X$1579*average('Assumptions (Geo)'!$T$2:$V$2)/10^9),0)</f>
        <v>-0.05587448231</v>
      </c>
      <c r="AK1709" s="160">
        <f>IF($X$1579&gt;0,IPMT('Assumptions (Geo)'!$V$7,Model!AJ$1,'Assumptions (Geo)'!$V$10,'Assumptions (Geo)'!$V$5*Model!$X$1579*average('Assumptions (Geo)'!$T$2:$V$2)/10^9),0)</f>
        <v>-0.03810697416</v>
      </c>
      <c r="AL1709" s="160">
        <f>IF($X$1579&gt;0,IPMT('Assumptions (Geo)'!$V$7,Model!AK$1,'Assumptions (Geo)'!$V$10,'Assumptions (Geo)'!$V$5*Model!$X$1579*average('Assumptions (Geo)'!$T$2:$V$2)/10^9),0)</f>
        <v>-0.01949550937</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-0.0010968635</v>
      </c>
      <c r="Z1710" s="160">
        <f>IF($Y$1579&gt;0,IPMT('Assumptions (Geo)'!$V$7,Model!X$1,'Assumptions (Geo)'!$V$10,'Assumptions (Geo)'!$V$5*Model!$Y$1579*AVERAGE('Assumptions (Geo)'!$U$2:$W$2)/10^9),0)</f>
        <v>-0.001045068361</v>
      </c>
      <c r="AA1710" s="160">
        <f>IF($Y$1579&gt;0,IPMT('Assumptions (Geo)'!$V$7,Model!Y$1,'Assumptions (Geo)'!$V$10,'Assumptions (Geo)'!$V$5*Model!$Y$1579*AVERAGE('Assumptions (Geo)'!$U$2:$W$2)/10^9),0)</f>
        <v>-0.0009908129531</v>
      </c>
      <c r="AB1710" s="160">
        <f>IF($Y$1579&gt;0,IPMT('Assumptions (Geo)'!$V$7,Model!Z$1,'Assumptions (Geo)'!$V$10,'Assumptions (Geo)'!$V$5*Model!$Y$1579*AVERAGE('Assumptions (Geo)'!$U$2:$W$2)/10^9),0)</f>
        <v>-0.0009339804134</v>
      </c>
      <c r="AC1710" s="160">
        <f>IF($Y$1579&gt;0,IPMT('Assumptions (Geo)'!$V$7,Model!AA$1,'Assumptions (Geo)'!$V$10,'Assumptions (Geo)'!$V$5*Model!$Y$1579*AVERAGE('Assumptions (Geo)'!$U$2:$W$2)/10^9),0)</f>
        <v>-0.0008744483281</v>
      </c>
      <c r="AD1710" s="160">
        <f>IF($Y$1579&gt;0,IPMT('Assumptions (Geo)'!$V$7,Model!AB$1,'Assumptions (Geo)'!$V$10,'Assumptions (Geo)'!$V$5*Model!$Y$1579*AVERAGE('Assumptions (Geo)'!$U$2:$W$2)/10^9),0)</f>
        <v>-0.0008120884687</v>
      </c>
      <c r="AE1710" s="160">
        <f>IF($Y$1579&gt;0,IPMT('Assumptions (Geo)'!$V$7,Model!AC$1,'Assumptions (Geo)'!$V$10,'Assumptions (Geo)'!$V$5*Model!$Y$1579*AVERAGE('Assumptions (Geo)'!$U$2:$W$2)/10^9),0)</f>
        <v>-0.0007467665159</v>
      </c>
      <c r="AF1710" s="160">
        <f>IF($Y$1579&gt;0,IPMT('Assumptions (Geo)'!$V$7,Model!AD$1,'Assumptions (Geo)'!$V$10,'Assumptions (Geo)'!$V$5*Model!$Y$1579*AVERAGE('Assumptions (Geo)'!$U$2:$W$2)/10^9),0)</f>
        <v>-0.0006783417705</v>
      </c>
      <c r="AG1710" s="160">
        <f>IF($Y$1579&gt;0,IPMT('Assumptions (Geo)'!$V$7,Model!AE$1,'Assumptions (Geo)'!$V$10,'Assumptions (Geo)'!$V$5*Model!$Y$1579*AVERAGE('Assumptions (Geo)'!$U$2:$W$2)/10^9),0)</f>
        <v>-0.0006066668496</v>
      </c>
      <c r="AH1710" s="160">
        <f>IF($Y$1579&gt;0,IPMT('Assumptions (Geo)'!$V$7,Model!AF$1,'Assumptions (Geo)'!$V$10,'Assumptions (Geo)'!$V$5*Model!$Y$1579*AVERAGE('Assumptions (Geo)'!$U$2:$W$2)/10^9),0)</f>
        <v>-0.0005315873699</v>
      </c>
      <c r="AI1710" s="160">
        <f>IF($Y$1579&gt;0,IPMT('Assumptions (Geo)'!$V$7,Model!AG$1,'Assumptions (Geo)'!$V$10,'Assumptions (Geo)'!$V$5*Model!$Y$1579*AVERAGE('Assumptions (Geo)'!$U$2:$W$2)/10^9),0)</f>
        <v>-0.000452941615</v>
      </c>
      <c r="AJ1710" s="160">
        <f>IF($Y$1579&gt;0,IPMT('Assumptions (Geo)'!$V$7,Model!AH$1,'Assumptions (Geo)'!$V$10,'Assumptions (Geo)'!$V$5*Model!$Y$1579*AVERAGE('Assumptions (Geo)'!$U$2:$W$2)/10^9),0)</f>
        <v>-0.0003705601867</v>
      </c>
      <c r="AK1710" s="160">
        <f>IF($Y$1579&gt;0,IPMT('Assumptions (Geo)'!$V$7,Model!AI$1,'Assumptions (Geo)'!$V$10,'Assumptions (Geo)'!$V$5*Model!$Y$1579*AVERAGE('Assumptions (Geo)'!$U$2:$W$2)/10^9),0)</f>
        <v>-0.0002842656406</v>
      </c>
      <c r="AL1710" s="160">
        <f>IF($Y$1579&gt;0,IPMT('Assumptions (Geo)'!$V$7,Model!AJ$1,'Assumptions (Geo)'!$V$10,'Assumptions (Geo)'!$V$5*Model!$Y$1579*AVERAGE('Assumptions (Geo)'!$U$2:$W$2)/10^9),0)</f>
        <v>-0.0001938721036</v>
      </c>
      <c r="AM1710" s="160">
        <f>IF($Y$1579&gt;0,IPMT('Assumptions (Geo)'!$V$7,Model!AK$1,'Assumptions (Geo)'!$V$10,'Assumptions (Geo)'!$V$5*Model!$Y$1579*AVERAGE('Assumptions (Geo)'!$U$2:$W$2)/10^9),0)</f>
        <v>-0.0000991848735</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-0.00112202096</v>
      </c>
      <c r="AA1711" s="160">
        <f>IF($Z$1579&gt;0,IPMT('Assumptions (Geo)'!$V$7,Model!X$1,'Assumptions (Geo)'!$V$10,'Assumptions (Geo)'!$V$5*Model!$Z$1579*AVERAGE('Assumptions (Geo)'!$V$2:$X$2)/10^9),0)</f>
        <v>-0.001069037857</v>
      </c>
      <c r="AB1711" s="160">
        <f>IF($Z$1579&gt;0,IPMT('Assumptions (Geo)'!$V$7,Model!Y$1,'Assumptions (Geo)'!$V$10,'Assumptions (Geo)'!$V$5*Model!$Z$1579*AVERAGE('Assumptions (Geo)'!$V$2:$X$2)/10^9),0)</f>
        <v>-0.001013538057</v>
      </c>
      <c r="AC1711" s="160">
        <f>IF($Z$1579&gt;0,IPMT('Assumptions (Geo)'!$V$7,Model!Z$1,'Assumptions (Geo)'!$V$10,'Assumptions (Geo)'!$V$5*Model!$Z$1579*AVERAGE('Assumptions (Geo)'!$V$2:$X$2)/10^9),0)</f>
        <v>-0.0009554020168</v>
      </c>
      <c r="AD1711" s="160">
        <f>IF($Z$1579&gt;0,IPMT('Assumptions (Geo)'!$V$7,Model!AA$1,'Assumptions (Geo)'!$V$10,'Assumptions (Geo)'!$V$5*Model!$Z$1579*AVERAGE('Assumptions (Geo)'!$V$2:$X$2)/10^9),0)</f>
        <v>-0.0008945045145</v>
      </c>
      <c r="AE1711" s="160">
        <f>IF($Z$1579&gt;0,IPMT('Assumptions (Geo)'!$V$7,Model!AB$1,'Assumptions (Geo)'!$V$10,'Assumptions (Geo)'!$V$5*Model!$Z$1579*AVERAGE('Assumptions (Geo)'!$V$2:$X$2)/10^9),0)</f>
        <v>-0.0008307143808</v>
      </c>
      <c r="AF1711" s="160">
        <f>IF($Z$1579&gt;0,IPMT('Assumptions (Geo)'!$V$7,Model!AC$1,'Assumptions (Geo)'!$V$10,'Assumptions (Geo)'!$V$5*Model!$Z$1579*AVERAGE('Assumptions (Geo)'!$V$2:$X$2)/10^9),0)</f>
        <v>-0.0007638942158</v>
      </c>
      <c r="AG1711" s="160">
        <f>IF($Z$1579&gt;0,IPMT('Assumptions (Geo)'!$V$7,Model!AD$1,'Assumptions (Geo)'!$V$10,'Assumptions (Geo)'!$V$5*Model!$Z$1579*AVERAGE('Assumptions (Geo)'!$V$2:$X$2)/10^9),0)</f>
        <v>-0.0006939000929</v>
      </c>
      <c r="AH1711" s="160">
        <f>IF($Z$1579&gt;0,IPMT('Assumptions (Geo)'!$V$7,Model!AE$1,'Assumptions (Geo)'!$V$10,'Assumptions (Geo)'!$V$5*Model!$Z$1579*AVERAGE('Assumptions (Geo)'!$V$2:$X$2)/10^9),0)</f>
        <v>-0.0006205812491</v>
      </c>
      <c r="AI1711" s="160">
        <f>IF($Z$1579&gt;0,IPMT('Assumptions (Geo)'!$V$7,Model!AF$1,'Assumptions (Geo)'!$V$10,'Assumptions (Geo)'!$V$5*Model!$Z$1579*AVERAGE('Assumptions (Geo)'!$V$2:$X$2)/10^9),0)</f>
        <v>-0.0005437797603</v>
      </c>
      <c r="AJ1711" s="160">
        <f>IF($Z$1579&gt;0,IPMT('Assumptions (Geo)'!$V$7,Model!AG$1,'Assumptions (Geo)'!$V$10,'Assumptions (Geo)'!$V$5*Model!$Z$1579*AVERAGE('Assumptions (Geo)'!$V$2:$X$2)/10^9),0)</f>
        <v>-0.0004633302008</v>
      </c>
      <c r="AK1711" s="160">
        <f>IF($Z$1579&gt;0,IPMT('Assumptions (Geo)'!$V$7,Model!AH$1,'Assumptions (Geo)'!$V$10,'Assumptions (Geo)'!$V$5*Model!$Z$1579*AVERAGE('Assumptions (Geo)'!$V$2:$X$2)/10^9),0)</f>
        <v>-0.0003790592872</v>
      </c>
      <c r="AL1711" s="160">
        <f>IF($Z$1579&gt;0,IPMT('Assumptions (Geo)'!$V$7,Model!AI$1,'Assumptions (Geo)'!$V$10,'Assumptions (Geo)'!$V$5*Model!$Z$1579*AVERAGE('Assumptions (Geo)'!$V$2:$X$2)/10^9),0)</f>
        <v>-0.0002907855052</v>
      </c>
      <c r="AM1711" s="160">
        <f>IF($Z$1579&gt;0,IPMT('Assumptions (Geo)'!$V$7,Model!AJ$1,'Assumptions (Geo)'!$V$10,'Assumptions (Geo)'!$V$5*Model!$Z$1579*AVERAGE('Assumptions (Geo)'!$V$2:$X$2)/10^9),0)</f>
        <v>-0.0001983187186</v>
      </c>
      <c r="AN1711" s="160">
        <f>IF($Z$1579&gt;0,IPMT('Assumptions (Geo)'!$V$7,Model!AK$1,'Assumptions (Geo)'!$V$10,'Assumptions (Geo)'!$V$5*Model!$Z$1579*AVERAGE('Assumptions (Geo)'!$V$2:$X$2)/10^9),0)</f>
        <v>-0.0001014597596</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-0.005737663532</v>
      </c>
      <c r="AB1712" s="160">
        <f>IF($AA$1579&gt;0,IPMT('Assumptions (Geo)'!$V$7,Model!X$1,'Assumptions (Geo)'!$V$10,'Assumptions (Geo)'!$V$5*Model!$AA$1579*AVERAGE('Assumptions (Geo)'!$W$2:$Y$2)/10^9),0)</f>
        <v>-0.005466724551</v>
      </c>
      <c r="AC1712" s="160">
        <f>IF($AA$1579&gt;0,IPMT('Assumptions (Geo)'!$V$7,Model!Y$1,'Assumptions (Geo)'!$V$10,'Assumptions (Geo)'!$V$5*Model!$AA$1579*AVERAGE('Assumptions (Geo)'!$W$2:$Y$2)/10^9),0)</f>
        <v>-0.005182915969</v>
      </c>
      <c r="AD1712" s="160">
        <f>IF($AA$1579&gt;0,IPMT('Assumptions (Geo)'!$V$7,Model!Z$1,'Assumptions (Geo)'!$V$10,'Assumptions (Geo)'!$V$5*Model!$AA$1579*AVERAGE('Assumptions (Geo)'!$W$2:$Y$2)/10^9),0)</f>
        <v>-0.004885626479</v>
      </c>
      <c r="AE1712" s="160">
        <f>IF($AA$1579&gt;0,IPMT('Assumptions (Geo)'!$V$7,Model!AA$1,'Assumptions (Geo)'!$V$10,'Assumptions (Geo)'!$V$5*Model!$AA$1579*AVERAGE('Assumptions (Geo)'!$W$2:$Y$2)/10^9),0)</f>
        <v>-0.004574215738</v>
      </c>
      <c r="AF1712" s="160">
        <f>IF($AA$1579&gt;0,IPMT('Assumptions (Geo)'!$V$7,Model!AB$1,'Assumptions (Geo)'!$V$10,'Assumptions (Geo)'!$V$5*Model!$AA$1579*AVERAGE('Assumptions (Geo)'!$W$2:$Y$2)/10^9),0)</f>
        <v>-0.004248012987</v>
      </c>
      <c r="AG1712" s="160">
        <f>IF($AA$1579&gt;0,IPMT('Assumptions (Geo)'!$V$7,Model!AC$1,'Assumptions (Geo)'!$V$10,'Assumptions (Geo)'!$V$5*Model!$AA$1579*AVERAGE('Assumptions (Geo)'!$W$2:$Y$2)/10^9),0)</f>
        <v>-0.003906315605</v>
      </c>
      <c r="AH1712" s="160">
        <f>IF($AA$1579&gt;0,IPMT('Assumptions (Geo)'!$V$7,Model!AD$1,'Assumptions (Geo)'!$V$10,'Assumptions (Geo)'!$V$5*Model!$AA$1579*AVERAGE('Assumptions (Geo)'!$W$2:$Y$2)/10^9),0)</f>
        <v>-0.003548387598</v>
      </c>
      <c r="AI1712" s="160">
        <f>IF($AA$1579&gt;0,IPMT('Assumptions (Geo)'!$V$7,Model!AE$1,'Assumptions (Geo)'!$V$10,'Assumptions (Geo)'!$V$5*Model!$AA$1579*AVERAGE('Assumptions (Geo)'!$W$2:$Y$2)/10^9),0)</f>
        <v>-0.00317345801</v>
      </c>
      <c r="AJ1712" s="160">
        <f>IF($AA$1579&gt;0,IPMT('Assumptions (Geo)'!$V$7,Model!AF$1,'Assumptions (Geo)'!$V$10,'Assumptions (Geo)'!$V$5*Model!$AA$1579*AVERAGE('Assumptions (Geo)'!$W$2:$Y$2)/10^9),0)</f>
        <v>-0.002780719267</v>
      </c>
      <c r="AK1712" s="160">
        <f>IF($AA$1579&gt;0,IPMT('Assumptions (Geo)'!$V$7,Model!AG$1,'Assumptions (Geo)'!$V$10,'Assumptions (Geo)'!$V$5*Model!$AA$1579*AVERAGE('Assumptions (Geo)'!$W$2:$Y$2)/10^9),0)</f>
        <v>-0.002369325433</v>
      </c>
      <c r="AL1712" s="160">
        <f>IF($AA$1579&gt;0,IPMT('Assumptions (Geo)'!$V$7,Model!AH$1,'Assumptions (Geo)'!$V$10,'Assumptions (Geo)'!$V$5*Model!$AA$1579*AVERAGE('Assumptions (Geo)'!$W$2:$Y$2)/10^9),0)</f>
        <v>-0.001938390393</v>
      </c>
      <c r="AM1712" s="160">
        <f>IF($AA$1579&gt;0,IPMT('Assumptions (Geo)'!$V$7,Model!AI$1,'Assumptions (Geo)'!$V$10,'Assumptions (Geo)'!$V$5*Model!$AA$1579*AVERAGE('Assumptions (Geo)'!$W$2:$Y$2)/10^9),0)</f>
        <v>-0.001486985938</v>
      </c>
      <c r="AN1712" s="160">
        <f>IF($AA$1579&gt;0,IPMT('Assumptions (Geo)'!$V$7,Model!AJ$1,'Assumptions (Geo)'!$V$10,'Assumptions (Geo)'!$V$5*Model!$AA$1579*AVERAGE('Assumptions (Geo)'!$W$2:$Y$2)/10^9),0)</f>
        <v>-0.001014139771</v>
      </c>
      <c r="AO1712" s="160">
        <f>IF($AA$1579&gt;0,IPMT('Assumptions (Geo)'!$V$7,Model!AK$1,'Assumptions (Geo)'!$V$10,'Assumptions (Geo)'!$V$5*Model!$AA$1579*AVERAGE('Assumptions (Geo)'!$W$2:$Y$2)/10^9),0)</f>
        <v>-0.0005188334116</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-0.001177835783</v>
      </c>
      <c r="AC1713" s="160">
        <f>IF($AB$1579&gt;0,IPMT('Assumptions (Geo)'!$V$7,Model!X$1,'Assumptions (Geo)'!$V$10,'Assumptions (Geo)'!$V$5*Model!$AB$1579*AVERAGE('Assumptions (Geo)'!$X$2:$Z$2)/10^9),0)</f>
        <v>-0.001122217041</v>
      </c>
      <c r="AD1713" s="160">
        <f>IF($AB$1579&gt;0,IPMT('Assumptions (Geo)'!$V$7,Model!Y$1,'Assumptions (Geo)'!$V$10,'Assumptions (Geo)'!$V$5*Model!$AB$1579*AVERAGE('Assumptions (Geo)'!$X$2:$Z$2)/10^9),0)</f>
        <v>-0.001063956409</v>
      </c>
      <c r="AE1713" s="160">
        <f>IF($AB$1579&gt;0,IPMT('Assumptions (Geo)'!$V$7,Model!Z$1,'Assumptions (Geo)'!$V$10,'Assumptions (Geo)'!$V$5*Model!$AB$1579*AVERAGE('Assumptions (Geo)'!$X$2:$Z$2)/10^9),0)</f>
        <v>-0.001002928397</v>
      </c>
      <c r="AF1713" s="160">
        <f>IF($AB$1579&gt;0,IPMT('Assumptions (Geo)'!$V$7,Model!AA$1,'Assumptions (Geo)'!$V$10,'Assumptions (Geo)'!$V$5*Model!$AB$1579*AVERAGE('Assumptions (Geo)'!$X$2:$Z$2)/10^9),0)</f>
        <v>-0.0009390015542</v>
      </c>
      <c r="AG1713" s="160">
        <f>IF($AB$1579&gt;0,IPMT('Assumptions (Geo)'!$V$7,Model!AB$1,'Assumptions (Geo)'!$V$10,'Assumptions (Geo)'!$V$5*Model!$AB$1579*AVERAGE('Assumptions (Geo)'!$X$2:$Z$2)/10^9),0)</f>
        <v>-0.0008720381865</v>
      </c>
      <c r="AH1713" s="160">
        <f>IF($AB$1579&gt;0,IPMT('Assumptions (Geo)'!$V$7,Model!AC$1,'Assumptions (Geo)'!$V$10,'Assumptions (Geo)'!$V$5*Model!$AB$1579*AVERAGE('Assumptions (Geo)'!$X$2:$Z$2)/10^9),0)</f>
        <v>-0.0008018940589</v>
      </c>
      <c r="AI1713" s="160">
        <f>IF($AB$1579&gt;0,IPMT('Assumptions (Geo)'!$V$7,Model!AD$1,'Assumptions (Geo)'!$V$10,'Assumptions (Geo)'!$V$5*Model!$AB$1579*AVERAGE('Assumptions (Geo)'!$X$2:$Z$2)/10^9),0)</f>
        <v>-0.0007284180852</v>
      </c>
      <c r="AJ1713" s="160">
        <f>IF($AB$1579&gt;0,IPMT('Assumptions (Geo)'!$V$7,Model!AE$1,'Assumptions (Geo)'!$V$10,'Assumptions (Geo)'!$V$5*Model!$AB$1579*AVERAGE('Assumptions (Geo)'!$X$2:$Z$2)/10^9),0)</f>
        <v>-0.0006514520028</v>
      </c>
      <c r="AK1713" s="160">
        <f>IF($AB$1579&gt;0,IPMT('Assumptions (Geo)'!$V$7,Model!AF$1,'Assumptions (Geo)'!$V$10,'Assumptions (Geo)'!$V$5*Model!$AB$1579*AVERAGE('Assumptions (Geo)'!$X$2:$Z$2)/10^9),0)</f>
        <v>-0.0005708300314</v>
      </c>
      <c r="AL1713" s="160">
        <f>IF($AB$1579&gt;0,IPMT('Assumptions (Geo)'!$V$7,Model!AG$1,'Assumptions (Geo)'!$V$10,'Assumptions (Geo)'!$V$5*Model!$AB$1579*AVERAGE('Assumptions (Geo)'!$X$2:$Z$2)/10^9),0)</f>
        <v>-0.0004863785164</v>
      </c>
      <c r="AM1713" s="160">
        <f>IF($AB$1579&gt;0,IPMT('Assumptions (Geo)'!$V$7,Model!AH$1,'Assumptions (Geo)'!$V$10,'Assumptions (Geo)'!$V$5*Model!$AB$1579*AVERAGE('Assumptions (Geo)'!$X$2:$Z$2)/10^9),0)</f>
        <v>-0.0003979155544</v>
      </c>
      <c r="AN1713" s="160">
        <f>IF($AB$1579&gt;0,IPMT('Assumptions (Geo)'!$V$7,Model!AI$1,'Assumptions (Geo)'!$V$10,'Assumptions (Geo)'!$V$5*Model!$AB$1579*AVERAGE('Assumptions (Geo)'!$X$2:$Z$2)/10^9),0)</f>
        <v>-0.0003052506018</v>
      </c>
      <c r="AO1713" s="160">
        <f>IF($AB$1579&gt;0,IPMT('Assumptions (Geo)'!$V$7,Model!AJ$1,'Assumptions (Geo)'!$V$10,'Assumptions (Geo)'!$V$5*Model!$AB$1579*AVERAGE('Assumptions (Geo)'!$X$2:$Z$2)/10^9),0)</f>
        <v>-0.0002081840639</v>
      </c>
      <c r="AP1713" s="160">
        <f>IF($AB$1579&gt;0,IPMT('Assumptions (Geo)'!$V$7,Model!AK$1,'Assumptions (Geo)'!$V$10,'Assumptions (Geo)'!$V$5*Model!$AB$1579*AVERAGE('Assumptions (Geo)'!$X$2:$Z$2)/10^9),0)</f>
        <v>-0.0001065068654</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-0.001206731802</v>
      </c>
      <c r="AD1714" s="160">
        <f>IF($AC$1579&gt;0,IPMT('Assumptions (Geo)'!$V$7,Model!X$1,'Assumptions (Geo)'!$V$10,'Assumptions (Geo)'!$V$5*Model!$AC$1579*AVERAGE('Assumptions (Geo)'!$Y$2:$AA$2)/10^9),0)</f>
        <v>-0.001149748557</v>
      </c>
      <c r="AE1714" s="160">
        <f>IF($AC$1579&gt;0,IPMT('Assumptions (Geo)'!$V$7,Model!Y$1,'Assumptions (Geo)'!$V$10,'Assumptions (Geo)'!$V$5*Model!$AC$1579*AVERAGE('Assumptions (Geo)'!$Y$2:$AA$2)/10^9),0)</f>
        <v>-0.001090058608</v>
      </c>
      <c r="AF1714" s="160">
        <f>IF($AC$1579&gt;0,IPMT('Assumptions (Geo)'!$V$7,Model!Z$1,'Assumptions (Geo)'!$V$10,'Assumptions (Geo)'!$V$5*Model!$AC$1579*AVERAGE('Assumptions (Geo)'!$Y$2:$AA$2)/10^9),0)</f>
        <v>-0.001027533387</v>
      </c>
      <c r="AG1714" s="160">
        <f>IF($AC$1579&gt;0,IPMT('Assumptions (Geo)'!$V$7,Model!AA$1,'Assumptions (Geo)'!$V$10,'Assumptions (Geo)'!$V$5*Model!$AC$1579*AVERAGE('Assumptions (Geo)'!$Y$2:$AA$2)/10^9),0)</f>
        <v>-0.0009620382179</v>
      </c>
      <c r="AH1714" s="160">
        <f>IF($AC$1579&gt;0,IPMT('Assumptions (Geo)'!$V$7,Model!AB$1,'Assumptions (Geo)'!$V$10,'Assumptions (Geo)'!$V$5*Model!$AC$1579*AVERAGE('Assumptions (Geo)'!$Y$2:$AA$2)/10^9),0)</f>
        <v>-0.000893432028</v>
      </c>
      <c r="AI1714" s="160">
        <f>IF($AC$1579&gt;0,IPMT('Assumptions (Geo)'!$V$7,Model!AC$1,'Assumptions (Geo)'!$V$10,'Assumptions (Geo)'!$V$5*Model!$AC$1579*AVERAGE('Assumptions (Geo)'!$Y$2:$AA$2)/10^9),0)</f>
        <v>-0.0008215670441</v>
      </c>
      <c r="AJ1714" s="160">
        <f>IF($AC$1579&gt;0,IPMT('Assumptions (Geo)'!$V$7,Model!AD$1,'Assumptions (Geo)'!$V$10,'Assumptions (Geo)'!$V$5*Model!$AC$1579*AVERAGE('Assumptions (Geo)'!$Y$2:$AA$2)/10^9),0)</f>
        <v>-0.0007462884735</v>
      </c>
      <c r="AK1714" s="160">
        <f>IF($AC$1579&gt;0,IPMT('Assumptions (Geo)'!$V$7,Model!AE$1,'Assumptions (Geo)'!$V$10,'Assumptions (Geo)'!$V$5*Model!$AC$1579*AVERAGE('Assumptions (Geo)'!$Y$2:$AA$2)/10^9),0)</f>
        <v>-0.0006674341708</v>
      </c>
      <c r="AL1714" s="160">
        <f>IF($AC$1579&gt;0,IPMT('Assumptions (Geo)'!$V$7,Model!AF$1,'Assumptions (Geo)'!$V$10,'Assumptions (Geo)'!$V$5*Model!$AC$1579*AVERAGE('Assumptions (Geo)'!$Y$2:$AA$2)/10^9),0)</f>
        <v>-0.0005848342888</v>
      </c>
      <c r="AM1714" s="160">
        <f>IF($AC$1579&gt;0,IPMT('Assumptions (Geo)'!$V$7,Model!AG$1,'Assumptions (Geo)'!$V$10,'Assumptions (Geo)'!$V$5*Model!$AC$1579*AVERAGE('Assumptions (Geo)'!$Y$2:$AA$2)/10^9),0)</f>
        <v>-0.0004983109123</v>
      </c>
      <c r="AN1714" s="160">
        <f>IF($AC$1579&gt;0,IPMT('Assumptions (Geo)'!$V$7,Model!AH$1,'Assumptions (Geo)'!$V$10,'Assumptions (Geo)'!$V$5*Model!$AC$1579*AVERAGE('Assumptions (Geo)'!$Y$2:$AA$2)/10^9),0)</f>
        <v>-0.0004076776754</v>
      </c>
      <c r="AO1714" s="160">
        <f>IF($AC$1579&gt;0,IPMT('Assumptions (Geo)'!$V$7,Model!AI$1,'Assumptions (Geo)'!$V$10,'Assumptions (Geo)'!$V$5*Model!$AC$1579*AVERAGE('Assumptions (Geo)'!$Y$2:$AA$2)/10^9),0)</f>
        <v>-0.0003127393598</v>
      </c>
      <c r="AP1714" s="160">
        <f>IF($AC$1579&gt;0,IPMT('Assumptions (Geo)'!$V$7,Model!AJ$1,'Assumptions (Geo)'!$V$10,'Assumptions (Geo)'!$V$5*Model!$AC$1579*AVERAGE('Assumptions (Geo)'!$Y$2:$AA$2)/10^9),0)</f>
        <v>-0.0002132914742</v>
      </c>
      <c r="AQ1714" s="160">
        <f>IF($AC$1579&gt;0,IPMT('Assumptions (Geo)'!$V$7,Model!AK$1,'Assumptions (Geo)'!$V$10,'Assumptions (Geo)'!$V$5*Model!$AC$1579*AVERAGE('Assumptions (Geo)'!$Y$2:$AA$2)/10^9),0)</f>
        <v>-0.000109119814</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-0.006119001844</v>
      </c>
      <c r="AE1715" s="160">
        <f>IF($AD$1579&gt;0,IPMT('Assumptions (Geo)'!$V$7,Model!X$1,'Assumptions (Geo)'!$V$10,'Assumptions (Geo)'!$V$5*Model!$AD$1579*AVERAGE('Assumptions (Geo)'!$Z$2:$AB$2)/10^9),0)</f>
        <v>-0.005830055635</v>
      </c>
      <c r="AF1715" s="160">
        <f>IF($AD$1579&gt;0,IPMT('Assumptions (Geo)'!$V$7,Model!Y$1,'Assumptions (Geo)'!$V$10,'Assumptions (Geo)'!$V$5*Model!$AD$1579*AVERAGE('Assumptions (Geo)'!$Z$2:$AB$2)/10^9),0)</f>
        <v>-0.005527384482</v>
      </c>
      <c r="AG1715" s="160">
        <f>IF($AD$1579&gt;0,IPMT('Assumptions (Geo)'!$V$7,Model!Z$1,'Assumptions (Geo)'!$V$10,'Assumptions (Geo)'!$V$5*Model!$AD$1579*AVERAGE('Assumptions (Geo)'!$Z$2:$AB$2)/10^9),0)</f>
        <v>-0.005210336448</v>
      </c>
      <c r="AH1715" s="160">
        <f>IF($AD$1579&gt;0,IPMT('Assumptions (Geo)'!$V$7,Model!AA$1,'Assumptions (Geo)'!$V$10,'Assumptions (Geo)'!$V$5*Model!$AD$1579*AVERAGE('Assumptions (Geo)'!$Z$2:$AB$2)/10^9),0)</f>
        <v>-0.004878228634</v>
      </c>
      <c r="AI1715" s="160">
        <f>IF($AD$1579&gt;0,IPMT('Assumptions (Geo)'!$V$7,Model!AB$1,'Assumptions (Geo)'!$V$10,'Assumptions (Geo)'!$V$5*Model!$AD$1579*AVERAGE('Assumptions (Geo)'!$Z$2:$AB$2)/10^9),0)</f>
        <v>-0.004530345698</v>
      </c>
      <c r="AJ1715" s="160">
        <f>IF($AD$1579&gt;0,IPMT('Assumptions (Geo)'!$V$7,Model!AC$1,'Assumptions (Geo)'!$V$10,'Assumptions (Geo)'!$V$5*Model!$AD$1579*AVERAGE('Assumptions (Geo)'!$Z$2:$AB$2)/10^9),0)</f>
        <v>-0.004165938322</v>
      </c>
      <c r="AK1715" s="160">
        <f>IF($AD$1579&gt;0,IPMT('Assumptions (Geo)'!$V$7,Model!AD$1,'Assumptions (Geo)'!$V$10,'Assumptions (Geo)'!$V$5*Model!$AD$1579*AVERAGE('Assumptions (Geo)'!$Z$2:$AB$2)/10^9),0)</f>
        <v>-0.003784221596</v>
      </c>
      <c r="AL1715" s="160">
        <f>IF($AD$1579&gt;0,IPMT('Assumptions (Geo)'!$V$7,Model!AE$1,'Assumptions (Geo)'!$V$10,'Assumptions (Geo)'!$V$5*Model!$AD$1579*AVERAGE('Assumptions (Geo)'!$Z$2:$AB$2)/10^9),0)</f>
        <v>-0.003384373326</v>
      </c>
      <c r="AM1715" s="160">
        <f>IF($AD$1579&gt;0,IPMT('Assumptions (Geo)'!$V$7,Model!AF$1,'Assumptions (Geo)'!$V$10,'Assumptions (Geo)'!$V$5*Model!$AD$1579*AVERAGE('Assumptions (Geo)'!$Z$2:$AB$2)/10^9),0)</f>
        <v>-0.002965532263</v>
      </c>
      <c r="AN1715" s="160">
        <f>IF($AD$1579&gt;0,IPMT('Assumptions (Geo)'!$V$7,Model!AG$1,'Assumptions (Geo)'!$V$10,'Assumptions (Geo)'!$V$5*Model!$AD$1579*AVERAGE('Assumptions (Geo)'!$Z$2:$AB$2)/10^9),0)</f>
        <v>-0.00252679625</v>
      </c>
      <c r="AO1715" s="160">
        <f>IF($AD$1579&gt;0,IPMT('Assumptions (Geo)'!$V$7,Model!AH$1,'Assumptions (Geo)'!$V$10,'Assumptions (Geo)'!$V$5*Model!$AD$1579*AVERAGE('Assumptions (Geo)'!$Z$2:$AB$2)/10^9),0)</f>
        <v>-0.002067220275</v>
      </c>
      <c r="AP1715" s="160">
        <f>IF($AD$1579&gt;0,IPMT('Assumptions (Geo)'!$V$7,Model!AI$1,'Assumptions (Geo)'!$V$10,'Assumptions (Geo)'!$V$5*Model!$AD$1579*AVERAGE('Assumptions (Geo)'!$Z$2:$AB$2)/10^9),0)</f>
        <v>-0.001585814442</v>
      </c>
      <c r="AQ1715" s="160">
        <f>IF($AD$1579&gt;0,IPMT('Assumptions (Geo)'!$V$7,Model!AJ$1,'Assumptions (Geo)'!$V$10,'Assumptions (Geo)'!$V$5*Model!$AD$1579*AVERAGE('Assumptions (Geo)'!$Z$2:$AB$2)/10^9),0)</f>
        <v>-0.001081541832</v>
      </c>
      <c r="AR1715" s="160">
        <f>IF($AD$1579&gt;0,IPMT('Assumptions (Geo)'!$V$7,Model!AK$1,'Assumptions (Geo)'!$V$10,'Assumptions (Geo)'!$V$5*Model!$AD$1579*AVERAGE('Assumptions (Geo)'!$Z$2:$AB$2)/10^9),0)</f>
        <v>-0.0005533162731</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-0.001266576879</v>
      </c>
      <c r="AF1716" s="160">
        <f>IF($AE$1579&gt;0,IPMT('Assumptions (Geo)'!$V$7,Model!X$1,'Assumptions (Geo)'!$V$10,'Assumptions (Geo)'!$V$5*Model!$AE$1579*AVERAGE('Assumptions (Geo)'!$AA$2:$AC$2)/10^9),0)</f>
        <v>-0.001206767682</v>
      </c>
      <c r="AG1716" s="160">
        <f>IF($AE$1579&gt;0,IPMT('Assumptions (Geo)'!$V$7,Model!Y$1,'Assumptions (Geo)'!$V$10,'Assumptions (Geo)'!$V$5*Model!$AE$1579*AVERAGE('Assumptions (Geo)'!$AA$2:$AC$2)/10^9),0)</f>
        <v>-0.001144117548</v>
      </c>
      <c r="AH1716" s="160">
        <f>IF($AE$1579&gt;0,IPMT('Assumptions (Geo)'!$V$7,Model!Z$1,'Assumptions (Geo)'!$V$10,'Assumptions (Geo)'!$V$5*Model!$AE$1579*AVERAGE('Assumptions (Geo)'!$AA$2:$AC$2)/10^9),0)</f>
        <v>-0.001078491533</v>
      </c>
      <c r="AI1716" s="160">
        <f>IF($AE$1579&gt;0,IPMT('Assumptions (Geo)'!$V$7,Model!AA$1,'Assumptions (Geo)'!$V$10,'Assumptions (Geo)'!$V$5*Model!$AE$1579*AVERAGE('Assumptions (Geo)'!$AA$2:$AC$2)/10^9),0)</f>
        <v>-0.001009748282</v>
      </c>
      <c r="AJ1716" s="160">
        <f>IF($AE$1579&gt;0,IPMT('Assumptions (Geo)'!$V$7,Model!AB$1,'Assumptions (Geo)'!$V$10,'Assumptions (Geo)'!$V$5*Model!$AE$1579*AVERAGE('Assumptions (Geo)'!$AA$2:$AC$2)/10^9),0)</f>
        <v>-0.0009377397265</v>
      </c>
      <c r="AK1716" s="160">
        <f>IF($AE$1579&gt;0,IPMT('Assumptions (Geo)'!$V$7,Model!AC$1,'Assumptions (Geo)'!$V$10,'Assumptions (Geo)'!$V$5*Model!$AE$1579*AVERAGE('Assumptions (Geo)'!$AA$2:$AC$2)/10^9),0)</f>
        <v>-0.0008623107647</v>
      </c>
      <c r="AL1716" s="160">
        <f>IF($AE$1579&gt;0,IPMT('Assumptions (Geo)'!$V$7,Model!AD$1,'Assumptions (Geo)'!$V$10,'Assumptions (Geo)'!$V$5*Model!$AE$1579*AVERAGE('Assumptions (Geo)'!$AA$2:$AC$2)/10^9),0)</f>
        <v>-0.0007832989272</v>
      </c>
      <c r="AM1716" s="160">
        <f>IF($AE$1579&gt;0,IPMT('Assumptions (Geo)'!$V$7,Model!AE$1,'Assumptions (Geo)'!$V$10,'Assumptions (Geo)'!$V$5*Model!$AE$1579*AVERAGE('Assumptions (Geo)'!$AA$2:$AC$2)/10^9),0)</f>
        <v>-0.0007005340274</v>
      </c>
      <c r="AN1716" s="160">
        <f>IF($AE$1579&gt;0,IPMT('Assumptions (Geo)'!$V$7,Model!AF$1,'Assumptions (Geo)'!$V$10,'Assumptions (Geo)'!$V$5*Model!$AE$1579*AVERAGE('Assumptions (Geo)'!$AA$2:$AC$2)/10^9),0)</f>
        <v>-0.0006138377949</v>
      </c>
      <c r="AO1716" s="160">
        <f>IF($AE$1579&gt;0,IPMT('Assumptions (Geo)'!$V$7,Model!AG$1,'Assumptions (Geo)'!$V$10,'Assumptions (Geo)'!$V$5*Model!$AE$1579*AVERAGE('Assumptions (Geo)'!$AA$2:$AC$2)/10^9),0)</f>
        <v>-0.0005230234914</v>
      </c>
      <c r="AP1716" s="160">
        <f>IF($AE$1579&gt;0,IPMT('Assumptions (Geo)'!$V$7,Model!AH$1,'Assumptions (Geo)'!$V$10,'Assumptions (Geo)'!$V$5*Model!$AE$1579*AVERAGE('Assumptions (Geo)'!$AA$2:$AC$2)/10^9),0)</f>
        <v>-0.0004278955084</v>
      </c>
      <c r="AQ1716" s="160">
        <f>IF($AE$1579&gt;0,IPMT('Assumptions (Geo)'!$V$7,Model!AI$1,'Assumptions (Geo)'!$V$10,'Assumptions (Geo)'!$V$5*Model!$AE$1579*AVERAGE('Assumptions (Geo)'!$AA$2:$AC$2)/10^9),0)</f>
        <v>-0.0003282489462</v>
      </c>
      <c r="AR1716" s="160">
        <f>IF($AE$1579&gt;0,IPMT('Assumptions (Geo)'!$V$7,Model!AJ$1,'Assumptions (Geo)'!$V$10,'Assumptions (Geo)'!$V$5*Model!$AE$1579*AVERAGE('Assumptions (Geo)'!$AA$2:$AC$2)/10^9),0)</f>
        <v>-0.0002238691724</v>
      </c>
      <c r="AS1716" s="160">
        <f>IF($AE$1579&gt;0,IPMT('Assumptions (Geo)'!$V$7,Model!AK$1,'Assumptions (Geo)'!$V$10,'Assumptions (Geo)'!$V$5*Model!$AE$1579*AVERAGE('Assumptions (Geo)'!$AA$2:$AC$2)/10^9),0)</f>
        <v>-0.0001145313592</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-0.001297557289</v>
      </c>
      <c r="AG1717" s="160">
        <f>IF($AF$1579&gt;0,IPMT('Assumptions (Geo)'!$V$7,Model!X$1,'Assumptions (Geo)'!$V$10,'Assumptions (Geo)'!$V$5*Model!$AF$1579*AVERAGE('Assumptions (Geo)'!$AB$2:$AD$2)/10^9),0)</f>
        <v>-0.001236285161</v>
      </c>
      <c r="AH1717" s="160">
        <f>IF($AF$1579&gt;0,IPMT('Assumptions (Geo)'!$V$7,Model!Y$1,'Assumptions (Geo)'!$V$10,'Assumptions (Geo)'!$V$5*Model!$AF$1579*AVERAGE('Assumptions (Geo)'!$AB$2:$AD$2)/10^9),0)</f>
        <v>-0.001172102608</v>
      </c>
      <c r="AI1717" s="160">
        <f>IF($AF$1579&gt;0,IPMT('Assumptions (Geo)'!$V$7,Model!Z$1,'Assumptions (Geo)'!$V$10,'Assumptions (Geo)'!$V$5*Model!$AF$1579*AVERAGE('Assumptions (Geo)'!$AB$2:$AD$2)/10^9),0)</f>
        <v>-0.001104871384</v>
      </c>
      <c r="AJ1717" s="160">
        <f>IF($AF$1579&gt;0,IPMT('Assumptions (Geo)'!$V$7,Model!AA$1,'Assumptions (Geo)'!$V$10,'Assumptions (Geo)'!$V$5*Model!$AF$1579*AVERAGE('Assumptions (Geo)'!$AB$2:$AD$2)/10^9),0)</f>
        <v>-0.001034446676</v>
      </c>
      <c r="AK1717" s="160">
        <f>IF($AF$1579&gt;0,IPMT('Assumptions (Geo)'!$V$7,Model!AB$1,'Assumptions (Geo)'!$V$10,'Assumptions (Geo)'!$V$5*Model!$AF$1579*AVERAGE('Assumptions (Geo)'!$AB$2:$AD$2)/10^9),0)</f>
        <v>-0.000960676795</v>
      </c>
      <c r="AL1717" s="160">
        <f>IF($AF$1579&gt;0,IPMT('Assumptions (Geo)'!$V$7,Model!AC$1,'Assumptions (Geo)'!$V$10,'Assumptions (Geo)'!$V$5*Model!$AF$1579*AVERAGE('Assumptions (Geo)'!$AB$2:$AD$2)/10^9),0)</f>
        <v>-0.0008834028444</v>
      </c>
      <c r="AM1717" s="160">
        <f>IF($AF$1579&gt;0,IPMT('Assumptions (Geo)'!$V$7,Model!AD$1,'Assumptions (Geo)'!$V$10,'Assumptions (Geo)'!$V$5*Model!$AF$1579*AVERAGE('Assumptions (Geo)'!$AB$2:$AD$2)/10^9),0)</f>
        <v>-0.0008024583812</v>
      </c>
      <c r="AN1717" s="160">
        <f>IF($AF$1579&gt;0,IPMT('Assumptions (Geo)'!$V$7,Model!AE$1,'Assumptions (Geo)'!$V$10,'Assumptions (Geo)'!$V$5*Model!$AF$1579*AVERAGE('Assumptions (Geo)'!$AB$2:$AD$2)/10^9),0)</f>
        <v>-0.0007176690559</v>
      </c>
      <c r="AO1717" s="160">
        <f>IF($AF$1579&gt;0,IPMT('Assumptions (Geo)'!$V$7,Model!AF$1,'Assumptions (Geo)'!$V$10,'Assumptions (Geo)'!$V$5*Model!$AF$1579*AVERAGE('Assumptions (Geo)'!$AB$2:$AD$2)/10^9),0)</f>
        <v>-0.0006288522378</v>
      </c>
      <c r="AP1717" s="160">
        <f>IF($AF$1579&gt;0,IPMT('Assumptions (Geo)'!$V$7,Model!AG$1,'Assumptions (Geo)'!$V$10,'Assumptions (Geo)'!$V$5*Model!$AF$1579*AVERAGE('Assumptions (Geo)'!$AB$2:$AD$2)/10^9),0)</f>
        <v>-0.0005358166207</v>
      </c>
      <c r="AQ1717" s="160">
        <f>IF($AF$1579&gt;0,IPMT('Assumptions (Geo)'!$V$7,Model!AH$1,'Assumptions (Geo)'!$V$10,'Assumptions (Geo)'!$V$5*Model!$AF$1579*AVERAGE('Assumptions (Geo)'!$AB$2:$AD$2)/10^9),0)</f>
        <v>-0.0004383618119</v>
      </c>
      <c r="AR1717" s="160">
        <f>IF($AF$1579&gt;0,IPMT('Assumptions (Geo)'!$V$7,Model!AI$1,'Assumptions (Geo)'!$V$10,'Assumptions (Geo)'!$V$5*Model!$AF$1579*AVERAGE('Assumptions (Geo)'!$AB$2:$AD$2)/10^9),0)</f>
        <v>-0.0003362778996</v>
      </c>
      <c r="AS1717" s="160">
        <f>IF($AF$1579&gt;0,IPMT('Assumptions (Geo)'!$V$7,Model!AJ$1,'Assumptions (Geo)'!$V$10,'Assumptions (Geo)'!$V$5*Model!$AF$1579*AVERAGE('Assumptions (Geo)'!$AB$2:$AD$2)/10^9),0)</f>
        <v>-0.0002293450015</v>
      </c>
      <c r="AT1717" s="160">
        <f>IF($AF$1579&gt;0,IPMT('Assumptions (Geo)'!$V$7,Model!AK$1,'Assumptions (Geo)'!$V$10,'Assumptions (Geo)'!$V$5*Model!$AF$1579*AVERAGE('Assumptions (Geo)'!$AB$2:$AD$2)/10^9),0)</f>
        <v>-0.0001173327908</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-0.001329264431</v>
      </c>
      <c r="AH1718" s="160">
        <f>IF($AG$1579&gt;0,IPMT('Assumptions (Geo)'!$V$7,Model!X$1,'Assumptions (Geo)'!$V$10,'Assumptions (Geo)'!$V$5*Model!$AG$1579*AVERAGE('Assumptions (Geo)'!$AC$2:$AE$2)/10^9),0)</f>
        <v>-0.001266495056</v>
      </c>
      <c r="AI1718" s="160">
        <f>IF($AG$1579&gt;0,IPMT('Assumptions (Geo)'!$V$7,Model!Y$1,'Assumptions (Geo)'!$V$10,'Assumptions (Geo)'!$V$5*Model!$AG$1579*AVERAGE('Assumptions (Geo)'!$AC$2:$AE$2)/10^9),0)</f>
        <v>-0.001200744137</v>
      </c>
      <c r="AJ1718" s="160">
        <f>IF($AG$1579&gt;0,IPMT('Assumptions (Geo)'!$V$7,Model!Z$1,'Assumptions (Geo)'!$V$10,'Assumptions (Geo)'!$V$5*Model!$AG$1579*AVERAGE('Assumptions (Geo)'!$AC$2:$AE$2)/10^9),0)</f>
        <v>-0.001131870048</v>
      </c>
      <c r="AK1718" s="160">
        <f>IF($AG$1579&gt;0,IPMT('Assumptions (Geo)'!$V$7,Model!AA$1,'Assumptions (Geo)'!$V$10,'Assumptions (Geo)'!$V$5*Model!$AG$1579*AVERAGE('Assumptions (Geo)'!$AC$2:$AE$2)/10^9),0)</f>
        <v>-0.001059724441</v>
      </c>
      <c r="AL1718" s="160">
        <f>IF($AG$1579&gt;0,IPMT('Assumptions (Geo)'!$V$7,Model!AB$1,'Assumptions (Geo)'!$V$10,'Assumptions (Geo)'!$V$5*Model!$AG$1579*AVERAGE('Assumptions (Geo)'!$AC$2:$AE$2)/10^9),0)</f>
        <v>-0.000984151917</v>
      </c>
      <c r="AM1718" s="160">
        <f>IF($AG$1579&gt;0,IPMT('Assumptions (Geo)'!$V$7,Model!AC$1,'Assumptions (Geo)'!$V$10,'Assumptions (Geo)'!$V$5*Model!$AG$1579*AVERAGE('Assumptions (Geo)'!$AC$2:$AE$2)/10^9),0)</f>
        <v>-0.0009049896983</v>
      </c>
      <c r="AN1718" s="160">
        <f>IF($AG$1579&gt;0,IPMT('Assumptions (Geo)'!$V$7,Model!AD$1,'Assumptions (Geo)'!$V$10,'Assumptions (Geo)'!$V$5*Model!$AG$1579*AVERAGE('Assumptions (Geo)'!$AC$2:$AE$2)/10^9),0)</f>
        <v>-0.0008220672741</v>
      </c>
      <c r="AO1718" s="160">
        <f>IF($AG$1579&gt;0,IPMT('Assumptions (Geo)'!$V$7,Model!AE$1,'Assumptions (Geo)'!$V$10,'Assumptions (Geo)'!$V$5*Model!$AG$1579*AVERAGE('Assumptions (Geo)'!$AC$2:$AE$2)/10^9),0)</f>
        <v>-0.0007352060348</v>
      </c>
      <c r="AP1718" s="160">
        <f>IF($AG$1579&gt;0,IPMT('Assumptions (Geo)'!$V$7,Model!AF$1,'Assumptions (Geo)'!$V$10,'Assumptions (Geo)'!$V$5*Model!$AG$1579*AVERAGE('Assumptions (Geo)'!$AC$2:$AE$2)/10^9),0)</f>
        <v>-0.0006442188867</v>
      </c>
      <c r="AQ1718" s="160">
        <f>IF($AG$1579&gt;0,IPMT('Assumptions (Geo)'!$V$7,Model!AG$1,'Assumptions (Geo)'!$V$10,'Assumptions (Geo)'!$V$5*Model!$AG$1579*AVERAGE('Assumptions (Geo)'!$AC$2:$AE$2)/10^9),0)</f>
        <v>-0.000548909849</v>
      </c>
      <c r="AR1718" s="160">
        <f>IF($AG$1579&gt;0,IPMT('Assumptions (Geo)'!$V$7,Model!AH$1,'Assumptions (Geo)'!$V$10,'Assumptions (Geo)'!$V$5*Model!$AG$1579*AVERAGE('Assumptions (Geo)'!$AC$2:$AE$2)/10^9),0)</f>
        <v>-0.000449073632</v>
      </c>
      <c r="AS1718" s="160">
        <f>IF($AG$1579&gt;0,IPMT('Assumptions (Geo)'!$V$7,Model!AI$1,'Assumptions (Geo)'!$V$10,'Assumptions (Geo)'!$V$5*Model!$AG$1579*AVERAGE('Assumptions (Geo)'!$AC$2:$AE$2)/10^9),0)</f>
        <v>-0.0003444951947</v>
      </c>
      <c r="AT1718" s="160">
        <f>IF($AG$1579&gt;0,IPMT('Assumptions (Geo)'!$V$7,Model!AJ$1,'Assumptions (Geo)'!$V$10,'Assumptions (Geo)'!$V$5*Model!$AG$1579*AVERAGE('Assumptions (Geo)'!$AC$2:$AE$2)/10^9),0)</f>
        <v>-0.0002349492817</v>
      </c>
      <c r="AU1718" s="160">
        <f>IF($AG$1579&gt;0,IPMT('Assumptions (Geo)'!$V$7,Model!AK$1,'Assumptions (Geo)'!$V$10,'Assumptions (Geo)'!$V$5*Model!$AG$1579*AVERAGE('Assumptions (Geo)'!$AC$2:$AE$2)/10^9),0)</f>
        <v>-0.0001201999378</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-0.009264519538</v>
      </c>
      <c r="AI1719" s="160">
        <f>IF($AH$1579&gt;0,IPMT('Assumptions (Geo)'!$V$7,Model!X$1,'Assumptions (Geo)'!$V$10,'Assumptions (Geo)'!$V$5*Model!$AH$1579*AVERAGE('Assumptions (Geo)'!$AD$2:$AF$2)/10^9),0)</f>
        <v>-0.008827038415</v>
      </c>
      <c r="AJ1719" s="160">
        <f>IF($AH$1579&gt;0,IPMT('Assumptions (Geo)'!$V$7,Model!Y$1,'Assumptions (Geo)'!$V$10,'Assumptions (Geo)'!$V$5*Model!$AH$1579*AVERAGE('Assumptions (Geo)'!$AD$2:$AF$2)/10^9),0)</f>
        <v>-0.00836877694</v>
      </c>
      <c r="AK1719" s="160">
        <f>IF($AH$1579&gt;0,IPMT('Assumptions (Geo)'!$V$7,Model!Z$1,'Assumptions (Geo)'!$V$10,'Assumptions (Geo)'!$V$5*Model!$AH$1579*AVERAGE('Assumptions (Geo)'!$AD$2:$AF$2)/10^9),0)</f>
        <v>-0.007888748044</v>
      </c>
      <c r="AL1719" s="160">
        <f>IF($AH$1579&gt;0,IPMT('Assumptions (Geo)'!$V$7,Model!AA$1,'Assumptions (Geo)'!$V$10,'Assumptions (Geo)'!$V$5*Model!$AH$1579*AVERAGE('Assumptions (Geo)'!$AD$2:$AF$2)/10^9),0)</f>
        <v>-0.007385917776</v>
      </c>
      <c r="AM1719" s="160">
        <f>IF($AH$1579&gt;0,IPMT('Assumptions (Geo)'!$V$7,Model!AB$1,'Assumptions (Geo)'!$V$10,'Assumptions (Geo)'!$V$5*Model!$AH$1579*AVERAGE('Assumptions (Geo)'!$AD$2:$AF$2)/10^9),0)</f>
        <v>-0.00685920307</v>
      </c>
      <c r="AN1719" s="160">
        <f>IF($AH$1579&gt;0,IPMT('Assumptions (Geo)'!$V$7,Model!AC$1,'Assumptions (Geo)'!$V$10,'Assumptions (Geo)'!$V$5*Model!$AH$1579*AVERAGE('Assumptions (Geo)'!$AD$2:$AF$2)/10^9),0)</f>
        <v>-0.006307469415</v>
      </c>
      <c r="AO1719" s="160">
        <f>IF($AH$1579&gt;0,IPMT('Assumptions (Geo)'!$V$7,Model!AD$1,'Assumptions (Geo)'!$V$10,'Assumptions (Geo)'!$V$5*Model!$AH$1579*AVERAGE('Assumptions (Geo)'!$AD$2:$AF$2)/10^9),0)</f>
        <v>-0.005729528412</v>
      </c>
      <c r="AP1719" s="160">
        <f>IF($AH$1579&gt;0,IPMT('Assumptions (Geo)'!$V$7,Model!AE$1,'Assumptions (Geo)'!$V$10,'Assumptions (Geo)'!$V$5*Model!$AH$1579*AVERAGE('Assumptions (Geo)'!$AD$2:$AF$2)/10^9),0)</f>
        <v>-0.005124135211</v>
      </c>
      <c r="AQ1719" s="160">
        <f>IF($AH$1579&gt;0,IPMT('Assumptions (Geo)'!$V$7,Model!AF$1,'Assumptions (Geo)'!$V$10,'Assumptions (Geo)'!$V$5*Model!$AH$1579*AVERAGE('Assumptions (Geo)'!$AD$2:$AF$2)/10^9),0)</f>
        <v>-0.004489985833</v>
      </c>
      <c r="AR1719" s="160">
        <f>IF($AH$1579&gt;0,IPMT('Assumptions (Geo)'!$V$7,Model!AG$1,'Assumptions (Geo)'!$V$10,'Assumptions (Geo)'!$V$5*Model!$AH$1579*AVERAGE('Assumptions (Geo)'!$AD$2:$AF$2)/10^9),0)</f>
        <v>-0.00382571436</v>
      </c>
      <c r="AS1719" s="160">
        <f>IF($AH$1579&gt;0,IPMT('Assumptions (Geo)'!$V$7,Model!AH$1,'Assumptions (Geo)'!$V$10,'Assumptions (Geo)'!$V$5*Model!$AH$1579*AVERAGE('Assumptions (Geo)'!$AD$2:$AF$2)/10^9),0)</f>
        <v>-0.003129889992</v>
      </c>
      <c r="AT1719" s="160">
        <f>IF($AH$1579&gt;0,IPMT('Assumptions (Geo)'!$V$7,Model!AI$1,'Assumptions (Geo)'!$V$10,'Assumptions (Geo)'!$V$5*Model!$AH$1579*AVERAGE('Assumptions (Geo)'!$AD$2:$AF$2)/10^9),0)</f>
        <v>-0.002401013966</v>
      </c>
      <c r="AU1719" s="160">
        <f>IF($AH$1579&gt;0,IPMT('Assumptions (Geo)'!$V$7,Model!AJ$1,'Assumptions (Geo)'!$V$10,'Assumptions (Geo)'!$V$5*Model!$AH$1579*AVERAGE('Assumptions (Geo)'!$AD$2:$AF$2)/10^9),0)</f>
        <v>-0.001637516329</v>
      </c>
      <c r="AV1719" s="160">
        <f>IF($AH$1579&gt;0,IPMT('Assumptions (Geo)'!$V$7,Model!AK$1,'Assumptions (Geo)'!$V$10,'Assumptions (Geo)'!$V$5*Model!$AH$1579*AVERAGE('Assumptions (Geo)'!$AD$2:$AF$2)/10^9),0)</f>
        <v>-0.0008377525541</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-0.001394925541</v>
      </c>
      <c r="AJ1720" s="160">
        <f>IF($AI$1579&gt;0,IPMT('Assumptions (Geo)'!$V$7,Model!X$1,'Assumptions (Geo)'!$V$10,'Assumptions (Geo)'!$V$5*Model!$AI$1579*AVERAGE('Assumptions (Geo)'!$AE$2:$AG$2)/10^9),0)</f>
        <v>-0.001329055574</v>
      </c>
      <c r="AK1720" s="160">
        <f>IF($AI$1579&gt;0,IPMT('Assumptions (Geo)'!$V$7,Model!Y$1,'Assumptions (Geo)'!$V$10,'Assumptions (Geo)'!$V$5*Model!$AI$1579*AVERAGE('Assumptions (Geo)'!$AE$2:$AG$2)/10^9),0)</f>
        <v>-0.001260056785</v>
      </c>
      <c r="AL1720" s="160">
        <f>IF($AI$1579&gt;0,IPMT('Assumptions (Geo)'!$V$7,Model!Z$1,'Assumptions (Geo)'!$V$10,'Assumptions (Geo)'!$V$5*Model!$AI$1579*AVERAGE('Assumptions (Geo)'!$AE$2:$AG$2)/10^9),0)</f>
        <v>-0.001187780552</v>
      </c>
      <c r="AM1720" s="160">
        <f>IF($AI$1579&gt;0,IPMT('Assumptions (Geo)'!$V$7,Model!AA$1,'Assumptions (Geo)'!$V$10,'Assumptions (Geo)'!$V$5*Model!$AI$1579*AVERAGE('Assumptions (Geo)'!$AE$2:$AG$2)/10^9),0)</f>
        <v>-0.001112071199</v>
      </c>
      <c r="AN1720" s="160">
        <f>IF($AI$1579&gt;0,IPMT('Assumptions (Geo)'!$V$7,Model!AB$1,'Assumptions (Geo)'!$V$10,'Assumptions (Geo)'!$V$5*Model!$AI$1579*AVERAGE('Assumptions (Geo)'!$AE$2:$AG$2)/10^9),0)</f>
        <v>-0.001032765651</v>
      </c>
      <c r="AO1720" s="160">
        <f>IF($AI$1579&gt;0,IPMT('Assumptions (Geo)'!$V$7,Model!AC$1,'Assumptions (Geo)'!$V$10,'Assumptions (Geo)'!$V$5*Model!$AI$1579*AVERAGE('Assumptions (Geo)'!$AE$2:$AG$2)/10^9),0)</f>
        <v>-0.0009496930898</v>
      </c>
      <c r="AP1720" s="160">
        <f>IF($AI$1579&gt;0,IPMT('Assumptions (Geo)'!$V$7,Model!AD$1,'Assumptions (Geo)'!$V$10,'Assumptions (Geo)'!$V$5*Model!$AI$1579*AVERAGE('Assumptions (Geo)'!$AE$2:$AG$2)/10^9),0)</f>
        <v>-0.0008626745819</v>
      </c>
      <c r="AQ1720" s="160">
        <f>IF($AI$1579&gt;0,IPMT('Assumptions (Geo)'!$V$7,Model!AE$1,'Assumptions (Geo)'!$V$10,'Assumptions (Geo)'!$V$5*Model!$AI$1579*AVERAGE('Assumptions (Geo)'!$AE$2:$AG$2)/10^9),0)</f>
        <v>-0.0007715226949</v>
      </c>
      <c r="AR1720" s="160">
        <f>IF($AI$1579&gt;0,IPMT('Assumptions (Geo)'!$V$7,Model!AF$1,'Assumptions (Geo)'!$V$10,'Assumptions (Geo)'!$V$5*Model!$AI$1579*AVERAGE('Assumptions (Geo)'!$AE$2:$AG$2)/10^9),0)</f>
        <v>-0.0006760410933</v>
      </c>
      <c r="AS1720" s="160">
        <f>IF($AI$1579&gt;0,IPMT('Assumptions (Geo)'!$V$7,Model!AG$1,'Assumptions (Geo)'!$V$10,'Assumptions (Geo)'!$V$5*Model!$AI$1579*AVERAGE('Assumptions (Geo)'!$AE$2:$AG$2)/10^9),0)</f>
        <v>-0.0005760241156</v>
      </c>
      <c r="AT1720" s="160">
        <f>IF($AI$1579&gt;0,IPMT('Assumptions (Geo)'!$V$7,Model!AH$1,'Assumptions (Geo)'!$V$10,'Assumptions (Geo)'!$V$5*Model!$AI$1579*AVERAGE('Assumptions (Geo)'!$AE$2:$AG$2)/10^9),0)</f>
        <v>-0.0004712563314</v>
      </c>
      <c r="AU1720" s="160">
        <f>IF($AI$1579&gt;0,IPMT('Assumptions (Geo)'!$V$7,Model!AI$1,'Assumptions (Geo)'!$V$10,'Assumptions (Geo)'!$V$5*Model!$AI$1579*AVERAGE('Assumptions (Geo)'!$AE$2:$AG$2)/10^9),0)</f>
        <v>-0.0003615120775</v>
      </c>
      <c r="AV1720" s="160">
        <f>IF($AI$1579&gt;0,IPMT('Assumptions (Geo)'!$V$7,Model!AJ$1,'Assumptions (Geo)'!$V$10,'Assumptions (Geo)'!$V$5*Model!$AI$1579*AVERAGE('Assumptions (Geo)'!$AE$2:$AG$2)/10^9),0)</f>
        <v>-0.0002465549715</v>
      </c>
      <c r="AW1720" s="160">
        <f>IF($AI$1579&gt;0,IPMT('Assumptions (Geo)'!$V$7,Model!AK$1,'Assumptions (Geo)'!$V$10,'Assumptions (Geo)'!$V$5*Model!$AI$1579*AVERAGE('Assumptions (Geo)'!$AE$2:$AG$2)/10^9),0)</f>
        <v>-0.000126137403</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-0.001428913755</v>
      </c>
      <c r="AK1721" s="177">
        <f>IF($AJ$1579&gt;0,IPMT('Assumptions (Geo)'!$V$7,Model!X$1,'Assumptions (Geo)'!$V$10,'Assumptions (Geo)'!$V$5*Model!$AJ$1579*AVERAGE('Assumptions (Geo)'!$AF$2:$AH$2)/10^9),0)</f>
        <v>-0.001361438827</v>
      </c>
      <c r="AL1721" s="177">
        <f>IF($AJ$1579&gt;0,IPMT('Assumptions (Geo)'!$V$7,Model!Y$1,'Assumptions (Geo)'!$V$10,'Assumptions (Geo)'!$V$5*Model!$AJ$1579*AVERAGE('Assumptions (Geo)'!$AF$2:$AH$2)/10^9),0)</f>
        <v>-0.001290758839</v>
      </c>
      <c r="AM1721" s="177">
        <f>IF($AJ$1579&gt;0,IPMT('Assumptions (Geo)'!$V$7,Model!Z$1,'Assumptions (Geo)'!$V$10,'Assumptions (Geo)'!$V$5*Model!$AJ$1579*AVERAGE('Assumptions (Geo)'!$AF$2:$AH$2)/10^9),0)</f>
        <v>-0.001216721552</v>
      </c>
      <c r="AN1721" s="177">
        <f>IF($AJ$1579&gt;0,IPMT('Assumptions (Geo)'!$V$7,Model!AA$1,'Assumptions (Geo)'!$V$10,'Assumptions (Geo)'!$V$5*Model!$AJ$1579*AVERAGE('Assumptions (Geo)'!$AF$2:$AH$2)/10^9),0)</f>
        <v>-0.001139167494</v>
      </c>
      <c r="AO1721" s="177">
        <f>IF($AJ$1579&gt;0,IPMT('Assumptions (Geo)'!$V$7,Model!AB$1,'Assumptions (Geo)'!$V$10,'Assumptions (Geo)'!$V$5*Model!$AJ$1579*AVERAGE('Assumptions (Geo)'!$AF$2:$AH$2)/10^9),0)</f>
        <v>-0.001057929618</v>
      </c>
      <c r="AP1721" s="177">
        <f>IF($AJ$1579&gt;0,IPMT('Assumptions (Geo)'!$V$7,Model!AC$1,'Assumptions (Geo)'!$V$10,'Assumptions (Geo)'!$V$5*Model!$AJ$1579*AVERAGE('Assumptions (Geo)'!$AF$2:$AH$2)/10^9),0)</f>
        <v>-0.0009728329431</v>
      </c>
      <c r="AQ1721" s="177">
        <f>IF($AJ$1579&gt;0,IPMT('Assumptions (Geo)'!$V$7,Model!AD$1,'Assumptions (Geo)'!$V$10,'Assumptions (Geo)'!$V$5*Model!$AJ$1579*AVERAGE('Assumptions (Geo)'!$AF$2:$AH$2)/10^9),0)</f>
        <v>-0.000883694176</v>
      </c>
      <c r="AR1721" s="177">
        <f>IF($AJ$1579&gt;0,IPMT('Assumptions (Geo)'!$V$7,Model!AE$1,'Assumptions (Geo)'!$V$10,'Assumptions (Geo)'!$V$5*Model!$AJ$1579*AVERAGE('Assumptions (Geo)'!$AF$2:$AH$2)/10^9),0)</f>
        <v>-0.0007903213175</v>
      </c>
      <c r="AS1721" s="177">
        <f>IF($AJ$1579&gt;0,IPMT('Assumptions (Geo)'!$V$7,Model!AF$1,'Assumptions (Geo)'!$V$10,'Assumptions (Geo)'!$V$5*Model!$AJ$1579*AVERAGE('Assumptions (Geo)'!$AF$2:$AH$2)/10^9),0)</f>
        <v>-0.0006925132482</v>
      </c>
      <c r="AT1721" s="177">
        <f>IF($AJ$1579&gt;0,IPMT('Assumptions (Geo)'!$V$7,Model!AG$1,'Assumptions (Geo)'!$V$10,'Assumptions (Geo)'!$V$5*Model!$AJ$1579*AVERAGE('Assumptions (Geo)'!$AF$2:$AH$2)/10^9),0)</f>
        <v>-0.0005900592956</v>
      </c>
      <c r="AU1721" s="177">
        <f>IF($AJ$1579&gt;0,IPMT('Assumptions (Geo)'!$V$7,Model!AH$1,'Assumptions (Geo)'!$V$10,'Assumptions (Geo)'!$V$5*Model!$AJ$1579*AVERAGE('Assumptions (Geo)'!$AF$2:$AH$2)/10^9),0)</f>
        <v>-0.0004827387803</v>
      </c>
      <c r="AV1721" s="177">
        <f>IF($AJ$1579&gt;0,IPMT('Assumptions (Geo)'!$V$7,Model!AI$1,'Assumptions (Geo)'!$V$10,'Assumptions (Geo)'!$V$5*Model!$AJ$1579*AVERAGE('Assumptions (Geo)'!$AF$2:$AH$2)/10^9),0)</f>
        <v>-0.0003703205405</v>
      </c>
      <c r="AW1721" s="177">
        <f>IF($AJ$1579&gt;0,IPMT('Assumptions (Geo)'!$V$7,Model!AJ$1,'Assumptions (Geo)'!$V$10,'Assumptions (Geo)'!$V$5*Model!$AJ$1579*AVERAGE('Assumptions (Geo)'!$AF$2:$AH$2)/10^9),0)</f>
        <v>-0.0002525624343</v>
      </c>
      <c r="AX1721" s="177">
        <f>IF($AJ$1579&gt;0,IPMT('Assumptions (Geo)'!$V$7,Model!AK$1,'Assumptions (Geo)'!$V$10,'Assumptions (Geo)'!$V$5*Model!$AJ$1579*AVERAGE('Assumptions (Geo)'!$AF$2:$AH$2)/10^9),0)</f>
        <v>-0.000129210818</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-0.004384499311</v>
      </c>
      <c r="AL1722" s="160">
        <f>IF($AK$1579&gt;0,IPMT('Assumptions (Geo)'!$V$7,Model!X$1,'Assumptions (Geo)'!$V$10,'Assumptions (Geo)'!$V$5*Model!$AK$1579*AVERAGE('Assumptions (Geo)'!$AG$2:$AI$2)/10^9),0)</f>
        <v>-0.004177458279</v>
      </c>
      <c r="AM1722" s="160">
        <f>IF($AK$1579&gt;0,IPMT('Assumptions (Geo)'!$V$7,Model!Y$1,'Assumptions (Geo)'!$V$10,'Assumptions (Geo)'!$V$5*Model!$AK$1579*AVERAGE('Assumptions (Geo)'!$AG$2:$AI$2)/10^9),0)</f>
        <v>-0.003960582799</v>
      </c>
      <c r="AN1722" s="160">
        <f>IF($AK$1579&gt;0,IPMT('Assumptions (Geo)'!$V$7,Model!Z$1,'Assumptions (Geo)'!$V$10,'Assumptions (Geo)'!$V$5*Model!$AK$1579*AVERAGE('Assumptions (Geo)'!$AG$2:$AI$2)/10^9),0)</f>
        <v>-0.003733405733</v>
      </c>
      <c r="AO1722" s="160">
        <f>IF($AK$1579&gt;0,IPMT('Assumptions (Geo)'!$V$7,Model!AA$1,'Assumptions (Geo)'!$V$10,'Assumptions (Geo)'!$V$5*Model!$AK$1579*AVERAGE('Assumptions (Geo)'!$AG$2:$AI$2)/10^9),0)</f>
        <v>-0.003495437757</v>
      </c>
      <c r="AP1722" s="160">
        <f>IF($AK$1579&gt;0,IPMT('Assumptions (Geo)'!$V$7,Model!AB$1,'Assumptions (Geo)'!$V$10,'Assumptions (Geo)'!$V$5*Model!$AK$1579*AVERAGE('Assumptions (Geo)'!$AG$2:$AI$2)/10^9),0)</f>
        <v>-0.003246166302</v>
      </c>
      <c r="AQ1722" s="160">
        <f>IF($AK$1579&gt;0,IPMT('Assumptions (Geo)'!$V$7,Model!AC$1,'Assumptions (Geo)'!$V$10,'Assumptions (Geo)'!$V$5*Model!$AK$1579*AVERAGE('Assumptions (Geo)'!$AG$2:$AI$2)/10^9),0)</f>
        <v>-0.002985054453</v>
      </c>
      <c r="AR1722" s="160">
        <f>IF($AK$1579&gt;0,IPMT('Assumptions (Geo)'!$V$7,Model!AD$1,'Assumptions (Geo)'!$V$10,'Assumptions (Geo)'!$V$5*Model!$AK$1579*AVERAGE('Assumptions (Geo)'!$AG$2:$AI$2)/10^9),0)</f>
        <v>-0.002711539791</v>
      </c>
      <c r="AS1722" s="160">
        <f>IF($AK$1579&gt;0,IPMT('Assumptions (Geo)'!$V$7,Model!AE$1,'Assumptions (Geo)'!$V$10,'Assumptions (Geo)'!$V$5*Model!$AK$1579*AVERAGE('Assumptions (Geo)'!$AG$2:$AI$2)/10^9),0)</f>
        <v>-0.002425033183</v>
      </c>
      <c r="AT1722" s="160">
        <f>IF($AK$1579&gt;0,IPMT('Assumptions (Geo)'!$V$7,Model!AF$1,'Assumptions (Geo)'!$V$10,'Assumptions (Geo)'!$V$5*Model!$AK$1579*AVERAGE('Assumptions (Geo)'!$AG$2:$AI$2)/10^9),0)</f>
        <v>-0.00212491751</v>
      </c>
      <c r="AU1722" s="160">
        <f>IF($AK$1579&gt;0,IPMT('Assumptions (Geo)'!$V$7,Model!AG$1,'Assumptions (Geo)'!$V$10,'Assumptions (Geo)'!$V$5*Model!$AK$1579*AVERAGE('Assumptions (Geo)'!$AG$2:$AI$2)/10^9),0)</f>
        <v>-0.001810546344</v>
      </c>
      <c r="AV1722" s="160">
        <f>IF($AK$1579&gt;0,IPMT('Assumptions (Geo)'!$V$7,Model!AH$1,'Assumptions (Geo)'!$V$10,'Assumptions (Geo)'!$V$5*Model!$AK$1579*AVERAGE('Assumptions (Geo)'!$AG$2:$AI$2)/10^9),0)</f>
        <v>-0.001481242546</v>
      </c>
      <c r="AW1722" s="160">
        <f>IF($AK$1579&gt;0,IPMT('Assumptions (Geo)'!$V$7,Model!AI$1,'Assumptions (Geo)'!$V$10,'Assumptions (Geo)'!$V$5*Model!$AK$1579*AVERAGE('Assumptions (Geo)'!$AG$2:$AI$2)/10^9),0)</f>
        <v>-0.001136296819</v>
      </c>
      <c r="AX1722" s="160">
        <f>IF($AK$1579&gt;0,IPMT('Assumptions (Geo)'!$V$7,Model!AJ$1,'Assumptions (Geo)'!$V$10,'Assumptions (Geo)'!$V$5*Model!$AK$1579*AVERAGE('Assumptions (Geo)'!$AG$2:$AI$2)/10^9),0)</f>
        <v>-0.0007749661691</v>
      </c>
      <c r="AY1722" s="160">
        <f>IF($AK$1579&gt;0,IPMT('Assumptions (Geo)'!$V$7,Model!AK$1,'Assumptions (Geo)'!$V$10,'Assumptions (Geo)'!$V$5*Model!$AK$1579*AVERAGE('Assumptions (Geo)'!$AG$2:$AI$2)/10^9),0)</f>
        <v>-0.0003964723136</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-0.001499294002</v>
      </c>
      <c r="AM1723" s="177">
        <f>IF($AL$1579&gt;0,IPMT('Assumptions (Geo)'!$V$7,Model!X$1,'Assumptions (Geo)'!$V$10,'Assumptions (Geo)'!$V$5*Model!$AL$1579*AVERAGE('Assumptions (Geo)'!$AH$2:$AJ$2)/10^9),0)</f>
        <v>-0.001428495638</v>
      </c>
      <c r="AN1723" s="177">
        <f>IF($AL$1579&gt;0,IPMT('Assumptions (Geo)'!$V$7,Model!Y$1,'Assumptions (Geo)'!$V$10,'Assumptions (Geo)'!$V$5*Model!$AL$1579*AVERAGE('Assumptions (Geo)'!$AH$2:$AJ$2)/10^9),0)</f>
        <v>-0.001354334352</v>
      </c>
      <c r="AO1723" s="177">
        <f>IF($AL$1579&gt;0,IPMT('Assumptions (Geo)'!$V$7,Model!Z$1,'Assumptions (Geo)'!$V$10,'Assumptions (Geo)'!$V$5*Model!$AL$1579*AVERAGE('Assumptions (Geo)'!$AH$2:$AJ$2)/10^9),0)</f>
        <v>-0.001276650405</v>
      </c>
      <c r="AP1723" s="177">
        <f>IF($AL$1579&gt;0,IPMT('Assumptions (Geo)'!$V$7,Model!AA$1,'Assumptions (Geo)'!$V$10,'Assumptions (Geo)'!$V$5*Model!$AL$1579*AVERAGE('Assumptions (Geo)'!$AH$2:$AJ$2)/10^9),0)</f>
        <v>-0.001195276471</v>
      </c>
      <c r="AQ1723" s="177">
        <f>IF($AL$1579&gt;0,IPMT('Assumptions (Geo)'!$V$7,Model!AB$1,'Assumptions (Geo)'!$V$10,'Assumptions (Geo)'!$V$5*Model!$AL$1579*AVERAGE('Assumptions (Geo)'!$AH$2:$AJ$2)/10^9),0)</f>
        <v>-0.001110037275</v>
      </c>
      <c r="AR1723" s="177">
        <f>IF($AL$1579&gt;0,IPMT('Assumptions (Geo)'!$V$7,Model!AC$1,'Assumptions (Geo)'!$V$10,'Assumptions (Geo)'!$V$5*Model!$AL$1579*AVERAGE('Assumptions (Geo)'!$AH$2:$AJ$2)/10^9),0)</f>
        <v>-0.001020749216</v>
      </c>
      <c r="AS1723" s="177">
        <f>IF($AL$1579&gt;0,IPMT('Assumptions (Geo)'!$V$7,Model!AD$1,'Assumptions (Geo)'!$V$10,'Assumptions (Geo)'!$V$5*Model!$AL$1579*AVERAGE('Assumptions (Geo)'!$AH$2:$AJ$2)/10^9),0)</f>
        <v>-0.0009272199756</v>
      </c>
      <c r="AT1723" s="177">
        <f>IF($AL$1579&gt;0,IPMT('Assumptions (Geo)'!$V$7,Model!AE$1,'Assumptions (Geo)'!$V$10,'Assumptions (Geo)'!$V$5*Model!$AL$1579*AVERAGE('Assumptions (Geo)'!$AH$2:$AJ$2)/10^9),0)</f>
        <v>-0.0008292480958</v>
      </c>
      <c r="AU1723" s="177">
        <f>IF($AL$1579&gt;0,IPMT('Assumptions (Geo)'!$V$7,Model!AF$1,'Assumptions (Geo)'!$V$10,'Assumptions (Geo)'!$V$5*Model!$AL$1579*AVERAGE('Assumptions (Geo)'!$AH$2:$AJ$2)/10^9),0)</f>
        <v>-0.0007266225517</v>
      </c>
      <c r="AV1723" s="177">
        <f>IF($AL$1579&gt;0,IPMT('Assumptions (Geo)'!$V$7,Model!AG$1,'Assumptions (Geo)'!$V$10,'Assumptions (Geo)'!$V$5*Model!$AL$1579*AVERAGE('Assumptions (Geo)'!$AH$2:$AJ$2)/10^9),0)</f>
        <v>-0.0006191222943</v>
      </c>
      <c r="AW1723" s="177">
        <f>IF($AL$1579&gt;0,IPMT('Assumptions (Geo)'!$V$7,Model!AH$1,'Assumptions (Geo)'!$V$10,'Assumptions (Geo)'!$V$5*Model!$AL$1579*AVERAGE('Assumptions (Geo)'!$AH$2:$AJ$2)/10^9),0)</f>
        <v>-0.0005065157746</v>
      </c>
      <c r="AX1723" s="177">
        <f>IF($AL$1579&gt;0,IPMT('Assumptions (Geo)'!$V$7,Model!AI$1,'Assumptions (Geo)'!$V$10,'Assumptions (Geo)'!$V$5*Model!$AL$1579*AVERAGE('Assumptions (Geo)'!$AH$2:$AJ$2)/10^9),0)</f>
        <v>-0.0003885604452</v>
      </c>
      <c r="AY1723" s="177">
        <f>IF($AL$1579&gt;0,IPMT('Assumptions (Geo)'!$V$7,Model!AJ$1,'Assumptions (Geo)'!$V$10,'Assumptions (Geo)'!$V$5*Model!$AL$1579*AVERAGE('Assumptions (Geo)'!$AH$2:$AJ$2)/10^9),0)</f>
        <v>-0.0002650022378</v>
      </c>
      <c r="AZ1723" s="177">
        <f>IF($AL$1579&gt;0,IPMT('Assumptions (Geo)'!$V$7,Model!AK$1,'Assumptions (Geo)'!$V$10,'Assumptions (Geo)'!$V$5*Model!$AL$1579*AVERAGE('Assumptions (Geo)'!$AH$2:$AJ$2)/10^9),0)</f>
        <v>-0.0001355750154</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-0.001535722622</v>
      </c>
      <c r="AN1724" s="160">
        <f>IF($AM$1579&gt;0,IPMT('Assumptions (Geo)'!$V$7,Model!X$1,'Assumptions (Geo)'!$V$10,'Assumptions (Geo)'!$V$5*Model!$AM$1579*AVERAGE('Assumptions (Geo)'!$AI$2:$AK$2)/10^9),0)</f>
        <v>-0.001463204058</v>
      </c>
      <c r="AO1724" s="160">
        <f>IF($AM$1579&gt;0,IPMT('Assumptions (Geo)'!$V$7,Model!Y$1,'Assumptions (Geo)'!$V$10,'Assumptions (Geo)'!$V$5*Model!$AM$1579*AVERAGE('Assumptions (Geo)'!$AI$2:$AK$2)/10^9),0)</f>
        <v>-0.001387240862</v>
      </c>
      <c r="AP1724" s="160">
        <f>IF($AM$1579&gt;0,IPMT('Assumptions (Geo)'!$V$7,Model!Z$1,'Assumptions (Geo)'!$V$10,'Assumptions (Geo)'!$V$5*Model!$AM$1579*AVERAGE('Assumptions (Geo)'!$AI$2:$AK$2)/10^9),0)</f>
        <v>-0.001307669414</v>
      </c>
      <c r="AQ1724" s="160">
        <f>IF($AM$1579&gt;0,IPMT('Assumptions (Geo)'!$V$7,Model!AA$1,'Assumptions (Geo)'!$V$10,'Assumptions (Geo)'!$V$5*Model!$AM$1579*AVERAGE('Assumptions (Geo)'!$AI$2:$AK$2)/10^9),0)</f>
        <v>-0.001224318322</v>
      </c>
      <c r="AR1724" s="160">
        <f>IF($AM$1579&gt;0,IPMT('Assumptions (Geo)'!$V$7,Model!AB$1,'Assumptions (Geo)'!$V$10,'Assumptions (Geo)'!$V$5*Model!$AM$1579*AVERAGE('Assumptions (Geo)'!$AI$2:$AK$2)/10^9),0)</f>
        <v>-0.001137008053</v>
      </c>
      <c r="AS1724" s="160">
        <f>IF($AM$1579&gt;0,IPMT('Assumptions (Geo)'!$V$7,Model!AC$1,'Assumptions (Geo)'!$V$10,'Assumptions (Geo)'!$V$5*Model!$AM$1579*AVERAGE('Assumptions (Geo)'!$AI$2:$AK$2)/10^9),0)</f>
        <v>-0.001045550547</v>
      </c>
      <c r="AT1724" s="160">
        <f>IF($AM$1579&gt;0,IPMT('Assumptions (Geo)'!$V$7,Model!AD$1,'Assumptions (Geo)'!$V$10,'Assumptions (Geo)'!$V$5*Model!$AM$1579*AVERAGE('Assumptions (Geo)'!$AI$2:$AK$2)/10^9),0)</f>
        <v>-0.0009497488091</v>
      </c>
      <c r="AU1724" s="160">
        <f>IF($AM$1579&gt;0,IPMT('Assumptions (Geo)'!$V$7,Model!AE$1,'Assumptions (Geo)'!$V$10,'Assumptions (Geo)'!$V$5*Model!$AM$1579*AVERAGE('Assumptions (Geo)'!$AI$2:$AK$2)/10^9),0)</f>
        <v>-0.0008493964886</v>
      </c>
      <c r="AV1724" s="160">
        <f>IF($AM$1579&gt;0,IPMT('Assumptions (Geo)'!$V$7,Model!AF$1,'Assumptions (Geo)'!$V$10,'Assumptions (Geo)'!$V$5*Model!$AM$1579*AVERAGE('Assumptions (Geo)'!$AI$2:$AK$2)/10^9),0)</f>
        <v>-0.0007442774328</v>
      </c>
      <c r="AW1724" s="160">
        <f>IF($AM$1579&gt;0,IPMT('Assumptions (Geo)'!$V$7,Model!AG$1,'Assumptions (Geo)'!$V$10,'Assumptions (Geo)'!$V$5*Model!$AM$1579*AVERAGE('Assumptions (Geo)'!$AI$2:$AK$2)/10^9),0)</f>
        <v>-0.000634165222</v>
      </c>
      <c r="AX1724" s="160">
        <f>IF($AM$1579&gt;0,IPMT('Assumptions (Geo)'!$V$7,Model!AH$1,'Assumptions (Geo)'!$V$10,'Assumptions (Geo)'!$V$5*Model!$AM$1579*AVERAGE('Assumptions (Geo)'!$AI$2:$AK$2)/10^9),0)</f>
        <v>-0.0005188226811</v>
      </c>
      <c r="AY1724" s="160">
        <f>IF($AM$1579&gt;0,IPMT('Assumptions (Geo)'!$V$7,Model!AI$1,'Assumptions (Geo)'!$V$10,'Assumptions (Geo)'!$V$5*Model!$AM$1579*AVERAGE('Assumptions (Geo)'!$AI$2:$AK$2)/10^9),0)</f>
        <v>-0.0003980013695</v>
      </c>
      <c r="AZ1724" s="160">
        <f>IF($AM$1579&gt;0,IPMT('Assumptions (Geo)'!$V$7,Model!AJ$1,'Assumptions (Geo)'!$V$10,'Assumptions (Geo)'!$V$5*Model!$AM$1579*AVERAGE('Assumptions (Geo)'!$AI$2:$AK$2)/10^9),0)</f>
        <v>-0.0002714410456</v>
      </c>
      <c r="BA1724" s="160">
        <f>IF($AM$1579&gt;0,IPMT('Assumptions (Geo)'!$V$7,Model!AK$1,'Assumptions (Geo)'!$V$10,'Assumptions (Geo)'!$V$5*Model!$AM$1579*AVERAGE('Assumptions (Geo)'!$AI$2:$AK$2)/10^9),0)</f>
        <v>-0.0001388691064</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-0.005038892092</v>
      </c>
      <c r="AO1725" s="160">
        <f>IF($AN$1579&gt;0,IPMT('Assumptions (Geo)'!$V$7,Model!X$1,'Assumptions (Geo)'!$V$10,'Assumptions (Geo)'!$V$5*Model!$AN$1579*AVERAGE('Assumptions (Geo)'!$AJ$2:$AL$2)/10^9),0)</f>
        <v>-0.004800949891</v>
      </c>
      <c r="AP1725" s="160">
        <f>IF($AN$1579&gt;0,IPMT('Assumptions (Geo)'!$V$7,Model!Y$1,'Assumptions (Geo)'!$V$10,'Assumptions (Geo)'!$V$5*Model!$AN$1579*AVERAGE('Assumptions (Geo)'!$AJ$2:$AL$2)/10^9),0)</f>
        <v>-0.004551705436</v>
      </c>
      <c r="AQ1725" s="160">
        <f>IF($AN$1579&gt;0,IPMT('Assumptions (Geo)'!$V$7,Model!Z$1,'Assumptions (Geo)'!$V$10,'Assumptions (Geo)'!$V$5*Model!$AN$1579*AVERAGE('Assumptions (Geo)'!$AJ$2:$AL$2)/10^9),0)</f>
        <v>-0.004290621869</v>
      </c>
      <c r="AR1725" s="160">
        <f>IF($AN$1579&gt;0,IPMT('Assumptions (Geo)'!$V$7,Model!AA$1,'Assumptions (Geo)'!$V$10,'Assumptions (Geo)'!$V$5*Model!$AN$1579*AVERAGE('Assumptions (Geo)'!$AJ$2:$AL$2)/10^9),0)</f>
        <v>-0.004017136832</v>
      </c>
      <c r="AS1725" s="160">
        <f>IF($AN$1579&gt;0,IPMT('Assumptions (Geo)'!$V$7,Model!AB$1,'Assumptions (Geo)'!$V$10,'Assumptions (Geo)'!$V$5*Model!$AN$1579*AVERAGE('Assumptions (Geo)'!$AJ$2:$AL$2)/10^9),0)</f>
        <v>-0.003730661257</v>
      </c>
      <c r="AT1725" s="160">
        <f>IF($AN$1579&gt;0,IPMT('Assumptions (Geo)'!$V$7,Model!AC$1,'Assumptions (Geo)'!$V$10,'Assumptions (Geo)'!$V$5*Model!$AN$1579*AVERAGE('Assumptions (Geo)'!$AJ$2:$AL$2)/10^9),0)</f>
        <v>-0.003430578091</v>
      </c>
      <c r="AU1725" s="160">
        <f>IF($AN$1579&gt;0,IPMT('Assumptions (Geo)'!$V$7,Model!AD$1,'Assumptions (Geo)'!$V$10,'Assumptions (Geo)'!$V$5*Model!$AN$1579*AVERAGE('Assumptions (Geo)'!$AJ$2:$AL$2)/10^9),0)</f>
        <v>-0.003116240976</v>
      </c>
      <c r="AV1725" s="160">
        <f>IF($AN$1579&gt;0,IPMT('Assumptions (Geo)'!$V$7,Model!AE$1,'Assumptions (Geo)'!$V$10,'Assumptions (Geo)'!$V$5*Model!$AN$1579*AVERAGE('Assumptions (Geo)'!$AJ$2:$AL$2)/10^9),0)</f>
        <v>-0.002786972847</v>
      </c>
      <c r="AW1725" s="160">
        <f>IF($AN$1579&gt;0,IPMT('Assumptions (Geo)'!$V$7,Model!AF$1,'Assumptions (Geo)'!$V$10,'Assumptions (Geo)'!$V$5*Model!$AN$1579*AVERAGE('Assumptions (Geo)'!$AJ$2:$AL$2)/10^9),0)</f>
        <v>-0.002442064482</v>
      </c>
      <c r="AX1725" s="160">
        <f>IF($AN$1579&gt;0,IPMT('Assumptions (Geo)'!$V$7,Model!AG$1,'Assumptions (Geo)'!$V$10,'Assumptions (Geo)'!$V$5*Model!$AN$1579*AVERAGE('Assumptions (Geo)'!$AJ$2:$AL$2)/10^9),0)</f>
        <v>-0.00208077297</v>
      </c>
      <c r="AY1725" s="160">
        <f>IF($AN$1579&gt;0,IPMT('Assumptions (Geo)'!$V$7,Model!AH$1,'Assumptions (Geo)'!$V$10,'Assumptions (Geo)'!$V$5*Model!$AN$1579*AVERAGE('Assumptions (Geo)'!$AJ$2:$AL$2)/10^9),0)</f>
        <v>-0.001702320111</v>
      </c>
      <c r="AZ1725" s="160">
        <f>IF($AN$1579&gt;0,IPMT('Assumptions (Geo)'!$V$7,Model!AI$1,'Assumptions (Geo)'!$V$10,'Assumptions (Geo)'!$V$5*Model!$AN$1579*AVERAGE('Assumptions (Geo)'!$AJ$2:$AL$2)/10^9),0)</f>
        <v>-0.001305890741</v>
      </c>
      <c r="BA1725" s="160">
        <f>IF($AN$1579&gt;0,IPMT('Assumptions (Geo)'!$V$7,Model!AJ$1,'Assumptions (Geo)'!$V$10,'Assumptions (Geo)'!$V$5*Model!$AN$1579*AVERAGE('Assumptions (Geo)'!$AJ$2:$AL$2)/10^9),0)</f>
        <v>-0.0008906309761</v>
      </c>
      <c r="BB1725" s="160">
        <f>IF($AN$1579&gt;0,IPMT('Assumptions (Geo)'!$V$7,Model!AK$1,'Assumptions (Geo)'!$V$10,'Assumptions (Geo)'!$V$5*Model!$AN$1579*AVERAGE('Assumptions (Geo)'!$AJ$2:$AL$2)/10^9),0)</f>
        <v>-0.0004556463724</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-0.004290356725</v>
      </c>
      <c r="AP1726" s="160">
        <f>IF($AO$1579&gt;0,IPMT('Assumptions (Geo)'!$V$7,Model!X$1,'Assumptions (Geo)'!$V$10,'Assumptions (Geo)'!$V$5*Model!$AO$1579*AVERAGE('Assumptions (Geo)'!$AK$2:$AM$2)/10^9),0)</f>
        <v>-0.004087761214</v>
      </c>
      <c r="AQ1726" s="160">
        <f>IF($AO$1579&gt;0,IPMT('Assumptions (Geo)'!$V$7,Model!Y$1,'Assumptions (Geo)'!$V$10,'Assumptions (Geo)'!$V$5*Model!$AO$1579*AVERAGE('Assumptions (Geo)'!$AK$2:$AM$2)/10^9),0)</f>
        <v>-0.003875542415</v>
      </c>
      <c r="AR1726" s="160">
        <f>IF($AO$1579&gt;0,IPMT('Assumptions (Geo)'!$V$7,Model!Z$1,'Assumptions (Geo)'!$V$10,'Assumptions (Geo)'!$V$5*Model!$AO$1579*AVERAGE('Assumptions (Geo)'!$AK$2:$AM$2)/10^9),0)</f>
        <v>-0.003653243224</v>
      </c>
      <c r="AS1726" s="160">
        <f>IF($AO$1579&gt;0,IPMT('Assumptions (Geo)'!$V$7,Model!AA$1,'Assumptions (Geo)'!$V$10,'Assumptions (Geo)'!$V$5*Model!$AO$1579*AVERAGE('Assumptions (Geo)'!$AK$2:$AM$2)/10^9),0)</f>
        <v>-0.003420384821</v>
      </c>
      <c r="AT1726" s="160">
        <f>IF($AO$1579&gt;0,IPMT('Assumptions (Geo)'!$V$7,Model!AB$1,'Assumptions (Geo)'!$V$10,'Assumptions (Geo)'!$V$5*Model!$AO$1579*AVERAGE('Assumptions (Geo)'!$AK$2:$AM$2)/10^9),0)</f>
        <v>-0.003176465644</v>
      </c>
      <c r="AU1726" s="160">
        <f>IF($AO$1579&gt;0,IPMT('Assumptions (Geo)'!$V$7,Model!AC$1,'Assumptions (Geo)'!$V$10,'Assumptions (Geo)'!$V$5*Model!$AO$1579*AVERAGE('Assumptions (Geo)'!$AK$2:$AM$2)/10^9),0)</f>
        <v>-0.002920960306</v>
      </c>
      <c r="AV1726" s="160">
        <f>IF($AO$1579&gt;0,IPMT('Assumptions (Geo)'!$V$7,Model!AD$1,'Assumptions (Geo)'!$V$10,'Assumptions (Geo)'!$V$5*Model!$AO$1579*AVERAGE('Assumptions (Geo)'!$AK$2:$AM$2)/10^9),0)</f>
        <v>-0.002653318464</v>
      </c>
      <c r="AW1726" s="160">
        <f>IF($AO$1579&gt;0,IPMT('Assumptions (Geo)'!$V$7,Model!AE$1,'Assumptions (Geo)'!$V$10,'Assumptions (Geo)'!$V$5*Model!$AO$1579*AVERAGE('Assumptions (Geo)'!$AK$2:$AM$2)/10^9),0)</f>
        <v>-0.002372963635</v>
      </c>
      <c r="AX1726" s="160">
        <f>IF($AO$1579&gt;0,IPMT('Assumptions (Geo)'!$V$7,Model!AF$1,'Assumptions (Geo)'!$V$10,'Assumptions (Geo)'!$V$5*Model!$AO$1579*AVERAGE('Assumptions (Geo)'!$AK$2:$AM$2)/10^9),0)</f>
        <v>-0.002079291952</v>
      </c>
      <c r="AY1726" s="160">
        <f>IF($AO$1579&gt;0,IPMT('Assumptions (Geo)'!$V$7,Model!AG$1,'Assumptions (Geo)'!$V$10,'Assumptions (Geo)'!$V$5*Model!$AO$1579*AVERAGE('Assumptions (Geo)'!$AK$2:$AM$2)/10^9),0)</f>
        <v>-0.001771670864</v>
      </c>
      <c r="AZ1726" s="160">
        <f>IF($AO$1579&gt;0,IPMT('Assumptions (Geo)'!$V$7,Model!AH$1,'Assumptions (Geo)'!$V$10,'Assumptions (Geo)'!$V$5*Model!$AO$1579*AVERAGE('Assumptions (Geo)'!$AK$2:$AM$2)/10^9),0)</f>
        <v>-0.001449437774</v>
      </c>
      <c r="BA1726" s="160">
        <f>IF($AO$1579&gt;0,IPMT('Assumptions (Geo)'!$V$7,Model!AI$1,'Assumptions (Geo)'!$V$10,'Assumptions (Geo)'!$V$5*Model!$AO$1579*AVERAGE('Assumptions (Geo)'!$AK$2:$AM$2)/10^9),0)</f>
        <v>-0.001111898612</v>
      </c>
      <c r="BB1726" s="160">
        <f>IF($AO$1579&gt;0,IPMT('Assumptions (Geo)'!$V$7,Model!AJ$1,'Assumptions (Geo)'!$V$10,'Assumptions (Geo)'!$V$5*Model!$AO$1579*AVERAGE('Assumptions (Geo)'!$AK$2:$AM$2)/10^9),0)</f>
        <v>-0.0007583263401</v>
      </c>
      <c r="BC1726" s="160">
        <f>IF($AO$1579&gt;0,IPMT('Assumptions (Geo)'!$V$7,Model!AK$1,'Assumptions (Geo)'!$V$10,'Assumptions (Geo)'!$V$5*Model!$AO$1579*AVERAGE('Assumptions (Geo)'!$AK$2:$AM$2)/10^9),0)</f>
        <v>-0.0003879593852</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-0.003845490039</v>
      </c>
      <c r="AQ1727" s="160">
        <f>IF($AP$1579&gt;0,IPMT('Assumptions (Geo)'!$V$7,Model!X$1,'Assumptions (Geo)'!$V$10,'Assumptions (Geo)'!$V$5*Model!$AP$1579*AVERAGE('Assumptions (Geo)'!$AL$2:$AN$2)/10^9),0)</f>
        <v>-0.003663901637</v>
      </c>
      <c r="AR1727" s="160">
        <f>IF($AP$1579&gt;0,IPMT('Assumptions (Geo)'!$V$7,Model!Y$1,'Assumptions (Geo)'!$V$10,'Assumptions (Geo)'!$V$5*Model!$AP$1579*AVERAGE('Assumptions (Geo)'!$AL$2:$AN$2)/10^9),0)</f>
        <v>-0.003473687785</v>
      </c>
      <c r="AS1727" s="160">
        <f>IF($AP$1579&gt;0,IPMT('Assumptions (Geo)'!$V$7,Model!Z$1,'Assumptions (Geo)'!$V$10,'Assumptions (Geo)'!$V$5*Model!$AP$1579*AVERAGE('Assumptions (Geo)'!$AL$2:$AN$2)/10^9),0)</f>
        <v>-0.003274438776</v>
      </c>
      <c r="AT1727" s="160">
        <f>IF($AP$1579&gt;0,IPMT('Assumptions (Geo)'!$V$7,Model!AA$1,'Assumptions (Geo)'!$V$10,'Assumptions (Geo)'!$V$5*Model!$AP$1579*AVERAGE('Assumptions (Geo)'!$AL$2:$AN$2)/10^9),0)</f>
        <v>-0.00306572544</v>
      </c>
      <c r="AU1727" s="160">
        <f>IF($AP$1579&gt;0,IPMT('Assumptions (Geo)'!$V$7,Model!AB$1,'Assumptions (Geo)'!$V$10,'Assumptions (Geo)'!$V$5*Model!$AP$1579*AVERAGE('Assumptions (Geo)'!$AL$2:$AN$2)/10^9),0)</f>
        <v>-0.002847098219</v>
      </c>
      <c r="AV1727" s="160">
        <f>IF($AP$1579&gt;0,IPMT('Assumptions (Geo)'!$V$7,Model!AC$1,'Assumptions (Geo)'!$V$10,'Assumptions (Geo)'!$V$5*Model!$AP$1579*AVERAGE('Assumptions (Geo)'!$AL$2:$AN$2)/10^9),0)</f>
        <v>-0.002618086206</v>
      </c>
      <c r="AW1727" s="160">
        <f>IF($AP$1579&gt;0,IPMT('Assumptions (Geo)'!$V$7,Model!AD$1,'Assumptions (Geo)'!$V$10,'Assumptions (Geo)'!$V$5*Model!$AP$1579*AVERAGE('Assumptions (Geo)'!$AL$2:$AN$2)/10^9),0)</f>
        <v>-0.002378196122</v>
      </c>
      <c r="AX1727" s="160">
        <f>IF($AP$1579&gt;0,IPMT('Assumptions (Geo)'!$V$7,Model!AE$1,'Assumptions (Geo)'!$V$10,'Assumptions (Geo)'!$V$5*Model!$AP$1579*AVERAGE('Assumptions (Geo)'!$AL$2:$AN$2)/10^9),0)</f>
        <v>-0.002126911259</v>
      </c>
      <c r="AY1727" s="160">
        <f>IF($AP$1579&gt;0,IPMT('Assumptions (Geo)'!$V$7,Model!AF$1,'Assumptions (Geo)'!$V$10,'Assumptions (Geo)'!$V$5*Model!$AP$1579*AVERAGE('Assumptions (Geo)'!$AL$2:$AN$2)/10^9),0)</f>
        <v>-0.001863690365</v>
      </c>
      <c r="AZ1727" s="160">
        <f>IF($AP$1579&gt;0,IPMT('Assumptions (Geo)'!$V$7,Model!AG$1,'Assumptions (Geo)'!$V$10,'Assumptions (Geo)'!$V$5*Model!$AP$1579*AVERAGE('Assumptions (Geo)'!$AL$2:$AN$2)/10^9),0)</f>
        <v>-0.001587966478</v>
      </c>
      <c r="BA1727" s="160">
        <f>IF($AP$1579&gt;0,IPMT('Assumptions (Geo)'!$V$7,Model!AH$1,'Assumptions (Geo)'!$V$10,'Assumptions (Geo)'!$V$5*Model!$AP$1579*AVERAGE('Assumptions (Geo)'!$AL$2:$AN$2)/10^9),0)</f>
        <v>-0.001299145707</v>
      </c>
      <c r="BB1727" s="160">
        <f>IF($AP$1579&gt;0,IPMT('Assumptions (Geo)'!$V$7,Model!AI$1,'Assumptions (Geo)'!$V$10,'Assumptions (Geo)'!$V$5*Model!$AP$1579*AVERAGE('Assumptions (Geo)'!$AL$2:$AN$2)/10^9),0)</f>
        <v>-0.0009966059492</v>
      </c>
      <c r="BC1727" s="160">
        <f>IF($AP$1579&gt;0,IPMT('Assumptions (Geo)'!$V$7,Model!AJ$1,'Assumptions (Geo)'!$V$10,'Assumptions (Geo)'!$V$5*Model!$AP$1579*AVERAGE('Assumptions (Geo)'!$AL$2:$AN$2)/10^9),0)</f>
        <v>-0.000679695553</v>
      </c>
      <c r="BD1727" s="160">
        <f>IF($AP$1579&gt;0,IPMT('Assumptions (Geo)'!$V$7,Model!AK$1,'Assumptions (Geo)'!$V$10,'Assumptions (Geo)'!$V$5*Model!$AP$1579*AVERAGE('Assumptions (Geo)'!$AL$2:$AN$2)/10^9),0)</f>
        <v>-0.000347731913</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-0.01068392048</v>
      </c>
      <c r="AR1728" s="160">
        <f>IF($AQ$1579&gt;0,IPMT('Assumptions (Geo)'!$V$7,Model!X$1,'Assumptions (Geo)'!$V$10,'Assumptions (Geo)'!$V$5*Model!$AQ$1579*AVERAGE('Assumptions (Geo)'!$AM$2:$AO$2)/10^9),0)</f>
        <v>-0.01017941363</v>
      </c>
      <c r="AS1728" s="160">
        <f>IF($AQ$1579&gt;0,IPMT('Assumptions (Geo)'!$V$7,Model!Y$1,'Assumptions (Geo)'!$V$10,'Assumptions (Geo)'!$V$5*Model!$AQ$1579*AVERAGE('Assumptions (Geo)'!$AM$2:$AO$2)/10^9),0)</f>
        <v>-0.009650942713</v>
      </c>
      <c r="AT1728" s="160">
        <f>IF($AQ$1579&gt;0,IPMT('Assumptions (Geo)'!$V$7,Model!Z$1,'Assumptions (Geo)'!$V$10,'Assumptions (Geo)'!$V$5*Model!$AQ$1579*AVERAGE('Assumptions (Geo)'!$AM$2:$AO$2)/10^9),0)</f>
        <v>-0.009097369424</v>
      </c>
      <c r="AU1728" s="160">
        <f>IF($AQ$1579&gt;0,IPMT('Assumptions (Geo)'!$V$7,Model!AA$1,'Assumptions (Geo)'!$V$10,'Assumptions (Geo)'!$V$5*Model!$AQ$1579*AVERAGE('Assumptions (Geo)'!$AM$2:$AO$2)/10^9),0)</f>
        <v>-0.008517501404</v>
      </c>
      <c r="AV1728" s="160">
        <f>IF($AQ$1579&gt;0,IPMT('Assumptions (Geo)'!$V$7,Model!AB$1,'Assumptions (Geo)'!$V$10,'Assumptions (Geo)'!$V$5*Model!$AQ$1579*AVERAGE('Assumptions (Geo)'!$AM$2:$AO$2)/10^9),0)</f>
        <v>-0.007910089653</v>
      </c>
      <c r="AW1728" s="160">
        <f>IF($AQ$1579&gt;0,IPMT('Assumptions (Geo)'!$V$7,Model!AC$1,'Assumptions (Geo)'!$V$10,'Assumptions (Geo)'!$V$5*Model!$AQ$1579*AVERAGE('Assumptions (Geo)'!$AM$2:$AO$2)/10^9),0)</f>
        <v>-0.007273825844</v>
      </c>
      <c r="AX1728" s="160">
        <f>IF($AQ$1579&gt;0,IPMT('Assumptions (Geo)'!$V$7,Model!AD$1,'Assumptions (Geo)'!$V$10,'Assumptions (Geo)'!$V$5*Model!$AQ$1579*AVERAGE('Assumptions (Geo)'!$AM$2:$AO$2)/10^9),0)</f>
        <v>-0.006607339504</v>
      </c>
      <c r="AY1728" s="160">
        <f>IF($AQ$1579&gt;0,IPMT('Assumptions (Geo)'!$V$7,Model!AE$1,'Assumptions (Geo)'!$V$10,'Assumptions (Geo)'!$V$5*Model!$AQ$1579*AVERAGE('Assumptions (Geo)'!$AM$2:$AO$2)/10^9),0)</f>
        <v>-0.005909195063</v>
      </c>
      <c r="AZ1728" s="160">
        <f>IF($AQ$1579&gt;0,IPMT('Assumptions (Geo)'!$V$7,Model!AF$1,'Assumptions (Geo)'!$V$10,'Assumptions (Geo)'!$V$5*Model!$AQ$1579*AVERAGE('Assumptions (Geo)'!$AM$2:$AO$2)/10^9),0)</f>
        <v>-0.005177888761</v>
      </c>
      <c r="BA1728" s="160">
        <f>IF($AQ$1579&gt;0,IPMT('Assumptions (Geo)'!$V$7,Model!AG$1,'Assumptions (Geo)'!$V$10,'Assumptions (Geo)'!$V$5*Model!$AQ$1579*AVERAGE('Assumptions (Geo)'!$AM$2:$AO$2)/10^9),0)</f>
        <v>-0.004411845409</v>
      </c>
      <c r="BB1728" s="160">
        <f>IF($AQ$1579&gt;0,IPMT('Assumptions (Geo)'!$V$7,Model!AH$1,'Assumptions (Geo)'!$V$10,'Assumptions (Geo)'!$V$5*Model!$AQ$1579*AVERAGE('Assumptions (Geo)'!$AM$2:$AO$2)/10^9),0)</f>
        <v>-0.003609414999</v>
      </c>
      <c r="BC1728" s="160">
        <f>IF($AQ$1579&gt;0,IPMT('Assumptions (Geo)'!$V$7,Model!AI$1,'Assumptions (Geo)'!$V$10,'Assumptions (Geo)'!$V$5*Model!$AQ$1579*AVERAGE('Assumptions (Geo)'!$AM$2:$AO$2)/10^9),0)</f>
        <v>-0.002768869144</v>
      </c>
      <c r="BD1728" s="160">
        <f>IF($AQ$1579&gt;0,IPMT('Assumptions (Geo)'!$V$7,Model!AJ$1,'Assumptions (Geo)'!$V$10,'Assumptions (Geo)'!$V$5*Model!$AQ$1579*AVERAGE('Assumptions (Geo)'!$AM$2:$AO$2)/10^9),0)</f>
        <v>-0.00188839736</v>
      </c>
      <c r="BE1728" s="160">
        <f>IF($AQ$1579&gt;0,IPMT('Assumptions (Geo)'!$V$7,Model!AK$1,'Assumptions (Geo)'!$V$10,'Assumptions (Geo)'!$V$5*Model!$AQ$1579*AVERAGE('Assumptions (Geo)'!$AM$2:$AO$2)/10^9),0)</f>
        <v>-0.0009661031672</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-0.001731019906</v>
      </c>
      <c r="AS1729" s="160">
        <f>IF($AR$1579&gt;0,IPMT('Assumptions (Geo)'!$V$7,Model!X$1,'Assumptions (Geo)'!$V$10,'Assumptions (Geo)'!$V$5*Model!$AR$1579*AVERAGE('Assumptions (Geo)'!$AN$2:$AP$2)/10^9),0)</f>
        <v>-0.001649279182</v>
      </c>
      <c r="AT1729" s="160">
        <f>IF($AR$1579&gt;0,IPMT('Assumptions (Geo)'!$V$7,Model!Y$1,'Assumptions (Geo)'!$V$10,'Assumptions (Geo)'!$V$5*Model!$AR$1579*AVERAGE('Assumptions (Geo)'!$AN$2:$AP$2)/10^9),0)</f>
        <v>-0.001563655774</v>
      </c>
      <c r="AU1729" s="160">
        <f>IF($AR$1579&gt;0,IPMT('Assumptions (Geo)'!$V$7,Model!Z$1,'Assumptions (Geo)'!$V$10,'Assumptions (Geo)'!$V$5*Model!$AR$1579*AVERAGE('Assumptions (Geo)'!$AN$2:$AP$2)/10^9),0)</f>
        <v>-0.001473965254</v>
      </c>
      <c r="AV1729" s="160">
        <f>IF($AR$1579&gt;0,IPMT('Assumptions (Geo)'!$V$7,Model!AA$1,'Assumptions (Geo)'!$V$10,'Assumptions (Geo)'!$V$5*Model!$AR$1579*AVERAGE('Assumptions (Geo)'!$AN$2:$AP$2)/10^9),0)</f>
        <v>-0.001380014435</v>
      </c>
      <c r="AW1729" s="160">
        <f>IF($AR$1579&gt;0,IPMT('Assumptions (Geo)'!$V$7,Model!AB$1,'Assumptions (Geo)'!$V$10,'Assumptions (Geo)'!$V$5*Model!$AR$1579*AVERAGE('Assumptions (Geo)'!$AN$2:$AP$2)/10^9),0)</f>
        <v>-0.001281600951</v>
      </c>
      <c r="AX1729" s="160">
        <f>IF($AR$1579&gt;0,IPMT('Assumptions (Geo)'!$V$7,Model!AC$1,'Assumptions (Geo)'!$V$10,'Assumptions (Geo)'!$V$5*Model!$AR$1579*AVERAGE('Assumptions (Geo)'!$AN$2:$AP$2)/10^9),0)</f>
        <v>-0.001178512827</v>
      </c>
      <c r="AY1729" s="160">
        <f>IF($AR$1579&gt;0,IPMT('Assumptions (Geo)'!$V$7,Model!AD$1,'Assumptions (Geo)'!$V$10,'Assumptions (Geo)'!$V$5*Model!$AR$1579*AVERAGE('Assumptions (Geo)'!$AN$2:$AP$2)/10^9),0)</f>
        <v>-0.001070528017</v>
      </c>
      <c r="AZ1729" s="160">
        <f>IF($AR$1579&gt;0,IPMT('Assumptions (Geo)'!$V$7,Model!AE$1,'Assumptions (Geo)'!$V$10,'Assumptions (Geo)'!$V$5*Model!$AR$1579*AVERAGE('Assumptions (Geo)'!$AN$2:$AP$2)/10^9),0)</f>
        <v>-0.000957413929</v>
      </c>
      <c r="BA1729" s="160">
        <f>IF($AR$1579&gt;0,IPMT('Assumptions (Geo)'!$V$7,Model!AF$1,'Assumptions (Geo)'!$V$10,'Assumptions (Geo)'!$V$5*Model!$AR$1579*AVERAGE('Assumptions (Geo)'!$AN$2:$AP$2)/10^9),0)</f>
        <v>-0.0008389269214</v>
      </c>
      <c r="BB1729" s="160">
        <f>IF($AR$1579&gt;0,IPMT('Assumptions (Geo)'!$V$7,Model!AG$1,'Assumptions (Geo)'!$V$10,'Assumptions (Geo)'!$V$5*Model!$AR$1579*AVERAGE('Assumptions (Geo)'!$AN$2:$AP$2)/10^9),0)</f>
        <v>-0.000714811781</v>
      </c>
      <c r="BC1729" s="160">
        <f>IF($AR$1579&gt;0,IPMT('Assumptions (Geo)'!$V$7,Model!AH$1,'Assumptions (Geo)'!$V$10,'Assumptions (Geo)'!$V$5*Model!$AR$1579*AVERAGE('Assumptions (Geo)'!$AN$2:$AP$2)/10^9),0)</f>
        <v>-0.0005848011714</v>
      </c>
      <c r="BD1729" s="160">
        <f>IF($AR$1579&gt;0,IPMT('Assumptions (Geo)'!$V$7,Model!AI$1,'Assumptions (Geo)'!$V$10,'Assumptions (Geo)'!$V$5*Model!$AR$1579*AVERAGE('Assumptions (Geo)'!$AN$2:$AP$2)/10^9),0)</f>
        <v>-0.0004486150579</v>
      </c>
      <c r="BE1729" s="160">
        <f>IF($AR$1579&gt;0,IPMT('Assumptions (Geo)'!$V$7,Model!AJ$1,'Assumptions (Geo)'!$V$10,'Assumptions (Geo)'!$V$5*Model!$AR$1579*AVERAGE('Assumptions (Geo)'!$AN$2:$AP$2)/10^9),0)</f>
        <v>-0.000305960104</v>
      </c>
      <c r="BF1729" s="160">
        <f>IF($AR$1579&gt;0,IPMT('Assumptions (Geo)'!$V$7,Model!AK$1,'Assumptions (Geo)'!$V$10,'Assumptions (Geo)'!$V$5*Model!$AR$1579*AVERAGE('Assumptions (Geo)'!$AN$2:$AP$2)/10^9),0)</f>
        <v>-0.0001565290398</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-0.001772851649</v>
      </c>
      <c r="AT1730" s="160">
        <f>IF($AS$1579&gt;0,IPMT('Assumptions (Geo)'!$V$7,Model!X$1,'Assumptions (Geo)'!$V$10,'Assumptions (Geo)'!$V$5*Model!$AS$1579*AVERAGE('Assumptions (Geo)'!$AO$2:$AQ$2)/10^9),0)</f>
        <v>-0.001689135583</v>
      </c>
      <c r="AU1730" s="160">
        <f>IF($AS$1579&gt;0,IPMT('Assumptions (Geo)'!$V$7,Model!Y$1,'Assumptions (Geo)'!$V$10,'Assumptions (Geo)'!$V$5*Model!$AS$1579*AVERAGE('Assumptions (Geo)'!$AO$2:$AQ$2)/10^9),0)</f>
        <v>-0.001601443004</v>
      </c>
      <c r="AV1730" s="160">
        <f>IF($AS$1579&gt;0,IPMT('Assumptions (Geo)'!$V$7,Model!Z$1,'Assumptions (Geo)'!$V$10,'Assumptions (Geo)'!$V$5*Model!$AS$1579*AVERAGE('Assumptions (Geo)'!$AO$2:$AQ$2)/10^9),0)</f>
        <v>-0.001509585028</v>
      </c>
      <c r="AW1730" s="160">
        <f>IF($AS$1579&gt;0,IPMT('Assumptions (Geo)'!$V$7,Model!AA$1,'Assumptions (Geo)'!$V$10,'Assumptions (Geo)'!$V$5*Model!$AS$1579*AVERAGE('Assumptions (Geo)'!$AO$2:$AQ$2)/10^9),0)</f>
        <v>-0.001413363797</v>
      </c>
      <c r="AX1730" s="160">
        <f>IF($AS$1579&gt;0,IPMT('Assumptions (Geo)'!$V$7,Model!AB$1,'Assumptions (Geo)'!$V$10,'Assumptions (Geo)'!$V$5*Model!$AS$1579*AVERAGE('Assumptions (Geo)'!$AO$2:$AQ$2)/10^9),0)</f>
        <v>-0.001312572058</v>
      </c>
      <c r="AY1730" s="160">
        <f>IF($AS$1579&gt;0,IPMT('Assumptions (Geo)'!$V$7,Model!AC$1,'Assumptions (Geo)'!$V$10,'Assumptions (Geo)'!$V$5*Model!$AS$1579*AVERAGE('Assumptions (Geo)'!$AO$2:$AQ$2)/10^9),0)</f>
        <v>-0.001206992711</v>
      </c>
      <c r="AZ1730" s="160">
        <f>IF($AS$1579&gt;0,IPMT('Assumptions (Geo)'!$V$7,Model!AD$1,'Assumptions (Geo)'!$V$10,'Assumptions (Geo)'!$V$5*Model!$AS$1579*AVERAGE('Assumptions (Geo)'!$AO$2:$AQ$2)/10^9),0)</f>
        <v>-0.001096398346</v>
      </c>
      <c r="BA1730" s="160">
        <f>IF($AS$1579&gt;0,IPMT('Assumptions (Geo)'!$V$7,Model!AE$1,'Assumptions (Geo)'!$V$10,'Assumptions (Geo)'!$V$5*Model!$AS$1579*AVERAGE('Assumptions (Geo)'!$AO$2:$AQ$2)/10^9),0)</f>
        <v>-0.0009805507478</v>
      </c>
      <c r="BB1730" s="160">
        <f>IF($AS$1579&gt;0,IPMT('Assumptions (Geo)'!$V$7,Model!AF$1,'Assumptions (Geo)'!$V$10,'Assumptions (Geo)'!$V$5*Model!$AS$1579*AVERAGE('Assumptions (Geo)'!$AO$2:$AQ$2)/10^9),0)</f>
        <v>-0.000859200389</v>
      </c>
      <c r="BC1730" s="160">
        <f>IF($AS$1579&gt;0,IPMT('Assumptions (Geo)'!$V$7,Model!AG$1,'Assumptions (Geo)'!$V$10,'Assumptions (Geo)'!$V$5*Model!$AS$1579*AVERAGE('Assumptions (Geo)'!$AO$2:$AQ$2)/10^9),0)</f>
        <v>-0.0007320858881</v>
      </c>
      <c r="BD1730" s="160">
        <f>IF($AS$1579&gt;0,IPMT('Assumptions (Geo)'!$V$7,Model!AH$1,'Assumptions (Geo)'!$V$10,'Assumptions (Geo)'!$V$5*Model!$AS$1579*AVERAGE('Assumptions (Geo)'!$AO$2:$AQ$2)/10^9),0)</f>
        <v>-0.0005989334484</v>
      </c>
      <c r="BE1730" s="160">
        <f>IF($AS$1579&gt;0,IPMT('Assumptions (Geo)'!$V$7,Model!AI$1,'Assumptions (Geo)'!$V$10,'Assumptions (Geo)'!$V$5*Model!$AS$1579*AVERAGE('Assumptions (Geo)'!$AO$2:$AQ$2)/10^9),0)</f>
        <v>-0.0004594562678</v>
      </c>
      <c r="BF1730" s="160">
        <f>IF($AS$1579&gt;0,IPMT('Assumptions (Geo)'!$V$7,Model!AJ$1,'Assumptions (Geo)'!$V$10,'Assumptions (Geo)'!$V$5*Model!$AS$1579*AVERAGE('Assumptions (Geo)'!$AO$2:$AQ$2)/10^9),0)</f>
        <v>-0.0003133539211</v>
      </c>
      <c r="BG1730" s="160">
        <f>IF($AS$1579&gt;0,IPMT('Assumptions (Geo)'!$V$7,Model!AK$1,'Assumptions (Geo)'!$V$10,'Assumptions (Geo)'!$V$5*Model!$AS$1579*AVERAGE('Assumptions (Geo)'!$AO$2:$AQ$2)/10^9),0)</f>
        <v>-0.000160311713</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-0.01011867676</v>
      </c>
      <c r="AU1731" s="160">
        <f>IF($AT$1579&gt;0,IPMT('Assumptions (Geo)'!$V$7,Model!X$1,'Assumptions (Geo)'!$V$10,'Assumptions (Geo)'!$V$5*Model!$AT$1579*AVERAGE('Assumptions (Geo)'!$AP$2:$AR$2)/10^9),0)</f>
        <v>-0.009640861367</v>
      </c>
      <c r="AV1731" s="160">
        <f>IF($AT$1579&gt;0,IPMT('Assumptions (Geo)'!$V$7,Model!Y$1,'Assumptions (Geo)'!$V$10,'Assumptions (Geo)'!$V$5*Model!$AT$1579*AVERAGE('Assumptions (Geo)'!$AP$2:$AR$2)/10^9),0)</f>
        <v>-0.00914034974</v>
      </c>
      <c r="AW1731" s="160">
        <f>IF($AT$1579&gt;0,IPMT('Assumptions (Geo)'!$V$7,Model!Z$1,'Assumptions (Geo)'!$V$10,'Assumptions (Geo)'!$V$5*Model!$AT$1579*AVERAGE('Assumptions (Geo)'!$AP$2:$AR$2)/10^9),0)</f>
        <v>-0.008616063811</v>
      </c>
      <c r="AX1731" s="160">
        <f>IF($AT$1579&gt;0,IPMT('Assumptions (Geo)'!$V$7,Model!AA$1,'Assumptions (Geo)'!$V$10,'Assumptions (Geo)'!$V$5*Model!$AT$1579*AVERAGE('Assumptions (Geo)'!$AP$2:$AR$2)/10^9),0)</f>
        <v>-0.008066874301</v>
      </c>
      <c r="AY1731" s="160">
        <f>IF($AT$1579&gt;0,IPMT('Assumptions (Geo)'!$V$7,Model!AB$1,'Assumptions (Geo)'!$V$10,'Assumptions (Geo)'!$V$5*Model!$AT$1579*AVERAGE('Assumptions (Geo)'!$AP$2:$AR$2)/10^9),0)</f>
        <v>-0.007491598288</v>
      </c>
      <c r="AZ1731" s="160">
        <f>IF($AT$1579&gt;0,IPMT('Assumptions (Geo)'!$V$7,Model!AC$1,'Assumptions (Geo)'!$V$10,'Assumptions (Geo)'!$V$5*Model!$AT$1579*AVERAGE('Assumptions (Geo)'!$AP$2:$AR$2)/10^9),0)</f>
        <v>-0.006888996665</v>
      </c>
      <c r="BA1731" s="160">
        <f>IF($AT$1579&gt;0,IPMT('Assumptions (Geo)'!$V$7,Model!AD$1,'Assumptions (Geo)'!$V$10,'Assumptions (Geo)'!$V$5*Model!$AT$1579*AVERAGE('Assumptions (Geo)'!$AP$2:$AR$2)/10^9),0)</f>
        <v>-0.006257771465</v>
      </c>
      <c r="BB1731" s="160">
        <f>IF($AT$1579&gt;0,IPMT('Assumptions (Geo)'!$V$7,Model!AE$1,'Assumptions (Geo)'!$V$10,'Assumptions (Geo)'!$V$5*Model!$AT$1579*AVERAGE('Assumptions (Geo)'!$AP$2:$AR$2)/10^9),0)</f>
        <v>-0.005596563068</v>
      </c>
      <c r="BC1731" s="160">
        <f>IF($AT$1579&gt;0,IPMT('Assumptions (Geo)'!$V$7,Model!AF$1,'Assumptions (Geo)'!$V$10,'Assumptions (Geo)'!$V$5*Model!$AT$1579*AVERAGE('Assumptions (Geo)'!$AP$2:$AR$2)/10^9),0)</f>
        <v>-0.004903947272</v>
      </c>
      <c r="BD1731" s="160">
        <f>IF($AT$1579&gt;0,IPMT('Assumptions (Geo)'!$V$7,Model!AG$1,'Assumptions (Geo)'!$V$10,'Assumptions (Geo)'!$V$5*Model!$AT$1579*AVERAGE('Assumptions (Geo)'!$AP$2:$AR$2)/10^9),0)</f>
        <v>-0.004178432226</v>
      </c>
      <c r="BE1731" s="160">
        <f>IF($AT$1579&gt;0,IPMT('Assumptions (Geo)'!$V$7,Model!AH$1,'Assumptions (Geo)'!$V$10,'Assumptions (Geo)'!$V$5*Model!$AT$1579*AVERAGE('Assumptions (Geo)'!$AP$2:$AR$2)/10^9),0)</f>
        <v>-0.003418455215</v>
      </c>
      <c r="BF1731" s="160">
        <f>IF($AT$1579&gt;0,IPMT('Assumptions (Geo)'!$V$7,Model!AI$1,'Assumptions (Geo)'!$V$10,'Assumptions (Geo)'!$V$5*Model!$AT$1579*AVERAGE('Assumptions (Geo)'!$AP$2:$AR$2)/10^9),0)</f>
        <v>-0.002622379296</v>
      </c>
      <c r="BG1731" s="160">
        <f>IF($AT$1579&gt;0,IPMT('Assumptions (Geo)'!$V$7,Model!AJ$1,'Assumptions (Geo)'!$V$10,'Assumptions (Geo)'!$V$5*Model!$AT$1579*AVERAGE('Assumptions (Geo)'!$AP$2:$AR$2)/10^9),0)</f>
        <v>-0.001788489771</v>
      </c>
      <c r="BH1731" s="160">
        <f>IF($AT$1579&gt;0,IPMT('Assumptions (Geo)'!$V$7,Model!AK$1,'Assumptions (Geo)'!$V$10,'Assumptions (Geo)'!$V$5*Model!$AT$1579*AVERAGE('Assumptions (Geo)'!$AP$2:$AR$2)/10^9),0)</f>
        <v>-0.0009149904933</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-0.001859457282</v>
      </c>
      <c r="AV1732" s="160">
        <f>IF($AU$1579&gt;0,IPMT('Assumptions (Geo)'!$V$7,Model!X$1,'Assumptions (Geo)'!$V$10,'Assumptions (Geo)'!$V$5*Model!$AU$1579*AVERAGE('Assumptions (Geo)'!$AQ$2:$AS$2)/10^9),0)</f>
        <v>-0.001771651599</v>
      </c>
      <c r="AW1732" s="160">
        <f>IF($AU$1579&gt;0,IPMT('Assumptions (Geo)'!$V$7,Model!Y$1,'Assumptions (Geo)'!$V$10,'Assumptions (Geo)'!$V$5*Model!$AU$1579*AVERAGE('Assumptions (Geo)'!$AQ$2:$AS$2)/10^9),0)</f>
        <v>-0.001679675147</v>
      </c>
      <c r="AX1732" s="160">
        <f>IF($AU$1579&gt;0,IPMT('Assumptions (Geo)'!$V$7,Model!Z$1,'Assumptions (Geo)'!$V$10,'Assumptions (Geo)'!$V$5*Model!$AU$1579*AVERAGE('Assumptions (Geo)'!$AQ$2:$AS$2)/10^9),0)</f>
        <v>-0.001583329814</v>
      </c>
      <c r="AY1732" s="160">
        <f>IF($AU$1579&gt;0,IPMT('Assumptions (Geo)'!$V$7,Model!AA$1,'Assumptions (Geo)'!$V$10,'Assumptions (Geo)'!$V$5*Model!$AU$1579*AVERAGE('Assumptions (Geo)'!$AQ$2:$AS$2)/10^9),0)</f>
        <v>-0.001482408077</v>
      </c>
      <c r="AZ1732" s="160">
        <f>IF($AU$1579&gt;0,IPMT('Assumptions (Geo)'!$V$7,Model!AB$1,'Assumptions (Geo)'!$V$10,'Assumptions (Geo)'!$V$5*Model!$AU$1579*AVERAGE('Assumptions (Geo)'!$AQ$2:$AS$2)/10^9),0)</f>
        <v>-0.001376692557</v>
      </c>
      <c r="BA1732" s="160">
        <f>IF($AU$1579&gt;0,IPMT('Assumptions (Geo)'!$V$7,Model!AC$1,'Assumptions (Geo)'!$V$10,'Assumptions (Geo)'!$V$5*Model!$AU$1579*AVERAGE('Assumptions (Geo)'!$AQ$2:$AS$2)/10^9),0)</f>
        <v>-0.001265955551</v>
      </c>
      <c r="BB1732" s="160">
        <f>IF($AU$1579&gt;0,IPMT('Assumptions (Geo)'!$V$7,Model!AD$1,'Assumptions (Geo)'!$V$10,'Assumptions (Geo)'!$V$5*Model!$AU$1579*AVERAGE('Assumptions (Geo)'!$AQ$2:$AS$2)/10^9),0)</f>
        <v>-0.001149958536</v>
      </c>
      <c r="BC1732" s="160">
        <f>IF($AU$1579&gt;0,IPMT('Assumptions (Geo)'!$V$7,Model!AE$1,'Assumptions (Geo)'!$V$10,'Assumptions (Geo)'!$V$5*Model!$AU$1579*AVERAGE('Assumptions (Geo)'!$AQ$2:$AS$2)/10^9),0)</f>
        <v>-0.001028451664</v>
      </c>
      <c r="BD1732" s="160">
        <f>IF($AU$1579&gt;0,IPMT('Assumptions (Geo)'!$V$7,Model!AF$1,'Assumptions (Geo)'!$V$10,'Assumptions (Geo)'!$V$5*Model!$AU$1579*AVERAGE('Assumptions (Geo)'!$AQ$2:$AS$2)/10^9),0)</f>
        <v>-0.0009011732144</v>
      </c>
      <c r="BE1732" s="160">
        <f>IF($AU$1579&gt;0,IPMT('Assumptions (Geo)'!$V$7,Model!AG$1,'Assumptions (Geo)'!$V$10,'Assumptions (Geo)'!$V$5*Model!$AU$1579*AVERAGE('Assumptions (Geo)'!$AQ$2:$AS$2)/10^9),0)</f>
        <v>-0.000767849039</v>
      </c>
      <c r="BF1732" s="160">
        <f>IF($AU$1579&gt;0,IPMT('Assumptions (Geo)'!$V$7,Model!AH$1,'Assumptions (Geo)'!$V$10,'Assumptions (Geo)'!$V$5*Model!$AU$1579*AVERAGE('Assumptions (Geo)'!$AQ$2:$AS$2)/10^9),0)</f>
        <v>-0.0006281919653</v>
      </c>
      <c r="BG1732" s="160">
        <f>IF($AU$1579&gt;0,IPMT('Assumptions (Geo)'!$V$7,Model!AI$1,'Assumptions (Geo)'!$V$10,'Assumptions (Geo)'!$V$5*Model!$AU$1579*AVERAGE('Assumptions (Geo)'!$AQ$2:$AS$2)/10^9),0)</f>
        <v>-0.0004819011805</v>
      </c>
      <c r="BH1732" s="160">
        <f>IF($AU$1579&gt;0,IPMT('Assumptions (Geo)'!$V$7,Model!AJ$1,'Assumptions (Geo)'!$V$10,'Assumptions (Geo)'!$V$5*Model!$AU$1579*AVERAGE('Assumptions (Geo)'!$AQ$2:$AS$2)/10^9),0)</f>
        <v>-0.0003286615835</v>
      </c>
      <c r="BI1732" s="160">
        <f>IF($AU$1579&gt;0,IPMT('Assumptions (Geo)'!$V$7,Model!AK$1,'Assumptions (Geo)'!$V$10,'Assumptions (Geo)'!$V$5*Model!$AU$1579*AVERAGE('Assumptions (Geo)'!$AQ$2:$AS$2)/10^9),0)</f>
        <v>-0.0001681431056</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-0.001904275775</v>
      </c>
      <c r="AW1733" s="160">
        <f>IF($AV$1579&gt;0,IPMT('Assumptions (Geo)'!$V$7,Model!X$1,'Assumptions (Geo)'!$V$10,'Assumptions (Geo)'!$V$5*Model!$AV$1579*AVERAGE('Assumptions (Geo)'!$AR$2:$AT$2)/10^9),0)</f>
        <v>-0.001814353713</v>
      </c>
      <c r="AX1733" s="160">
        <f>IF($AV$1579&gt;0,IPMT('Assumptions (Geo)'!$V$7,Model!Y$1,'Assumptions (Geo)'!$V$10,'Assumptions (Geo)'!$V$5*Model!$AV$1579*AVERAGE('Assumptions (Geo)'!$AR$2:$AT$2)/10^9),0)</f>
        <v>-0.001720160353</v>
      </c>
      <c r="AY1733" s="160">
        <f>IF($AV$1579&gt;0,IPMT('Assumptions (Geo)'!$V$7,Model!Z$1,'Assumptions (Geo)'!$V$10,'Assumptions (Geo)'!$V$5*Model!$AV$1579*AVERAGE('Assumptions (Geo)'!$AR$2:$AT$2)/10^9),0)</f>
        <v>-0.001621492808</v>
      </c>
      <c r="AZ1733" s="160">
        <f>IF($AV$1579&gt;0,IPMT('Assumptions (Geo)'!$V$7,Model!AA$1,'Assumptions (Geo)'!$V$10,'Assumptions (Geo)'!$V$5*Model!$AV$1579*AVERAGE('Assumptions (Geo)'!$AR$2:$AT$2)/10^9),0)</f>
        <v>-0.001518138554</v>
      </c>
      <c r="BA1733" s="160">
        <f>IF($AV$1579&gt;0,IPMT('Assumptions (Geo)'!$V$7,Model!AB$1,'Assumptions (Geo)'!$V$10,'Assumptions (Geo)'!$V$5*Model!$AV$1579*AVERAGE('Assumptions (Geo)'!$AR$2:$AT$2)/10^9),0)</f>
        <v>-0.001409874974</v>
      </c>
      <c r="BB1733" s="160">
        <f>IF($AV$1579&gt;0,IPMT('Assumptions (Geo)'!$V$7,Model!AC$1,'Assumptions (Geo)'!$V$10,'Assumptions (Geo)'!$V$5*Model!$AV$1579*AVERAGE('Assumptions (Geo)'!$AR$2:$AT$2)/10^9),0)</f>
        <v>-0.001296468874</v>
      </c>
      <c r="BC1733" s="160">
        <f>IF($AV$1579&gt;0,IPMT('Assumptions (Geo)'!$V$7,Model!AD$1,'Assumptions (Geo)'!$V$10,'Assumptions (Geo)'!$V$5*Model!$AV$1579*AVERAGE('Assumptions (Geo)'!$AR$2:$AT$2)/10^9),0)</f>
        <v>-0.001177675984</v>
      </c>
      <c r="BD1733" s="160">
        <f>IF($AV$1579&gt;0,IPMT('Assumptions (Geo)'!$V$7,Model!AE$1,'Assumptions (Geo)'!$V$10,'Assumptions (Geo)'!$V$5*Model!$AV$1579*AVERAGE('Assumptions (Geo)'!$AR$2:$AT$2)/10^9),0)</f>
        <v>-0.001053240431</v>
      </c>
      <c r="BE1733" s="160">
        <f>IF($AV$1579&gt;0,IPMT('Assumptions (Geo)'!$V$7,Model!AF$1,'Assumptions (Geo)'!$V$10,'Assumptions (Geo)'!$V$5*Model!$AV$1579*AVERAGE('Assumptions (Geo)'!$AR$2:$AT$2)/10^9),0)</f>
        <v>-0.0009228941899</v>
      </c>
      <c r="BF1733" s="160">
        <f>IF($AV$1579&gt;0,IPMT('Assumptions (Geo)'!$V$7,Model!AG$1,'Assumptions (Geo)'!$V$10,'Assumptions (Geo)'!$V$5*Model!$AV$1579*AVERAGE('Assumptions (Geo)'!$AR$2:$AT$2)/10^9),0)</f>
        <v>-0.0007863565023</v>
      </c>
      <c r="BG1733" s="160">
        <f>IF($AV$1579&gt;0,IPMT('Assumptions (Geo)'!$V$7,Model!AH$1,'Assumptions (Geo)'!$V$10,'Assumptions (Geo)'!$V$5*Model!$AV$1579*AVERAGE('Assumptions (Geo)'!$AR$2:$AT$2)/10^9),0)</f>
        <v>-0.0006433332744</v>
      </c>
      <c r="BH1733" s="160">
        <f>IF($AV$1579&gt;0,IPMT('Assumptions (Geo)'!$V$7,Model!AI$1,'Assumptions (Geo)'!$V$10,'Assumptions (Geo)'!$V$5*Model!$AV$1579*AVERAGE('Assumptions (Geo)'!$AR$2:$AT$2)/10^9),0)</f>
        <v>-0.0004935164433</v>
      </c>
      <c r="BI1733" s="160">
        <f>IF($AV$1579&gt;0,IPMT('Assumptions (Geo)'!$V$7,Model!AJ$1,'Assumptions (Geo)'!$V$10,'Assumptions (Geo)'!$V$5*Model!$AV$1579*AVERAGE('Assumptions (Geo)'!$AR$2:$AT$2)/10^9),0)</f>
        <v>-0.0003365833127</v>
      </c>
      <c r="BJ1733" s="160">
        <f>IF($AV$1579&gt;0,IPMT('Assumptions (Geo)'!$V$7,Model!AK$1,'Assumptions (Geo)'!$V$10,'Assumptions (Geo)'!$V$5*Model!$AV$1579*AVERAGE('Assumptions (Geo)'!$AR$2:$AT$2)/10^9),0)</f>
        <v>-0.0001721958584</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-0.001950135285</v>
      </c>
      <c r="AX1734" s="160">
        <f>IF($AW$1579&gt;0,IPMT('Assumptions (Geo)'!$V$7,Model!X$1,'Assumptions (Geo)'!$V$10,'Assumptions (Geo)'!$V$5*Model!$AW$1579*AVERAGE('Assumptions (Geo)'!$AS$2:$AU$2)/10^9),0)</f>
        <v>-0.001858047685</v>
      </c>
      <c r="AY1734" s="160">
        <f>IF($AW$1579&gt;0,IPMT('Assumptions (Geo)'!$V$7,Model!Y$1,'Assumptions (Geo)'!$V$10,'Assumptions (Geo)'!$V$5*Model!$AW$1579*AVERAGE('Assumptions (Geo)'!$AS$2:$AU$2)/10^9),0)</f>
        <v>-0.001761585923</v>
      </c>
      <c r="AZ1734" s="160">
        <f>IF($AW$1579&gt;0,IPMT('Assumptions (Geo)'!$V$7,Model!Z$1,'Assumptions (Geo)'!$V$10,'Assumptions (Geo)'!$V$5*Model!$AW$1579*AVERAGE('Assumptions (Geo)'!$AS$2:$AU$2)/10^9),0)</f>
        <v>-0.001660542228</v>
      </c>
      <c r="BA1734" s="160">
        <f>IF($AW$1579&gt;0,IPMT('Assumptions (Geo)'!$V$7,Model!AA$1,'Assumptions (Geo)'!$V$10,'Assumptions (Geo)'!$V$5*Model!$AW$1579*AVERAGE('Assumptions (Geo)'!$AS$2:$AU$2)/10^9),0)</f>
        <v>-0.001554698957</v>
      </c>
      <c r="BB1734" s="160">
        <f>IF($AW$1579&gt;0,IPMT('Assumptions (Geo)'!$V$7,Model!AB$1,'Assumptions (Geo)'!$V$10,'Assumptions (Geo)'!$V$5*Model!$AW$1579*AVERAGE('Assumptions (Geo)'!$AS$2:$AU$2)/10^9),0)</f>
        <v>-0.001443828132</v>
      </c>
      <c r="BC1734" s="160">
        <f>IF($AW$1579&gt;0,IPMT('Assumptions (Geo)'!$V$7,Model!AC$1,'Assumptions (Geo)'!$V$10,'Assumptions (Geo)'!$V$5*Model!$AW$1579*AVERAGE('Assumptions (Geo)'!$AS$2:$AU$2)/10^9),0)</f>
        <v>-0.001327690941</v>
      </c>
      <c r="BD1734" s="160">
        <f>IF($AW$1579&gt;0,IPMT('Assumptions (Geo)'!$V$7,Model!AD$1,'Assumptions (Geo)'!$V$10,'Assumptions (Geo)'!$V$5*Model!$AW$1579*AVERAGE('Assumptions (Geo)'!$AS$2:$AU$2)/10^9),0)</f>
        <v>-0.001206037235</v>
      </c>
      <c r="BE1734" s="160">
        <f>IF($AW$1579&gt;0,IPMT('Assumptions (Geo)'!$V$7,Model!AE$1,'Assumptions (Geo)'!$V$10,'Assumptions (Geo)'!$V$5*Model!$AW$1579*AVERAGE('Assumptions (Geo)'!$AS$2:$AU$2)/10^9),0)</f>
        <v>-0.001078604977</v>
      </c>
      <c r="BF1734" s="160">
        <f>IF($AW$1579&gt;0,IPMT('Assumptions (Geo)'!$V$7,Model!AF$1,'Assumptions (Geo)'!$V$10,'Assumptions (Geo)'!$V$5*Model!$AW$1579*AVERAGE('Assumptions (Geo)'!$AS$2:$AU$2)/10^9),0)</f>
        <v>-0.0009451196867</v>
      </c>
      <c r="BG1734" s="160">
        <f>IF($AW$1579&gt;0,IPMT('Assumptions (Geo)'!$V$7,Model!AG$1,'Assumptions (Geo)'!$V$10,'Assumptions (Geo)'!$V$5*Model!$AW$1579*AVERAGE('Assumptions (Geo)'!$AS$2:$AU$2)/10^9),0)</f>
        <v>-0.0008052938453</v>
      </c>
      <c r="BH1734" s="160">
        <f>IF($AW$1579&gt;0,IPMT('Assumptions (Geo)'!$V$7,Model!AH$1,'Assumptions (Geo)'!$V$10,'Assumptions (Geo)'!$V$5*Model!$AW$1579*AVERAGE('Assumptions (Geo)'!$AS$2:$AU$2)/10^9),0)</f>
        <v>-0.0006588262765</v>
      </c>
      <c r="BI1734" s="160">
        <f>IF($AW$1579&gt;0,IPMT('Assumptions (Geo)'!$V$7,Model!AI$1,'Assumptions (Geo)'!$V$10,'Assumptions (Geo)'!$V$5*Model!$AW$1579*AVERAGE('Assumptions (Geo)'!$AS$2:$AU$2)/10^9),0)</f>
        <v>-0.0005054014982</v>
      </c>
      <c r="BJ1734" s="160">
        <f>IF($AW$1579&gt;0,IPMT('Assumptions (Geo)'!$V$7,Model!AJ$1,'Assumptions (Geo)'!$V$10,'Assumptions (Geo)'!$V$5*Model!$AW$1579*AVERAGE('Assumptions (Geo)'!$AS$2:$AU$2)/10^9),0)</f>
        <v>-0.0003446890429</v>
      </c>
      <c r="BK1734" s="160">
        <f>IF($AW$1579&gt;0,IPMT('Assumptions (Geo)'!$V$7,Model!AK$1,'Assumptions (Geo)'!$V$10,'Assumptions (Geo)'!$V$5*Model!$AW$1579*AVERAGE('Assumptions (Geo)'!$AS$2:$AU$2)/10^9),0)</f>
        <v>-0.000176342746</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-0.001997059371</v>
      </c>
      <c r="AY1735" s="160">
        <f>IF($AX$1579&gt;0,IPMT('Assumptions (Geo)'!$V$7,Model!X$1,'Assumptions (Geo)'!$V$10,'Assumptions (Geo)'!$V$5*Model!$AX$1579*AVERAGE('Assumptions (Geo)'!$AT$2:$AV$2)/10^9),0)</f>
        <v>-0.001902755962</v>
      </c>
      <c r="AZ1735" s="160">
        <f>IF($AX$1579&gt;0,IPMT('Assumptions (Geo)'!$V$7,Model!Y$1,'Assumptions (Geo)'!$V$10,'Assumptions (Geo)'!$V$5*Model!$AX$1579*AVERAGE('Assumptions (Geo)'!$AT$2:$AV$2)/10^9),0)</f>
        <v>-0.001803973141</v>
      </c>
      <c r="BA1735" s="160">
        <f>IF($AX$1579&gt;0,IPMT('Assumptions (Geo)'!$V$7,Model!Z$1,'Assumptions (Geo)'!$V$10,'Assumptions (Geo)'!$V$5*Model!$AX$1579*AVERAGE('Assumptions (Geo)'!$AT$2:$AV$2)/10^9),0)</f>
        <v>-0.001700498136</v>
      </c>
      <c r="BB1735" s="160">
        <f>IF($AX$1579&gt;0,IPMT('Assumptions (Geo)'!$V$7,Model!AA$1,'Assumptions (Geo)'!$V$10,'Assumptions (Geo)'!$V$5*Model!$AX$1579*AVERAGE('Assumptions (Geo)'!$AT$2:$AV$2)/10^9),0)</f>
        <v>-0.001592108069</v>
      </c>
      <c r="BC1735" s="160">
        <f>IF($AX$1579&gt;0,IPMT('Assumptions (Geo)'!$V$7,Model!AB$1,'Assumptions (Geo)'!$V$10,'Assumptions (Geo)'!$V$5*Model!$AX$1579*AVERAGE('Assumptions (Geo)'!$AT$2:$AV$2)/10^9),0)</f>
        <v>-0.001478569473</v>
      </c>
      <c r="BD1735" s="160">
        <f>IF($AX$1579&gt;0,IPMT('Assumptions (Geo)'!$V$7,Model!AC$1,'Assumptions (Geo)'!$V$10,'Assumptions (Geo)'!$V$5*Model!$AX$1579*AVERAGE('Assumptions (Geo)'!$AT$2:$AV$2)/10^9),0)</f>
        <v>-0.001359637794</v>
      </c>
      <c r="BE1735" s="160">
        <f>IF($AX$1579&gt;0,IPMT('Assumptions (Geo)'!$V$7,Model!AD$1,'Assumptions (Geo)'!$V$10,'Assumptions (Geo)'!$V$5*Model!$AX$1579*AVERAGE('Assumptions (Geo)'!$AT$2:$AV$2)/10^9),0)</f>
        <v>-0.00123505686</v>
      </c>
      <c r="BF1735" s="160">
        <f>IF($AX$1579&gt;0,IPMT('Assumptions (Geo)'!$V$7,Model!AE$1,'Assumptions (Geo)'!$V$10,'Assumptions (Geo)'!$V$5*Model!$AX$1579*AVERAGE('Assumptions (Geo)'!$AT$2:$AV$2)/10^9),0)</f>
        <v>-0.001104558332</v>
      </c>
      <c r="BG1735" s="160">
        <f>IF($AX$1579&gt;0,IPMT('Assumptions (Geo)'!$V$7,Model!AF$1,'Assumptions (Geo)'!$V$10,'Assumptions (Geo)'!$V$5*Model!$AX$1579*AVERAGE('Assumptions (Geo)'!$AT$2:$AV$2)/10^9),0)</f>
        <v>-0.0009678611232</v>
      </c>
      <c r="BH1735" s="160">
        <f>IF($AX$1579&gt;0,IPMT('Assumptions (Geo)'!$V$7,Model!AG$1,'Assumptions (Geo)'!$V$10,'Assumptions (Geo)'!$V$5*Model!$AX$1579*AVERAGE('Assumptions (Geo)'!$AT$2:$AV$2)/10^9),0)</f>
        <v>-0.0008246707974</v>
      </c>
      <c r="BI1735" s="160">
        <f>IF($AX$1579&gt;0,IPMT('Assumptions (Geo)'!$V$7,Model!AH$1,'Assumptions (Geo)'!$V$10,'Assumptions (Geo)'!$V$5*Model!$AX$1579*AVERAGE('Assumptions (Geo)'!$AT$2:$AV$2)/10^9),0)</f>
        <v>-0.0006746789311</v>
      </c>
      <c r="BJ1735" s="160">
        <f>IF($AX$1579&gt;0,IPMT('Assumptions (Geo)'!$V$7,Model!AI$1,'Assumptions (Geo)'!$V$10,'Assumptions (Geo)'!$V$5*Model!$AX$1579*AVERAGE('Assumptions (Geo)'!$AT$2:$AV$2)/10^9),0)</f>
        <v>-0.0005175624512</v>
      </c>
      <c r="BK1735" s="160">
        <f>IF($AX$1579&gt;0,IPMT('Assumptions (Geo)'!$V$7,Model!AJ$1,'Assumptions (Geo)'!$V$10,'Assumptions (Geo)'!$V$5*Model!$AX$1579*AVERAGE('Assumptions (Geo)'!$AT$2:$AV$2)/10^9),0)</f>
        <v>-0.0003529829385</v>
      </c>
      <c r="BL1735" s="160">
        <f>IF($AX$1579&gt;0,IPMT('Assumptions (Geo)'!$V$7,Model!AK$1,'Assumptions (Geo)'!$V$10,'Assumptions (Geo)'!$V$5*Model!$AX$1579*AVERAGE('Assumptions (Geo)'!$AT$2:$AV$2)/10^9),0)</f>
        <v>-0.0001805858989</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-0.002045072118</v>
      </c>
      <c r="AZ1736" s="160">
        <f>IF($AY$1579&gt;0,IPMT('Assumptions (Geo)'!$V$7,Model!X$1,'Assumptions (Geo)'!$V$10,'Assumptions (Geo)'!$V$5*Model!$AY$1579*AVERAGE('Assumptions (Geo)'!$AU$2:$AW$2)/10^9),0)</f>
        <v>-0.001948501492</v>
      </c>
      <c r="BA1736" s="160">
        <f>IF($AY$1579&gt;0,IPMT('Assumptions (Geo)'!$V$7,Model!Y$1,'Assumptions (Geo)'!$V$10,'Assumptions (Geo)'!$V$5*Model!$AY$1579*AVERAGE('Assumptions (Geo)'!$AU$2:$AW$2)/10^9),0)</f>
        <v>-0.001847343762</v>
      </c>
      <c r="BB1736" s="160">
        <f>IF($AY$1579&gt;0,IPMT('Assumptions (Geo)'!$V$7,Model!Z$1,'Assumptions (Geo)'!$V$10,'Assumptions (Geo)'!$V$5*Model!$AY$1579*AVERAGE('Assumptions (Geo)'!$AU$2:$AW$2)/10^9),0)</f>
        <v>-0.00174138104</v>
      </c>
      <c r="BC1736" s="160">
        <f>IF($AY$1579&gt;0,IPMT('Assumptions (Geo)'!$V$7,Model!AA$1,'Assumptions (Geo)'!$V$10,'Assumptions (Geo)'!$V$5*Model!$AY$1579*AVERAGE('Assumptions (Geo)'!$AU$2:$AW$2)/10^9),0)</f>
        <v>-0.001630385088</v>
      </c>
      <c r="BD1736" s="160">
        <f>IF($AY$1579&gt;0,IPMT('Assumptions (Geo)'!$V$7,Model!AB$1,'Assumptions (Geo)'!$V$10,'Assumptions (Geo)'!$V$5*Model!$AY$1579*AVERAGE('Assumptions (Geo)'!$AU$2:$AW$2)/10^9),0)</f>
        <v>-0.001514116829</v>
      </c>
      <c r="BE1736" s="160">
        <f>IF($AY$1579&gt;0,IPMT('Assumptions (Geo)'!$V$7,Model!AC$1,'Assumptions (Geo)'!$V$10,'Assumptions (Geo)'!$V$5*Model!$AY$1579*AVERAGE('Assumptions (Geo)'!$AU$2:$AW$2)/10^9),0)</f>
        <v>-0.001392325828</v>
      </c>
      <c r="BF1736" s="160">
        <f>IF($AY$1579&gt;0,IPMT('Assumptions (Geo)'!$V$7,Model!AD$1,'Assumptions (Geo)'!$V$10,'Assumptions (Geo)'!$V$5*Model!$AY$1579*AVERAGE('Assumptions (Geo)'!$AU$2:$AW$2)/10^9),0)</f>
        <v>-0.001264749754</v>
      </c>
      <c r="BG1736" s="160">
        <f>IF($AY$1579&gt;0,IPMT('Assumptions (Geo)'!$V$7,Model!AE$1,'Assumptions (Geo)'!$V$10,'Assumptions (Geo)'!$V$5*Model!$AY$1579*AVERAGE('Assumptions (Geo)'!$AU$2:$AW$2)/10^9),0)</f>
        <v>-0.001131113816</v>
      </c>
      <c r="BH1736" s="160">
        <f>IF($AY$1579&gt;0,IPMT('Assumptions (Geo)'!$V$7,Model!AF$1,'Assumptions (Geo)'!$V$10,'Assumptions (Geo)'!$V$5*Model!$AY$1579*AVERAGE('Assumptions (Geo)'!$AU$2:$AW$2)/10^9),0)</f>
        <v>-0.0009911301712</v>
      </c>
      <c r="BI1736" s="160">
        <f>IF($AY$1579&gt;0,IPMT('Assumptions (Geo)'!$V$7,Model!AG$1,'Assumptions (Geo)'!$V$10,'Assumptions (Geo)'!$V$5*Model!$AY$1579*AVERAGE('Assumptions (Geo)'!$AU$2:$AW$2)/10^9),0)</f>
        <v>-0.0008444973034</v>
      </c>
      <c r="BJ1736" s="160">
        <f>IF($AY$1579&gt;0,IPMT('Assumptions (Geo)'!$V$7,Model!AH$1,'Assumptions (Geo)'!$V$10,'Assumptions (Geo)'!$V$5*Model!$AY$1579*AVERAGE('Assumptions (Geo)'!$AU$2:$AW$2)/10^9),0)</f>
        <v>-0.0006908993744</v>
      </c>
      <c r="BK1736" s="160">
        <f>IF($AY$1579&gt;0,IPMT('Assumptions (Geo)'!$V$7,Model!AI$1,'Assumptions (Geo)'!$V$10,'Assumptions (Geo)'!$V$5*Model!$AY$1579*AVERAGE('Assumptions (Geo)'!$AU$2:$AW$2)/10^9),0)</f>
        <v>-0.0005300055438</v>
      </c>
      <c r="BL1736" s="160">
        <f>IF($AY$1579&gt;0,IPMT('Assumptions (Geo)'!$V$7,Model!AJ$1,'Assumptions (Geo)'!$V$10,'Assumptions (Geo)'!$V$5*Model!$AY$1579*AVERAGE('Assumptions (Geo)'!$AU$2:$AW$2)/10^9),0)</f>
        <v>-0.0003614692562</v>
      </c>
      <c r="BM1736" s="160">
        <f>IF($AY$1579&gt;0,IPMT('Assumptions (Geo)'!$V$7,Model!AK$1,'Assumptions (Geo)'!$V$10,'Assumptions (Geo)'!$V$5*Model!$AY$1579*AVERAGE('Assumptions (Geo)'!$AU$2:$AW$2)/10^9),0)</f>
        <v>-0.0001849274949</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-0.005402544845</v>
      </c>
      <c r="BA1737" s="160">
        <f>IF($AZ$1579&gt;0,IPMT('Assumptions (Geo)'!$V$7,Model!X$1,'Assumptions (Geo)'!$V$10,'Assumptions (Geo)'!$V$5*Model!$AZ$1579*AVERAGE('Assumptions (Geo)'!$AV$2:$AX$2)/10^9),0)</f>
        <v>-0.005147430549</v>
      </c>
      <c r="BB1737" s="160">
        <f>IF($AZ$1579&gt;0,IPMT('Assumptions (Geo)'!$V$7,Model!Y$1,'Assumptions (Geo)'!$V$10,'Assumptions (Geo)'!$V$5*Model!$AZ$1579*AVERAGE('Assumptions (Geo)'!$AV$2:$AX$2)/10^9),0)</f>
        <v>-0.004880198324</v>
      </c>
      <c r="BC1737" s="160">
        <f>IF($AZ$1579&gt;0,IPMT('Assumptions (Geo)'!$V$7,Model!Z$1,'Assumptions (Geo)'!$V$10,'Assumptions (Geo)'!$V$5*Model!$AZ$1579*AVERAGE('Assumptions (Geo)'!$AV$2:$AX$2)/10^9),0)</f>
        <v>-0.004600272567</v>
      </c>
      <c r="BD1737" s="160">
        <f>IF($AZ$1579&gt;0,IPMT('Assumptions (Geo)'!$V$7,Model!AA$1,'Assumptions (Geo)'!$V$10,'Assumptions (Geo)'!$V$5*Model!$AZ$1579*AVERAGE('Assumptions (Geo)'!$AV$2:$AX$2)/10^9),0)</f>
        <v>-0.004307050338</v>
      </c>
      <c r="BE1737" s="160">
        <f>IF($AZ$1579&gt;0,IPMT('Assumptions (Geo)'!$V$7,Model!AB$1,'Assumptions (Geo)'!$V$10,'Assumptions (Geo)'!$V$5*Model!$AZ$1579*AVERAGE('Assumptions (Geo)'!$AV$2:$AX$2)/10^9),0)</f>
        <v>-0.003999900053</v>
      </c>
      <c r="BF1737" s="160">
        <f>IF($AZ$1579&gt;0,IPMT('Assumptions (Geo)'!$V$7,Model!AC$1,'Assumptions (Geo)'!$V$10,'Assumptions (Geo)'!$V$5*Model!$AZ$1579*AVERAGE('Assumptions (Geo)'!$AV$2:$AX$2)/10^9),0)</f>
        <v>-0.003678160129</v>
      </c>
      <c r="BG1737" s="160">
        <f>IF($AZ$1579&gt;0,IPMT('Assumptions (Geo)'!$V$7,Model!AD$1,'Assumptions (Geo)'!$V$10,'Assumptions (Geo)'!$V$5*Model!$AZ$1579*AVERAGE('Assumptions (Geo)'!$AV$2:$AX$2)/10^9),0)</f>
        <v>-0.003341137558</v>
      </c>
      <c r="BH1737" s="160">
        <f>IF($AZ$1579&gt;0,IPMT('Assumptions (Geo)'!$V$7,Model!AE$1,'Assumptions (Geo)'!$V$10,'Assumptions (Geo)'!$V$5*Model!$AZ$1579*AVERAGE('Assumptions (Geo)'!$AV$2:$AX$2)/10^9),0)</f>
        <v>-0.002988106416</v>
      </c>
      <c r="BI1737" s="160">
        <f>IF($AZ$1579&gt;0,IPMT('Assumptions (Geo)'!$V$7,Model!AF$1,'Assumptions (Geo)'!$V$10,'Assumptions (Geo)'!$V$5*Model!$AZ$1579*AVERAGE('Assumptions (Geo)'!$AV$2:$AX$2)/10^9),0)</f>
        <v>-0.002618306294</v>
      </c>
      <c r="BJ1737" s="160">
        <f>IF($AZ$1579&gt;0,IPMT('Assumptions (Geo)'!$V$7,Model!AG$1,'Assumptions (Geo)'!$V$10,'Assumptions (Geo)'!$V$5*Model!$AZ$1579*AVERAGE('Assumptions (Geo)'!$AV$2:$AX$2)/10^9),0)</f>
        <v>-0.002230940667</v>
      </c>
      <c r="BK1737" s="160">
        <f>IF($AZ$1579&gt;0,IPMT('Assumptions (Geo)'!$V$7,Model!AH$1,'Assumptions (Geo)'!$V$10,'Assumptions (Geo)'!$V$5*Model!$AZ$1579*AVERAGE('Assumptions (Geo)'!$AV$2:$AX$2)/10^9),0)</f>
        <v>-0.001825175172</v>
      </c>
      <c r="BL1737" s="160">
        <f>IF($AZ$1579&gt;0,IPMT('Assumptions (Geo)'!$V$7,Model!AI$1,'Assumptions (Geo)'!$V$10,'Assumptions (Geo)'!$V$5*Model!$AZ$1579*AVERAGE('Assumptions (Geo)'!$AV$2:$AX$2)/10^9),0)</f>
        <v>-0.001400135816</v>
      </c>
      <c r="BM1737" s="160">
        <f>IF($AZ$1579&gt;0,IPMT('Assumptions (Geo)'!$V$7,Model!AJ$1,'Assumptions (Geo)'!$V$10,'Assumptions (Geo)'!$V$5*Model!$AZ$1579*AVERAGE('Assumptions (Geo)'!$AV$2:$AX$2)/10^9),0)</f>
        <v>-0.000954907091</v>
      </c>
      <c r="BN1737" s="160">
        <f>IF($AZ$1579&gt;0,IPMT('Assumptions (Geo)'!$V$7,Model!AK$1,'Assumptions (Geo)'!$V$10,'Assumptions (Geo)'!$V$5*Model!$AZ$1579*AVERAGE('Assumptions (Geo)'!$AV$2:$AX$2)/10^9),0)</f>
        <v>-0.0004885300014</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-0.002144462608</v>
      </c>
      <c r="BB1738" s="160">
        <f>IF($BA$1579&gt;0,IPMT('Assumptions (Geo)'!$V$7,Model!X$1,'Assumptions (Geo)'!$V$10,'Assumptions (Geo)'!$V$5*Model!$BA$1579*AVERAGE('Assumptions (Geo)'!$AW$2:$AY$2)/10^9),0)</f>
        <v>-0.002043198651</v>
      </c>
      <c r="BC1738" s="160">
        <f>IF($BA$1579&gt;0,IPMT('Assumptions (Geo)'!$V$7,Model!Y$1,'Assumptions (Geo)'!$V$10,'Assumptions (Geo)'!$V$5*Model!$BA$1579*AVERAGE('Assumptions (Geo)'!$AW$2:$AY$2)/10^9),0)</f>
        <v>-0.001937124656</v>
      </c>
      <c r="BD1738" s="160">
        <f>IF($BA$1579&gt;0,IPMT('Assumptions (Geo)'!$V$7,Model!Z$1,'Assumptions (Geo)'!$V$10,'Assumptions (Geo)'!$V$5*Model!$BA$1579*AVERAGE('Assumptions (Geo)'!$AW$2:$AY$2)/10^9),0)</f>
        <v>-0.001826012146</v>
      </c>
      <c r="BE1738" s="160">
        <f>IF($BA$1579&gt;0,IPMT('Assumptions (Geo)'!$V$7,Model!AA$1,'Assumptions (Geo)'!$V$10,'Assumptions (Geo)'!$V$5*Model!$BA$1579*AVERAGE('Assumptions (Geo)'!$AW$2:$AY$2)/10^9),0)</f>
        <v>-0.001709621792</v>
      </c>
      <c r="BF1738" s="160">
        <f>IF($BA$1579&gt;0,IPMT('Assumptions (Geo)'!$V$7,Model!AB$1,'Assumptions (Geo)'!$V$10,'Assumptions (Geo)'!$V$5*Model!$BA$1579*AVERAGE('Assumptions (Geo)'!$AW$2:$AY$2)/10^9),0)</f>
        <v>-0.001587702896</v>
      </c>
      <c r="BG1738" s="160">
        <f>IF($BA$1579&gt;0,IPMT('Assumptions (Geo)'!$V$7,Model!AC$1,'Assumptions (Geo)'!$V$10,'Assumptions (Geo)'!$V$5*Model!$BA$1579*AVERAGE('Assumptions (Geo)'!$AW$2:$AY$2)/10^9),0)</f>
        <v>-0.001459992853</v>
      </c>
      <c r="BH1738" s="160">
        <f>IF($BA$1579&gt;0,IPMT('Assumptions (Geo)'!$V$7,Model!AD$1,'Assumptions (Geo)'!$V$10,'Assumptions (Geo)'!$V$5*Model!$BA$1579*AVERAGE('Assumptions (Geo)'!$AW$2:$AY$2)/10^9),0)</f>
        <v>-0.001326216583</v>
      </c>
      <c r="BI1738" s="160">
        <f>IF($BA$1579&gt;0,IPMT('Assumptions (Geo)'!$V$7,Model!AE$1,'Assumptions (Geo)'!$V$10,'Assumptions (Geo)'!$V$5*Model!$BA$1579*AVERAGE('Assumptions (Geo)'!$AW$2:$AY$2)/10^9),0)</f>
        <v>-0.001186085939</v>
      </c>
      <c r="BJ1738" s="160">
        <f>IF($BA$1579&gt;0,IPMT('Assumptions (Geo)'!$V$7,Model!AF$1,'Assumptions (Geo)'!$V$10,'Assumptions (Geo)'!$V$5*Model!$BA$1579*AVERAGE('Assumptions (Geo)'!$AW$2:$AY$2)/10^9),0)</f>
        <v>-0.00103929909</v>
      </c>
      <c r="BK1738" s="160">
        <f>IF($BA$1579&gt;0,IPMT('Assumptions (Geo)'!$V$7,Model!AG$1,'Assumptions (Geo)'!$V$10,'Assumptions (Geo)'!$V$5*Model!$BA$1579*AVERAGE('Assumptions (Geo)'!$AW$2:$AY$2)/10^9),0)</f>
        <v>-0.0008855398663</v>
      </c>
      <c r="BL1738" s="160">
        <f>IF($BA$1579&gt;0,IPMT('Assumptions (Geo)'!$V$7,Model!AH$1,'Assumptions (Geo)'!$V$10,'Assumptions (Geo)'!$V$5*Model!$BA$1579*AVERAGE('Assumptions (Geo)'!$AW$2:$AY$2)/10^9),0)</f>
        <v>-0.0007244770791</v>
      </c>
      <c r="BM1738" s="160">
        <f>IF($BA$1579&gt;0,IPMT('Assumptions (Geo)'!$V$7,Model!AI$1,'Assumptions (Geo)'!$V$10,'Assumptions (Geo)'!$V$5*Model!$BA$1579*AVERAGE('Assumptions (Geo)'!$AW$2:$AY$2)/10^9),0)</f>
        <v>-0.0005557638094</v>
      </c>
      <c r="BN1738" s="160">
        <f>IF($BA$1579&gt;0,IPMT('Assumptions (Geo)'!$V$7,Model!AJ$1,'Assumptions (Geo)'!$V$10,'Assumptions (Geo)'!$V$5*Model!$BA$1579*AVERAGE('Assumptions (Geo)'!$AW$2:$AY$2)/10^9),0)</f>
        <v>-0.0003790366594</v>
      </c>
      <c r="BO1738" s="160">
        <f>IF($BA$1579&gt;0,IPMT('Assumptions (Geo)'!$V$7,Model!AK$1,'Assumptions (Geo)'!$V$10,'Assumptions (Geo)'!$V$5*Model!$BA$1579*AVERAGE('Assumptions (Geo)'!$AW$2:$AY$2)/10^9),0)</f>
        <v>-0.0001939149699</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0.002659737022</v>
      </c>
      <c r="G1739" s="177">
        <f t="shared" si="64"/>
        <v>0.005053500341</v>
      </c>
      <c r="H1739" s="177">
        <f t="shared" si="64"/>
        <v>0.004548150307</v>
      </c>
      <c r="I1739" s="177">
        <f t="shared" si="64"/>
        <v>0.007227473975</v>
      </c>
      <c r="J1739" s="177">
        <f t="shared" si="64"/>
        <v>0.01206924626</v>
      </c>
      <c r="K1739" s="177">
        <f t="shared" si="64"/>
        <v>0.01529526053</v>
      </c>
      <c r="L1739" s="177">
        <f t="shared" si="64"/>
        <v>0.02414660098</v>
      </c>
      <c r="M1739" s="177">
        <f t="shared" si="64"/>
        <v>0.03026647553</v>
      </c>
      <c r="N1739" s="177">
        <f t="shared" si="64"/>
        <v>0.02755661597</v>
      </c>
      <c r="O1739" s="177">
        <f t="shared" si="64"/>
        <v>0.03267712086</v>
      </c>
      <c r="P1739" s="177">
        <f t="shared" si="64"/>
        <v>0.03761665122</v>
      </c>
      <c r="Q1739" s="177">
        <f t="shared" si="64"/>
        <v>0.03493283051</v>
      </c>
      <c r="R1739" s="177">
        <f t="shared" si="64"/>
        <v>0.0331399544</v>
      </c>
      <c r="S1739" s="177">
        <f t="shared" si="64"/>
        <v>0.03200370564</v>
      </c>
      <c r="T1739" s="177">
        <f t="shared" si="64"/>
        <v>0.03098702713</v>
      </c>
      <c r="U1739" s="177">
        <f t="shared" si="64"/>
        <v>0.03171974888</v>
      </c>
      <c r="V1739" s="177">
        <f t="shared" si="64"/>
        <v>0.03268632306</v>
      </c>
      <c r="W1739" s="177">
        <f t="shared" si="64"/>
        <v>0.03215703774</v>
      </c>
      <c r="X1739" s="177">
        <f t="shared" si="64"/>
        <v>0.4080683281</v>
      </c>
      <c r="Y1739" s="177">
        <f t="shared" si="64"/>
        <v>0.7466905697</v>
      </c>
      <c r="Z1739" s="177">
        <f t="shared" si="64"/>
        <v>0.67551271</v>
      </c>
      <c r="AA1739" s="177">
        <f t="shared" si="64"/>
        <v>0.6164663276</v>
      </c>
      <c r="AB1739" s="177">
        <f t="shared" si="64"/>
        <v>0.5637786248</v>
      </c>
      <c r="AC1739" s="177">
        <f t="shared" si="64"/>
        <v>0.5122787402</v>
      </c>
      <c r="AD1739" s="177">
        <f t="shared" si="64"/>
        <v>0.4929051448</v>
      </c>
      <c r="AE1739" s="177">
        <f t="shared" si="64"/>
        <v>0.4977346235</v>
      </c>
      <c r="AF1739" s="177">
        <f t="shared" si="64"/>
        <v>0.4985048054</v>
      </c>
      <c r="AG1739" s="177">
        <f t="shared" si="64"/>
        <v>0.4986117621</v>
      </c>
      <c r="AH1739" s="177">
        <f t="shared" si="64"/>
        <v>0.514818855</v>
      </c>
      <c r="AI1739" s="177">
        <f t="shared" si="64"/>
        <v>0.5283485406</v>
      </c>
      <c r="AJ1739" s="177">
        <f t="shared" si="64"/>
        <v>0.5272829466</v>
      </c>
      <c r="AK1739" s="177">
        <f t="shared" si="64"/>
        <v>0.530787192</v>
      </c>
      <c r="AL1739" s="177">
        <f t="shared" si="64"/>
        <v>0.5372261197</v>
      </c>
      <c r="AM1739" s="177">
        <f t="shared" si="64"/>
        <v>0.3136790635</v>
      </c>
      <c r="AN1739" s="177">
        <f t="shared" si="64"/>
        <v>0.09704000661</v>
      </c>
      <c r="AO1739" s="177">
        <f t="shared" si="64"/>
        <v>0.107569607</v>
      </c>
      <c r="AP1739" s="177">
        <f t="shared" si="64"/>
        <v>0.110234068</v>
      </c>
      <c r="AQ1739" s="177">
        <f t="shared" si="64"/>
        <v>0.1236232527</v>
      </c>
      <c r="AR1739" s="177">
        <f t="shared" si="64"/>
        <v>0.1366329557</v>
      </c>
      <c r="AS1739" s="177">
        <f t="shared" si="64"/>
        <v>0.1275766777</v>
      </c>
      <c r="AT1739" s="177">
        <f t="shared" si="64"/>
        <v>0.1340615888</v>
      </c>
      <c r="AU1739" s="177">
        <f t="shared" si="64"/>
        <v>0.1451945087</v>
      </c>
      <c r="AV1739" s="177">
        <f t="shared" si="64"/>
        <v>0.1413437636</v>
      </c>
      <c r="AW1739" s="177">
        <f t="shared" si="64"/>
        <v>0.131007669</v>
      </c>
      <c r="AX1739" s="177">
        <f t="shared" si="64"/>
        <v>0.1219986862</v>
      </c>
      <c r="AY1739" s="177">
        <f t="shared" si="64"/>
        <v>0.1214377954</v>
      </c>
      <c r="AZ1739" s="177">
        <f t="shared" si="64"/>
        <v>0.1247066673</v>
      </c>
      <c r="BA1739" s="177">
        <f t="shared" si="64"/>
        <v>0.1284434108</v>
      </c>
      <c r="BB1739" s="177">
        <f t="shared" si="64"/>
        <v>0.1250466826</v>
      </c>
      <c r="BC1739" s="177">
        <f t="shared" si="64"/>
        <v>0.1146389694</v>
      </c>
      <c r="BD1739" s="177">
        <f t="shared" si="64"/>
        <v>0.1021460964</v>
      </c>
      <c r="BE1739" s="177">
        <f t="shared" si="64"/>
        <v>0.09157698401</v>
      </c>
      <c r="BF1739" s="177">
        <f t="shared" si="64"/>
        <v>0.07538369349</v>
      </c>
      <c r="BG1739" s="177">
        <f t="shared" si="64"/>
        <v>0.0622563314</v>
      </c>
      <c r="BH1739" s="177">
        <f t="shared" si="64"/>
        <v>0.05867090309</v>
      </c>
      <c r="BI1739" s="177">
        <f t="shared" si="64"/>
        <v>0.04632204586</v>
      </c>
      <c r="BJ1739" s="177">
        <f t="shared" si="64"/>
        <v>0.03392820449</v>
      </c>
      <c r="BK1739" s="177">
        <f t="shared" si="64"/>
        <v>0.03002130813</v>
      </c>
      <c r="BL1739" s="177">
        <f t="shared" si="64"/>
        <v>0.0260360754</v>
      </c>
      <c r="BM1739" s="177">
        <f t="shared" si="64"/>
        <v>0.02193911928</v>
      </c>
      <c r="BN1739" s="177">
        <f t="shared" si="64"/>
        <v>0.0177594148</v>
      </c>
      <c r="BO1739" s="177">
        <f t="shared" si="64"/>
        <v>0.01003904607</v>
      </c>
      <c r="BP1739" s="177">
        <f t="shared" si="64"/>
        <v>0.00221970691</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0.002659737022</v>
      </c>
      <c r="G1743" s="160">
        <f>IF($F$1579&gt;0,'Assumptions (Geo)'!W$11*Model!$F$1579*AVERAGE('Assumptions (Geo)'!$B$2:$D$2)/10^9,0)</f>
        <v>0.005053500341</v>
      </c>
      <c r="H1743" s="160">
        <f>IF($F$1579&gt;0,'Assumptions (Geo)'!X$11*Model!$F$1579*AVERAGE('Assumptions (Geo)'!$B$2:$D$2)/10^9,0)</f>
        <v>0.004548150307</v>
      </c>
      <c r="I1743" s="160">
        <f>IF($F$1579&gt;0,'Assumptions (Geo)'!Y$11*Model!$F$1579*AVERAGE('Assumptions (Geo)'!$B$2:$D$2)/10^9,0)</f>
        <v>0.004095995013</v>
      </c>
      <c r="J1743" s="160">
        <f>IF($F$1579&gt;0,'Assumptions (Geo)'!Z$11*Model!$F$1579*AVERAGE('Assumptions (Geo)'!$B$2:$D$2)/10^9,0)</f>
        <v>0.003686395512</v>
      </c>
      <c r="K1743" s="160">
        <f>IF($F$1579&gt;0,'Assumptions (Geo)'!AA$11*Model!$F$1579*AVERAGE('Assumptions (Geo)'!$B$2:$D$2)/10^9,0)</f>
        <v>0.003314032329</v>
      </c>
      <c r="L1743" s="160">
        <f>IF($F$1579&gt;0,'Assumptions (Geo)'!AB$11*Model!$F$1579*AVERAGE('Assumptions (Geo)'!$B$2:$D$2)/10^9,0)</f>
        <v>0.003138489686</v>
      </c>
      <c r="M1743" s="160">
        <f>IF($F$1579&gt;0,'Assumptions (Geo)'!AC$11*Model!$F$1579*AVERAGE('Assumptions (Geo)'!$B$2:$D$2)/10^9,0)</f>
        <v>0.003138489686</v>
      </c>
      <c r="N1743" s="160">
        <f>IF($F$1579&gt;0,'Assumptions (Geo)'!AD$11*Model!$F$1579*AVERAGE('Assumptions (Geo)'!$B$2:$D$2)/10^9,0)</f>
        <v>0.00314380916</v>
      </c>
      <c r="O1743" s="160">
        <f>IF($F$1579&gt;0,'Assumptions (Geo)'!AE$11*Model!$F$1579*AVERAGE('Assumptions (Geo)'!$B$2:$D$2)/10^9,0)</f>
        <v>0.003138489686</v>
      </c>
      <c r="P1743" s="160">
        <f>IF($F$1579&gt;0,'Assumptions (Geo)'!AF$11*Model!$F$1579*AVERAGE('Assumptions (Geo)'!$B$2:$D$2)/10^9,0)</f>
        <v>0.00314380916</v>
      </c>
      <c r="Q1743" s="160">
        <f>IF($F$1579&gt;0,'Assumptions (Geo)'!AG$11*Model!$F$1579*AVERAGE('Assumptions (Geo)'!$B$2:$D$2)/10^9,0)</f>
        <v>0.003138489686</v>
      </c>
      <c r="R1743" s="160">
        <f>IF($F$1579&gt;0,'Assumptions (Geo)'!AH$11*Model!$F$1579*AVERAGE('Assumptions (Geo)'!$B$2:$D$2)/10^9,0)</f>
        <v>0.00314380916</v>
      </c>
      <c r="S1743" s="160">
        <f>IF($F$1579&gt;0,'Assumptions (Geo)'!AI$11*Model!$F$1579*AVERAGE('Assumptions (Geo)'!$B$2:$D$2)/10^9,0)</f>
        <v>0.003138489686</v>
      </c>
      <c r="T1743" s="160">
        <f>IF($F$1579&gt;0,'Assumptions (Geo)'!AJ$11*Model!$F$1579*AVERAGE('Assumptions (Geo)'!$B$2:$D$2)/10^9,0)</f>
        <v>0.00314380916</v>
      </c>
      <c r="U1743" s="160">
        <f>IF($F$1579&gt;0,'Assumptions (Geo)'!AK$11*Model!$F$1579*AVERAGE('Assumptions (Geo)'!$B$2:$D$2)/10^9,0)</f>
        <v>0.001569244843</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0.003131478962</v>
      </c>
      <c r="J1746" s="160">
        <f>IF($I$1579&gt;0,'Assumptions (Geo)'!W$11*Model!$I$1579*AVERAGE('Assumptions (Geo)'!$E$2:$G$2)/10^9,0)</f>
        <v>0.005949810027</v>
      </c>
      <c r="K1746" s="160">
        <f>IF($I$1579&gt;0,'Assumptions (Geo)'!X$11*Model!$I$1579*AVERAGE('Assumptions (Geo)'!$E$2:$G$2)/10^9,0)</f>
        <v>0.005354829024</v>
      </c>
      <c r="L1746" s="160">
        <f>IF($I$1579&gt;0,'Assumptions (Geo)'!Y$11*Model!$I$1579*AVERAGE('Assumptions (Geo)'!$E$2:$G$2)/10^9,0)</f>
        <v>0.004822477601</v>
      </c>
      <c r="M1746" s="160">
        <f>IF($I$1579&gt;0,'Assumptions (Geo)'!Z$11*Model!$I$1579*AVERAGE('Assumptions (Geo)'!$E$2:$G$2)/10^9,0)</f>
        <v>0.004340229841</v>
      </c>
      <c r="N1746" s="160">
        <f>IF($I$1579&gt;0,'Assumptions (Geo)'!AA$11*Model!$I$1579*AVERAGE('Assumptions (Geo)'!$E$2:$G$2)/10^9,0)</f>
        <v>0.003901822786</v>
      </c>
      <c r="O1746" s="160">
        <f>IF($I$1579&gt;0,'Assumptions (Geo)'!AB$11*Model!$I$1579*AVERAGE('Assumptions (Geo)'!$E$2:$G$2)/10^9,0)</f>
        <v>0.003695145175</v>
      </c>
      <c r="P1746" s="160">
        <f>IF($I$1579&gt;0,'Assumptions (Geo)'!AC$11*Model!$I$1579*AVERAGE('Assumptions (Geo)'!$E$2:$G$2)/10^9,0)</f>
        <v>0.003695145175</v>
      </c>
      <c r="Q1746" s="160">
        <f>IF($I$1579&gt;0,'Assumptions (Geo)'!AD$11*Model!$I$1579*AVERAGE('Assumptions (Geo)'!$E$2:$G$2)/10^9,0)</f>
        <v>0.003701408133</v>
      </c>
      <c r="R1746" s="160">
        <f>IF($I$1579&gt;0,'Assumptions (Geo)'!AE$11*Model!$I$1579*AVERAGE('Assumptions (Geo)'!$E$2:$G$2)/10^9,0)</f>
        <v>0.003695145175</v>
      </c>
      <c r="S1746" s="160">
        <f>IF($I$1579&gt;0,'Assumptions (Geo)'!AF$11*Model!$I$1579*AVERAGE('Assumptions (Geo)'!$E$2:$G$2)/10^9,0)</f>
        <v>0.003701408133</v>
      </c>
      <c r="T1746" s="160">
        <f>IF($I$1579&gt;0,'Assumptions (Geo)'!AG$11*Model!$I$1579*AVERAGE('Assumptions (Geo)'!$E$2:$G$2)/10^9,0)</f>
        <v>0.003695145175</v>
      </c>
      <c r="U1746" s="160">
        <f>IF($I$1579&gt;0,'Assumptions (Geo)'!AH$11*Model!$I$1579*AVERAGE('Assumptions (Geo)'!$E$2:$G$2)/10^9,0)</f>
        <v>0.003701408133</v>
      </c>
      <c r="V1746" s="160">
        <f>IF($I$1579&gt;0,'Assumptions (Geo)'!AI$11*Model!$I$1579*AVERAGE('Assumptions (Geo)'!$E$2:$G$2)/10^9,0)</f>
        <v>0.003695145175</v>
      </c>
      <c r="W1746" s="160">
        <f>IF($I$1579&gt;0,'Assumptions (Geo)'!AJ$11*Model!$I$1579*AVERAGE('Assumptions (Geo)'!$E$2:$G$2)/10^9,0)</f>
        <v>0.003701408133</v>
      </c>
      <c r="X1746" s="160">
        <f>IF($I$1579&gt;0,'Assumptions (Geo)'!AK$11*Model!$I$1579*AVERAGE('Assumptions (Geo)'!$E$2:$G$2)/10^9,0)</f>
        <v>0.001847572587</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0.002433040723</v>
      </c>
      <c r="K1747" s="160">
        <f>IF($J$1579&gt;0,'Assumptions (Geo)'!W$11*Model!$J$1579*AVERAGE('Assumptions (Geo)'!$F$2:$H$2)/10^9,0)</f>
        <v>0.004622777374</v>
      </c>
      <c r="L1747" s="160">
        <f>IF($J$1579&gt;0,'Assumptions (Geo)'!X$11*Model!$J$1579*AVERAGE('Assumptions (Geo)'!$F$2:$H$2)/10^9,0)</f>
        <v>0.004160499637</v>
      </c>
      <c r="M1747" s="160">
        <f>IF($J$1579&gt;0,'Assumptions (Geo)'!Y$11*Model!$J$1579*AVERAGE('Assumptions (Geo)'!$F$2:$H$2)/10^9,0)</f>
        <v>0.003746882714</v>
      </c>
      <c r="N1747" s="160">
        <f>IF($J$1579&gt;0,'Assumptions (Geo)'!Z$11*Model!$J$1579*AVERAGE('Assumptions (Geo)'!$F$2:$H$2)/10^9,0)</f>
        <v>0.003372194443</v>
      </c>
      <c r="O1747" s="160">
        <f>IF($J$1579&gt;0,'Assumptions (Geo)'!AA$11*Model!$J$1579*AVERAGE('Assumptions (Geo)'!$F$2:$H$2)/10^9,0)</f>
        <v>0.003031568741</v>
      </c>
      <c r="P1747" s="160">
        <f>IF($J$1579&gt;0,'Assumptions (Geo)'!AB$11*Model!$J$1579*AVERAGE('Assumptions (Geo)'!$F$2:$H$2)/10^9,0)</f>
        <v>0.002870988054</v>
      </c>
      <c r="Q1747" s="160">
        <f>IF($J$1579&gt;0,'Assumptions (Geo)'!AC$11*Model!$J$1579*AVERAGE('Assumptions (Geo)'!$F$2:$H$2)/10^9,0)</f>
        <v>0.002870988054</v>
      </c>
      <c r="R1747" s="160">
        <f>IF($J$1579&gt;0,'Assumptions (Geo)'!AD$11*Model!$J$1579*AVERAGE('Assumptions (Geo)'!$F$2:$H$2)/10^9,0)</f>
        <v>0.002875854135</v>
      </c>
      <c r="S1747" s="160">
        <f>IF($J$1579&gt;0,'Assumptions (Geo)'!AE$11*Model!$J$1579*AVERAGE('Assumptions (Geo)'!$F$2:$H$2)/10^9,0)</f>
        <v>0.002870988054</v>
      </c>
      <c r="T1747" s="160">
        <f>IF($J$1579&gt;0,'Assumptions (Geo)'!AF$11*Model!$J$1579*AVERAGE('Assumptions (Geo)'!$F$2:$H$2)/10^9,0)</f>
        <v>0.002875854135</v>
      </c>
      <c r="U1747" s="160">
        <f>IF($J$1579&gt;0,'Assumptions (Geo)'!AG$11*Model!$J$1579*AVERAGE('Assumptions (Geo)'!$F$2:$H$2)/10^9,0)</f>
        <v>0.002870988054</v>
      </c>
      <c r="V1747" s="160">
        <f>IF($J$1579&gt;0,'Assumptions (Geo)'!AH$11*Model!$J$1579*AVERAGE('Assumptions (Geo)'!$F$2:$H$2)/10^9,0)</f>
        <v>0.002875854135</v>
      </c>
      <c r="W1747" s="160">
        <f>IF($J$1579&gt;0,'Assumptions (Geo)'!AI$11*Model!$J$1579*AVERAGE('Assumptions (Geo)'!$F$2:$H$2)/10^9,0)</f>
        <v>0.002870988054</v>
      </c>
      <c r="X1747" s="160">
        <f>IF($J$1579&gt;0,'Assumptions (Geo)'!AJ$11*Model!$J$1579*AVERAGE('Assumptions (Geo)'!$F$2:$H$2)/10^9,0)</f>
        <v>0.002875854135</v>
      </c>
      <c r="Y1747" s="160">
        <f>IF($J$1579&gt;0,'Assumptions (Geo)'!AK$11*Model!$J$1579*AVERAGE('Assumptions (Geo)'!$F$2:$H$2)/10^9,0)</f>
        <v>0.001435494027</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0.0020036218</v>
      </c>
      <c r="L1748" s="160">
        <f>IF($K$1579&gt;0,'Assumptions (Geo)'!W$11*Model!$K$1579*AVERAGE('Assumptions (Geo)'!$G$2:$I$2)/10^9,0)</f>
        <v>0.003806881419</v>
      </c>
      <c r="M1748" s="160">
        <f>IF($K$1579&gt;0,'Assumptions (Geo)'!X$11*Model!$K$1579*AVERAGE('Assumptions (Geo)'!$G$2:$I$2)/10^9,0)</f>
        <v>0.003426193277</v>
      </c>
      <c r="N1748" s="160">
        <f>IF($K$1579&gt;0,'Assumptions (Geo)'!Y$11*Model!$K$1579*AVERAGE('Assumptions (Geo)'!$G$2:$I$2)/10^9,0)</f>
        <v>0.003085577571</v>
      </c>
      <c r="O1748" s="160">
        <f>IF($K$1579&gt;0,'Assumptions (Geo)'!Z$11*Model!$K$1579*AVERAGE('Assumptions (Geo)'!$G$2:$I$2)/10^9,0)</f>
        <v>0.002777019814</v>
      </c>
      <c r="P1748" s="160">
        <f>IF($K$1579&gt;0,'Assumptions (Geo)'!AA$11*Model!$K$1579*AVERAGE('Assumptions (Geo)'!$G$2:$I$2)/10^9,0)</f>
        <v>0.002496512762</v>
      </c>
      <c r="Q1748" s="160">
        <f>IF($K$1579&gt;0,'Assumptions (Geo)'!AB$11*Model!$K$1579*AVERAGE('Assumptions (Geo)'!$G$2:$I$2)/10^9,0)</f>
        <v>0.002364273723</v>
      </c>
      <c r="R1748" s="160">
        <f>IF($K$1579&gt;0,'Assumptions (Geo)'!AC$11*Model!$K$1579*AVERAGE('Assumptions (Geo)'!$G$2:$I$2)/10^9,0)</f>
        <v>0.002364273723</v>
      </c>
      <c r="S1748" s="160">
        <f>IF($K$1579&gt;0,'Assumptions (Geo)'!AD$11*Model!$K$1579*AVERAGE('Assumptions (Geo)'!$G$2:$I$2)/10^9,0)</f>
        <v>0.002368280967</v>
      </c>
      <c r="T1748" s="160">
        <f>IF($K$1579&gt;0,'Assumptions (Geo)'!AE$11*Model!$K$1579*AVERAGE('Assumptions (Geo)'!$G$2:$I$2)/10^9,0)</f>
        <v>0.002364273723</v>
      </c>
      <c r="U1748" s="160">
        <f>IF($K$1579&gt;0,'Assumptions (Geo)'!AF$11*Model!$K$1579*AVERAGE('Assumptions (Geo)'!$G$2:$I$2)/10^9,0)</f>
        <v>0.002368280967</v>
      </c>
      <c r="V1748" s="160">
        <f>IF($K$1579&gt;0,'Assumptions (Geo)'!AG$11*Model!$K$1579*AVERAGE('Assumptions (Geo)'!$G$2:$I$2)/10^9,0)</f>
        <v>0.002364273723</v>
      </c>
      <c r="W1748" s="160">
        <f>IF($K$1579&gt;0,'Assumptions (Geo)'!AH$11*Model!$K$1579*AVERAGE('Assumptions (Geo)'!$G$2:$I$2)/10^9,0)</f>
        <v>0.002368280967</v>
      </c>
      <c r="X1748" s="160">
        <f>IF($K$1579&gt;0,'Assumptions (Geo)'!AI$11*Model!$K$1579*AVERAGE('Assumptions (Geo)'!$G$2:$I$2)/10^9,0)</f>
        <v>0.002364273723</v>
      </c>
      <c r="Y1748" s="160">
        <f>IF($K$1579&gt;0,'Assumptions (Geo)'!AJ$11*Model!$K$1579*AVERAGE('Assumptions (Geo)'!$G$2:$I$2)/10^9,0)</f>
        <v>0.002368280967</v>
      </c>
      <c r="Z1748" s="160">
        <f>IF($K$1579&gt;0,'Assumptions (Geo)'!AK$11*Model!$K$1579*AVERAGE('Assumptions (Geo)'!$G$2:$I$2)/10^9,0)</f>
        <v>0.001182136862</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0.00821825264</v>
      </c>
      <c r="M1749" s="160">
        <f>IF($L$1579&gt;0,'Assumptions (Geo)'!W$11*Model!$L$1579*AVERAGE('Assumptions (Geo)'!$H$2:$J$2)/10^9,0)</f>
        <v>0.01561468002</v>
      </c>
      <c r="N1749" s="160">
        <f>IF($L$1579&gt;0,'Assumptions (Geo)'!X$11*Model!$L$1579*AVERAGE('Assumptions (Geo)'!$H$2:$J$2)/10^9,0)</f>
        <v>0.01405321201</v>
      </c>
      <c r="O1749" s="160">
        <f>IF($L$1579&gt;0,'Assumptions (Geo)'!Y$11*Model!$L$1579*AVERAGE('Assumptions (Geo)'!$H$2:$J$2)/10^9,0)</f>
        <v>0.01265610907</v>
      </c>
      <c r="P1749" s="160">
        <f>IF($L$1579&gt;0,'Assumptions (Geo)'!Z$11*Model!$L$1579*AVERAGE('Assumptions (Geo)'!$H$2:$J$2)/10^9,0)</f>
        <v>0.01139049816</v>
      </c>
      <c r="Q1749" s="160">
        <f>IF($L$1579&gt;0,'Assumptions (Geo)'!AA$11*Model!$L$1579*AVERAGE('Assumptions (Geo)'!$H$2:$J$2)/10^9,0)</f>
        <v>0.01023994279</v>
      </c>
      <c r="R1749" s="160">
        <f>IF($L$1579&gt;0,'Assumptions (Geo)'!AB$11*Model!$L$1579*AVERAGE('Assumptions (Geo)'!$H$2:$J$2)/10^9,0)</f>
        <v>0.009697538115</v>
      </c>
      <c r="S1749" s="160">
        <f>IF($L$1579&gt;0,'Assumptions (Geo)'!AC$11*Model!$L$1579*AVERAGE('Assumptions (Geo)'!$H$2:$J$2)/10^9,0)</f>
        <v>0.009697538115</v>
      </c>
      <c r="T1749" s="160">
        <f>IF($L$1579&gt;0,'Assumptions (Geo)'!AD$11*Model!$L$1579*AVERAGE('Assumptions (Geo)'!$H$2:$J$2)/10^9,0)</f>
        <v>0.009713974621</v>
      </c>
      <c r="U1749" s="160">
        <f>IF($L$1579&gt;0,'Assumptions (Geo)'!AE$11*Model!$L$1579*AVERAGE('Assumptions (Geo)'!$H$2:$J$2)/10^9,0)</f>
        <v>0.009697538115</v>
      </c>
      <c r="V1749" s="160">
        <f>IF($L$1579&gt;0,'Assumptions (Geo)'!AF$11*Model!$L$1579*AVERAGE('Assumptions (Geo)'!$H$2:$J$2)/10^9,0)</f>
        <v>0.009713974621</v>
      </c>
      <c r="W1749" s="160">
        <f>IF($L$1579&gt;0,'Assumptions (Geo)'!AG$11*Model!$L$1579*AVERAGE('Assumptions (Geo)'!$H$2:$J$2)/10^9,0)</f>
        <v>0.009697538115</v>
      </c>
      <c r="X1749" s="160">
        <f>IF($L$1579&gt;0,'Assumptions (Geo)'!AH$11*Model!$L$1579*AVERAGE('Assumptions (Geo)'!$H$2:$J$2)/10^9,0)</f>
        <v>0.009713974621</v>
      </c>
      <c r="Y1749" s="160">
        <f>IF($L$1579&gt;0,'Assumptions (Geo)'!AI$11*Model!$L$1579*AVERAGE('Assumptions (Geo)'!$H$2:$J$2)/10^9,0)</f>
        <v>0.009697538115</v>
      </c>
      <c r="Z1749" s="160">
        <f>IF($L$1579&gt;0,'Assumptions (Geo)'!AJ$11*Model!$L$1579*AVERAGE('Assumptions (Geo)'!$H$2:$J$2)/10^9,0)</f>
        <v>0.009713974621</v>
      </c>
      <c r="AA1749" s="160">
        <f>IF($L$1579&gt;0,'Assumptions (Geo)'!AK$11*Model!$L$1579*AVERAGE('Assumptions (Geo)'!$H$2:$J$2)/10^9,0)</f>
        <v>0.004848769058</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0.007378788375</v>
      </c>
      <c r="P1752" s="160">
        <f>IF($O$1579&gt;0,'Assumptions (Geo)'!W$11*Model!$O$1579*AVERAGE('Assumptions (Geo)'!$K$2:$M$2)/10^9,0)</f>
        <v>0.01401969791</v>
      </c>
      <c r="Q1752" s="160">
        <f>IF($O$1579&gt;0,'Assumptions (Geo)'!X$11*Model!$O$1579*AVERAGE('Assumptions (Geo)'!$K$2:$M$2)/10^9,0)</f>
        <v>0.01261772812</v>
      </c>
      <c r="R1752" s="160">
        <f>IF($O$1579&gt;0,'Assumptions (Geo)'!Y$11*Model!$O$1579*AVERAGE('Assumptions (Geo)'!$K$2:$M$2)/10^9,0)</f>
        <v>0.0113633341</v>
      </c>
      <c r="S1752" s="160">
        <f>IF($O$1579&gt;0,'Assumptions (Geo)'!Z$11*Model!$O$1579*AVERAGE('Assumptions (Geo)'!$K$2:$M$2)/10^9,0)</f>
        <v>0.01022700069</v>
      </c>
      <c r="T1752" s="160">
        <f>IF($O$1579&gt;0,'Assumptions (Geo)'!AA$11*Model!$O$1579*AVERAGE('Assumptions (Geo)'!$K$2:$M$2)/10^9,0)</f>
        <v>0.009193970315</v>
      </c>
      <c r="U1752" s="160">
        <f>IF($O$1579&gt;0,'Assumptions (Geo)'!AB$11*Model!$O$1579*AVERAGE('Assumptions (Geo)'!$K$2:$M$2)/10^9,0)</f>
        <v>0.008706970282</v>
      </c>
      <c r="V1752" s="160">
        <f>IF($O$1579&gt;0,'Assumptions (Geo)'!AC$11*Model!$O$1579*AVERAGE('Assumptions (Geo)'!$K$2:$M$2)/10^9,0)</f>
        <v>0.008706970282</v>
      </c>
      <c r="W1752" s="160">
        <f>IF($O$1579&gt;0,'Assumptions (Geo)'!AD$11*Model!$O$1579*AVERAGE('Assumptions (Geo)'!$K$2:$M$2)/10^9,0)</f>
        <v>0.008721727859</v>
      </c>
      <c r="X1752" s="160">
        <f>IF($O$1579&gt;0,'Assumptions (Geo)'!AE$11*Model!$O$1579*AVERAGE('Assumptions (Geo)'!$K$2:$M$2)/10^9,0)</f>
        <v>0.008706970282</v>
      </c>
      <c r="Y1752" s="160">
        <f>IF($O$1579&gt;0,'Assumptions (Geo)'!AF$11*Model!$O$1579*AVERAGE('Assumptions (Geo)'!$K$2:$M$2)/10^9,0)</f>
        <v>0.008721727859</v>
      </c>
      <c r="Z1752" s="160">
        <f>IF($O$1579&gt;0,'Assumptions (Geo)'!AG$11*Model!$O$1579*AVERAGE('Assumptions (Geo)'!$K$2:$M$2)/10^9,0)</f>
        <v>0.008706970282</v>
      </c>
      <c r="AA1752" s="160">
        <f>IF($O$1579&gt;0,'Assumptions (Geo)'!AH$11*Model!$O$1579*AVERAGE('Assumptions (Geo)'!$K$2:$M$2)/10^9,0)</f>
        <v>0.008721727859</v>
      </c>
      <c r="AB1752" s="160">
        <f>IF($O$1579&gt;0,'Assumptions (Geo)'!AI$11*Model!$O$1579*AVERAGE('Assumptions (Geo)'!$K$2:$M$2)/10^9,0)</f>
        <v>0.008706970282</v>
      </c>
      <c r="AC1752" s="160">
        <f>IF($O$1579&gt;0,'Assumptions (Geo)'!AJ$11*Model!$O$1579*AVERAGE('Assumptions (Geo)'!$K$2:$M$2)/10^9,0)</f>
        <v>0.008721727859</v>
      </c>
      <c r="AD1752" s="160">
        <f>IF($O$1579&gt;0,'Assumptions (Geo)'!AK$11*Model!$O$1579*AVERAGE('Assumptions (Geo)'!$K$2:$M$2)/10^9,0)</f>
        <v>0.004353485141</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0.002805318488</v>
      </c>
      <c r="V1758" s="160">
        <f>IF($U$1579&gt;0,'Assumptions (Geo)'!W$11*Model!$U$1579*AVERAGE('Assumptions (Geo)'!$Q$2:$S$2)/10^9,0)</f>
        <v>0.005330105127</v>
      </c>
      <c r="W1758" s="160">
        <f>IF($U$1579&gt;0,'Assumptions (Geo)'!X$11*Model!$U$1579*AVERAGE('Assumptions (Geo)'!$Q$2:$S$2)/10^9,0)</f>
        <v>0.004797094615</v>
      </c>
      <c r="X1758" s="160">
        <f>IF($U$1579&gt;0,'Assumptions (Geo)'!Y$11*Model!$U$1579*AVERAGE('Assumptions (Geo)'!$Q$2:$S$2)/10^9,0)</f>
        <v>0.004320190472</v>
      </c>
      <c r="Y1758" s="160">
        <f>IF($U$1579&gt;0,'Assumptions (Geo)'!Z$11*Model!$U$1579*AVERAGE('Assumptions (Geo)'!$Q$2:$S$2)/10^9,0)</f>
        <v>0.003888171424</v>
      </c>
      <c r="Z1758" s="160">
        <f>IF($U$1579&gt;0,'Assumptions (Geo)'!AA$11*Model!$U$1579*AVERAGE('Assumptions (Geo)'!$Q$2:$S$2)/10^9,0)</f>
        <v>0.003495426836</v>
      </c>
      <c r="AA1758" s="160">
        <f>IF($U$1579&gt;0,'Assumptions (Geo)'!AB$11*Model!$U$1579*AVERAGE('Assumptions (Geo)'!$Q$2:$S$2)/10^9,0)</f>
        <v>0.003310275816</v>
      </c>
      <c r="AB1758" s="160">
        <f>IF($U$1579&gt;0,'Assumptions (Geo)'!AC$11*Model!$U$1579*AVERAGE('Assumptions (Geo)'!$Q$2:$S$2)/10^9,0)</f>
        <v>0.003310275816</v>
      </c>
      <c r="AC1758" s="160">
        <f>IF($U$1579&gt;0,'Assumptions (Geo)'!AD$11*Model!$U$1579*AVERAGE('Assumptions (Geo)'!$Q$2:$S$2)/10^9,0)</f>
        <v>0.003315886453</v>
      </c>
      <c r="AD1758" s="160">
        <f>IF($U$1579&gt;0,'Assumptions (Geo)'!AE$11*Model!$U$1579*AVERAGE('Assumptions (Geo)'!$Q$2:$S$2)/10^9,0)</f>
        <v>0.003310275816</v>
      </c>
      <c r="AE1758" s="160">
        <f>IF($U$1579&gt;0,'Assumptions (Geo)'!AF$11*Model!$U$1579*AVERAGE('Assumptions (Geo)'!$Q$2:$S$2)/10^9,0)</f>
        <v>0.003315886453</v>
      </c>
      <c r="AF1758" s="160">
        <f>IF($U$1579&gt;0,'Assumptions (Geo)'!AG$11*Model!$U$1579*AVERAGE('Assumptions (Geo)'!$Q$2:$S$2)/10^9,0)</f>
        <v>0.003310275816</v>
      </c>
      <c r="AG1758" s="160">
        <f>IF($U$1579&gt;0,'Assumptions (Geo)'!AH$11*Model!$U$1579*AVERAGE('Assumptions (Geo)'!$Q$2:$S$2)/10^9,0)</f>
        <v>0.003315886453</v>
      </c>
      <c r="AH1758" s="160">
        <f>IF($U$1579&gt;0,'Assumptions (Geo)'!AI$11*Model!$U$1579*AVERAGE('Assumptions (Geo)'!$Q$2:$S$2)/10^9,0)</f>
        <v>0.003310275816</v>
      </c>
      <c r="AI1758" s="160">
        <f>IF($U$1579&gt;0,'Assumptions (Geo)'!AJ$11*Model!$U$1579*AVERAGE('Assumptions (Geo)'!$Q$2:$S$2)/10^9,0)</f>
        <v>0.003315886453</v>
      </c>
      <c r="AJ1758" s="160">
        <f>IF($U$1579&gt;0,'Assumptions (Geo)'!AK$11*Model!$U$1579*AVERAGE('Assumptions (Geo)'!$Q$2:$S$2)/10^9,0)</f>
        <v>0.001655137908</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0.3782394923</v>
      </c>
      <c r="Y1761" s="160">
        <f>IF($X$1579&gt;0,'Assumptions (Geo)'!W11*Model!$X$1579*average('Assumptions (Geo)'!$T$2:$V$2)/10^9,0)</f>
        <v>0.7186550354</v>
      </c>
      <c r="Z1761" s="160">
        <f>IF($X$1579&gt;0,'Assumptions (Geo)'!X11*Model!$X$1579*average('Assumptions (Geo)'!$T$2:$V$2)/10^9,0)</f>
        <v>0.6467895319</v>
      </c>
      <c r="AA1761" s="160">
        <f>IF($X$1579&gt;0,'Assumptions (Geo)'!Y11*Model!$X$1579*average('Assumptions (Geo)'!$T$2:$V$2)/10^9,0)</f>
        <v>0.5824888182</v>
      </c>
      <c r="AB1761" s="160">
        <f>IF($X$1579&gt;0,'Assumptions (Geo)'!Z11*Model!$X$1579*average('Assumptions (Geo)'!$T$2:$V$2)/10^9,0)</f>
        <v>0.5242399364</v>
      </c>
      <c r="AC1761" s="160">
        <f>IF($X$1579&gt;0,'Assumptions (Geo)'!AA11*Model!$X$1579*average('Assumptions (Geo)'!$T$2:$V$2)/10^9,0)</f>
        <v>0.4712864074</v>
      </c>
      <c r="AD1761" s="160">
        <f>IF($X$1579&gt;0,'Assumptions (Geo)'!AB11*Model!$X$1579*average('Assumptions (Geo)'!$T$2:$V$2)/10^9,0)</f>
        <v>0.4463226009</v>
      </c>
      <c r="AE1761" s="160">
        <f>IF($X$1579&gt;0,'Assumptions (Geo)'!AC11*Model!$X$1579*average('Assumptions (Geo)'!$T$2:$V$2)/10^9,0)</f>
        <v>0.4463226009</v>
      </c>
      <c r="AF1761" s="160">
        <f>IF($X$1579&gt;0,'Assumptions (Geo)'!AD11*Model!$X$1579*average('Assumptions (Geo)'!$T$2:$V$2)/10^9,0)</f>
        <v>0.4470790799</v>
      </c>
      <c r="AG1761" s="160">
        <f>IF($X$1579&gt;0,'Assumptions (Geo)'!AE11*Model!$X$1579*average('Assumptions (Geo)'!$T$2:$V$2)/10^9,0)</f>
        <v>0.4463226009</v>
      </c>
      <c r="AH1761" s="160">
        <f>IF($X$1579&gt;0,'Assumptions (Geo)'!AF11*Model!$X$1579*average('Assumptions (Geo)'!$T$2:$V$2)/10^9,0)</f>
        <v>0.4470790799</v>
      </c>
      <c r="AI1761" s="160">
        <f>IF($X$1579&gt;0,'Assumptions (Geo)'!AG11*Model!$X$1579*average('Assumptions (Geo)'!$T$2:$V$2)/10^9,0)</f>
        <v>0.4463226009</v>
      </c>
      <c r="AJ1761" s="160">
        <f>IF($X$1579&gt;0,'Assumptions (Geo)'!AH11*Model!$X$1579*average('Assumptions (Geo)'!$T$2:$V$2)/10^9,0)</f>
        <v>0.4470790799</v>
      </c>
      <c r="AK1761" s="160">
        <f>IF($X$1579&gt;0,'Assumptions (Geo)'!AI11*Model!$X$1579*average('Assumptions (Geo)'!$T$2:$V$2)/10^9,0)</f>
        <v>0.4463226009</v>
      </c>
      <c r="AL1761" s="160">
        <f>IF($X$1579&gt;0,'Assumptions (Geo)'!AJ11*Model!$X$1579*average('Assumptions (Geo)'!$T$2:$V$2)/10^9,0)</f>
        <v>0.4470790799</v>
      </c>
      <c r="AM1761" s="160">
        <f>IF($X$1579&gt;0,'Assumptions (Geo)'!AK11*Model!$X$1579*average('Assumptions (Geo)'!$T$2:$V$2)/10^9,0)</f>
        <v>0.2231613005</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0.001924321929</v>
      </c>
      <c r="Z1762" s="160">
        <f>IF($Y$1579&gt;0,'Assumptions (Geo)'!W11*Model!$Y$1579*AVERAGE('Assumptions (Geo)'!$U$2:$W$2)/10^9,0)</f>
        <v>0.003656211666</v>
      </c>
      <c r="AA1762" s="160">
        <f>IF($Y$1579&gt;0,'Assumptions (Geo)'!X11*Model!$Y$1579*AVERAGE('Assumptions (Geo)'!$U$2:$W$2)/10^9,0)</f>
        <v>0.003290590499</v>
      </c>
      <c r="AB1762" s="160">
        <f>IF($Y$1579&gt;0,'Assumptions (Geo)'!Y11*Model!$Y$1579*AVERAGE('Assumptions (Geo)'!$U$2:$W$2)/10^9,0)</f>
        <v>0.002963455771</v>
      </c>
      <c r="AC1762" s="160">
        <f>IF($Y$1579&gt;0,'Assumptions (Geo)'!Z11*Model!$Y$1579*AVERAGE('Assumptions (Geo)'!$U$2:$W$2)/10^9,0)</f>
        <v>0.002667110194</v>
      </c>
      <c r="AD1762" s="160">
        <f>IF($Y$1579&gt;0,'Assumptions (Geo)'!AA11*Model!$Y$1579*AVERAGE('Assumptions (Geo)'!$U$2:$W$2)/10^9,0)</f>
        <v>0.002397705124</v>
      </c>
      <c r="AE1762" s="160">
        <f>IF($Y$1579&gt;0,'Assumptions (Geo)'!AB11*Model!$Y$1579*AVERAGE('Assumptions (Geo)'!$U$2:$W$2)/10^9,0)</f>
        <v>0.002270699877</v>
      </c>
      <c r="AF1762" s="160">
        <f>IF($Y$1579&gt;0,'Assumptions (Geo)'!AC11*Model!$Y$1579*AVERAGE('Assumptions (Geo)'!$U$2:$W$2)/10^9,0)</f>
        <v>0.002270699877</v>
      </c>
      <c r="AG1762" s="160">
        <f>IF($Y$1579&gt;0,'Assumptions (Geo)'!AD11*Model!$Y$1579*AVERAGE('Assumptions (Geo)'!$U$2:$W$2)/10^9,0)</f>
        <v>0.00227454852</v>
      </c>
      <c r="AH1762" s="160">
        <f>IF($Y$1579&gt;0,'Assumptions (Geo)'!AE11*Model!$Y$1579*AVERAGE('Assumptions (Geo)'!$U$2:$W$2)/10^9,0)</f>
        <v>0.002270699877</v>
      </c>
      <c r="AI1762" s="160">
        <f>IF($Y$1579&gt;0,'Assumptions (Geo)'!AF11*Model!$Y$1579*AVERAGE('Assumptions (Geo)'!$U$2:$W$2)/10^9,0)</f>
        <v>0.00227454852</v>
      </c>
      <c r="AJ1762" s="160">
        <f>IF($Y$1579&gt;0,'Assumptions (Geo)'!AG11*Model!$Y$1579*AVERAGE('Assumptions (Geo)'!$U$2:$W$2)/10^9,0)</f>
        <v>0.002270699877</v>
      </c>
      <c r="AK1762" s="160">
        <f>IF($Y$1579&gt;0,'Assumptions (Geo)'!AH11*Model!$Y$1579*AVERAGE('Assumptions (Geo)'!$U$2:$W$2)/10^9,0)</f>
        <v>0.00227454852</v>
      </c>
      <c r="AL1762" s="160">
        <f>IF($Y$1579&gt;0,'Assumptions (Geo)'!AI11*Model!$Y$1579*AVERAGE('Assumptions (Geo)'!$U$2:$W$2)/10^9,0)</f>
        <v>0.002270699877</v>
      </c>
      <c r="AM1762" s="160">
        <f>IF($Y$1579&gt;0,'Assumptions (Geo)'!AJ11*Model!$Y$1579*AVERAGE('Assumptions (Geo)'!$U$2:$W$2)/10^9,0)</f>
        <v>0.00227454852</v>
      </c>
      <c r="AN1762" s="160">
        <f>IF($Y$1579&gt;0,'Assumptions (Geo)'!AK11*Model!$Y$1579*AVERAGE('Assumptions (Geo)'!$U$2:$W$2)/10^9,0)</f>
        <v>0.001135349938</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0.001968457824</v>
      </c>
      <c r="AA1763" s="160">
        <f>IF($Z$1579&gt;0,'Assumptions (Geo)'!W11*Model!$Z$1579*AVERAGE('Assumptions (Geo)'!$V$2:$X$2)/10^9,0)</f>
        <v>0.003740069866</v>
      </c>
      <c r="AB1763" s="160">
        <f>IF($Z$1579&gt;0,'Assumptions (Geo)'!X11*Model!$Z$1579*AVERAGE('Assumptions (Geo)'!$V$2:$X$2)/10^9,0)</f>
        <v>0.003366062879</v>
      </c>
      <c r="AC1763" s="160">
        <f>IF($Z$1579&gt;0,'Assumptions (Geo)'!Y11*Model!$Z$1579*AVERAGE('Assumptions (Geo)'!$V$2:$X$2)/10^9,0)</f>
        <v>0.003031425049</v>
      </c>
      <c r="AD1763" s="160">
        <f>IF($Z$1579&gt;0,'Assumptions (Geo)'!Z11*Model!$Z$1579*AVERAGE('Assumptions (Geo)'!$V$2:$X$2)/10^9,0)</f>
        <v>0.002728282544</v>
      </c>
      <c r="AE1763" s="160">
        <f>IF($Z$1579&gt;0,'Assumptions (Geo)'!AA11*Model!$Z$1579*AVERAGE('Assumptions (Geo)'!$V$2:$X$2)/10^9,0)</f>
        <v>0.002452698449</v>
      </c>
      <c r="AF1763" s="160">
        <f>IF($Z$1579&gt;0,'Assumptions (Geo)'!AB11*Model!$Z$1579*AVERAGE('Assumptions (Geo)'!$V$2:$X$2)/10^9,0)</f>
        <v>0.002322780232</v>
      </c>
      <c r="AG1763" s="160">
        <f>IF($Z$1579&gt;0,'Assumptions (Geo)'!AC11*Model!$Z$1579*AVERAGE('Assumptions (Geo)'!$V$2:$X$2)/10^9,0)</f>
        <v>0.002322780232</v>
      </c>
      <c r="AH1763" s="160">
        <f>IF($Z$1579&gt;0,'Assumptions (Geo)'!AD11*Model!$Z$1579*AVERAGE('Assumptions (Geo)'!$V$2:$X$2)/10^9,0)</f>
        <v>0.002326717148</v>
      </c>
      <c r="AI1763" s="160">
        <f>IF($Z$1579&gt;0,'Assumptions (Geo)'!AE11*Model!$Z$1579*AVERAGE('Assumptions (Geo)'!$V$2:$X$2)/10^9,0)</f>
        <v>0.002322780232</v>
      </c>
      <c r="AJ1763" s="160">
        <f>IF($Z$1579&gt;0,'Assumptions (Geo)'!AF11*Model!$Z$1579*AVERAGE('Assumptions (Geo)'!$V$2:$X$2)/10^9,0)</f>
        <v>0.002326717148</v>
      </c>
      <c r="AK1763" s="160">
        <f>IF($Z$1579&gt;0,'Assumptions (Geo)'!AG11*Model!$Z$1579*AVERAGE('Assumptions (Geo)'!$V$2:$X$2)/10^9,0)</f>
        <v>0.002322780232</v>
      </c>
      <c r="AL1763" s="160">
        <f>IF($Z$1579&gt;0,'Assumptions (Geo)'!AH11*Model!$Z$1579*AVERAGE('Assumptions (Geo)'!$V$2:$X$2)/10^9,0)</f>
        <v>0.002326717148</v>
      </c>
      <c r="AM1763" s="160">
        <f>IF($Z$1579&gt;0,'Assumptions (Geo)'!AI11*Model!$Z$1579*AVERAGE('Assumptions (Geo)'!$V$2:$X$2)/10^9,0)</f>
        <v>0.002322780232</v>
      </c>
      <c r="AN1763" s="160">
        <f>IF($Z$1579&gt;0,'Assumptions (Geo)'!AJ11*Model!$Z$1579*AVERAGE('Assumptions (Geo)'!$V$2:$X$2)/10^9,0)</f>
        <v>0.002326717148</v>
      </c>
      <c r="AO1763" s="160">
        <f>IF($Z$1579&gt;0,'Assumptions (Geo)'!AK11*Model!$Z$1579*AVERAGE('Assumptions (Geo)'!$V$2:$X$2)/10^9,0)</f>
        <v>0.001161390116</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0.01006607637</v>
      </c>
      <c r="AB1764" s="160">
        <f>IF($AA$1579&gt;0,'Assumptions (Geo)'!W11*Model!$AA$1579*AVERAGE('Assumptions (Geo)'!$W$2:$Y$2)/10^9,0)</f>
        <v>0.01912554511</v>
      </c>
      <c r="AC1764" s="160">
        <f>IF($AA$1579&gt;0,'Assumptions (Geo)'!X11*Model!$AA$1579*AVERAGE('Assumptions (Geo)'!$W$2:$Y$2)/10^9,0)</f>
        <v>0.0172129906</v>
      </c>
      <c r="AD1764" s="160">
        <f>IF($AA$1579&gt;0,'Assumptions (Geo)'!Y11*Model!$AA$1579*AVERAGE('Assumptions (Geo)'!$W$2:$Y$2)/10^9,0)</f>
        <v>0.01550175761</v>
      </c>
      <c r="AE1764" s="160">
        <f>IF($AA$1579&gt;0,'Assumptions (Geo)'!Z11*Model!$AA$1579*AVERAGE('Assumptions (Geo)'!$W$2:$Y$2)/10^9,0)</f>
        <v>0.01395158185</v>
      </c>
      <c r="AF1764" s="160">
        <f>IF($AA$1579&gt;0,'Assumptions (Geo)'!AA11*Model!$AA$1579*AVERAGE('Assumptions (Geo)'!$W$2:$Y$2)/10^9,0)</f>
        <v>0.01254233116</v>
      </c>
      <c r="AG1764" s="160">
        <f>IF($AA$1579&gt;0,'Assumptions (Geo)'!AB11*Model!$AA$1579*AVERAGE('Assumptions (Geo)'!$W$2:$Y$2)/10^9,0)</f>
        <v>0.01187797012</v>
      </c>
      <c r="AH1764" s="160">
        <f>IF($AA$1579&gt;0,'Assumptions (Geo)'!AC11*Model!$AA$1579*AVERAGE('Assumptions (Geo)'!$W$2:$Y$2)/10^9,0)</f>
        <v>0.01187797012</v>
      </c>
      <c r="AI1764" s="160">
        <f>IF($AA$1579&gt;0,'Assumptions (Geo)'!AD11*Model!$AA$1579*AVERAGE('Assumptions (Geo)'!$W$2:$Y$2)/10^9,0)</f>
        <v>0.01189810227</v>
      </c>
      <c r="AJ1764" s="160">
        <f>IF($AA$1579&gt;0,'Assumptions (Geo)'!AE11*Model!$AA$1579*AVERAGE('Assumptions (Geo)'!$W$2:$Y$2)/10^9,0)</f>
        <v>0.01187797012</v>
      </c>
      <c r="AK1764" s="160">
        <f>IF($AA$1579&gt;0,'Assumptions (Geo)'!AF11*Model!$AA$1579*AVERAGE('Assumptions (Geo)'!$W$2:$Y$2)/10^9,0)</f>
        <v>0.01189810227</v>
      </c>
      <c r="AL1764" s="160">
        <f>IF($AA$1579&gt;0,'Assumptions (Geo)'!AG11*Model!$AA$1579*AVERAGE('Assumptions (Geo)'!$W$2:$Y$2)/10^9,0)</f>
        <v>0.01187797012</v>
      </c>
      <c r="AM1764" s="160">
        <f>IF($AA$1579&gt;0,'Assumptions (Geo)'!AH11*Model!$AA$1579*AVERAGE('Assumptions (Geo)'!$W$2:$Y$2)/10^9,0)</f>
        <v>0.01189810227</v>
      </c>
      <c r="AN1764" s="160">
        <f>IF($AA$1579&gt;0,'Assumptions (Geo)'!AI11*Model!$AA$1579*AVERAGE('Assumptions (Geo)'!$W$2:$Y$2)/10^9,0)</f>
        <v>0.01187797012</v>
      </c>
      <c r="AO1764" s="160">
        <f>IF($AA$1579&gt;0,'Assumptions (Geo)'!AJ11*Model!$AA$1579*AVERAGE('Assumptions (Geo)'!$W$2:$Y$2)/10^9,0)</f>
        <v>0.01189810227</v>
      </c>
      <c r="AP1764" s="160">
        <f>IF($AA$1579&gt;0,'Assumptions (Geo)'!AK11*Model!$AA$1579*AVERAGE('Assumptions (Geo)'!$W$2:$Y$2)/10^9,0)</f>
        <v>0.005938985059</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0.002066378566</v>
      </c>
      <c r="AC1765" s="160">
        <f>IF($AB$1579&gt;0,'Assumptions (Geo)'!W11*Model!$AB$1579*AVERAGE('Assumptions (Geo)'!$X$2:$Z$2)/10^9,0)</f>
        <v>0.003926119276</v>
      </c>
      <c r="AD1765" s="160">
        <f>IF($AB$1579&gt;0,'Assumptions (Geo)'!X11*Model!$AB$1579*AVERAGE('Assumptions (Geo)'!$X$2:$Z$2)/10^9,0)</f>
        <v>0.003533507348</v>
      </c>
      <c r="AE1765" s="160">
        <f>IF($AB$1579&gt;0,'Assumptions (Geo)'!Y11*Model!$AB$1579*AVERAGE('Assumptions (Geo)'!$X$2:$Z$2)/10^9,0)</f>
        <v>0.003182222992</v>
      </c>
      <c r="AF1765" s="160">
        <f>IF($AB$1579&gt;0,'Assumptions (Geo)'!Z11*Model!$AB$1579*AVERAGE('Assumptions (Geo)'!$X$2:$Z$2)/10^9,0)</f>
        <v>0.002864000693</v>
      </c>
      <c r="AG1765" s="160">
        <f>IF($AB$1579&gt;0,'Assumptions (Geo)'!AA11*Model!$AB$1579*AVERAGE('Assumptions (Geo)'!$X$2:$Z$2)/10^9,0)</f>
        <v>0.002574707694</v>
      </c>
      <c r="AH1765" s="160">
        <f>IF($AB$1579&gt;0,'Assumptions (Geo)'!AB11*Model!$AB$1579*AVERAGE('Assumptions (Geo)'!$X$2:$Z$2)/10^9,0)</f>
        <v>0.002438326708</v>
      </c>
      <c r="AI1765" s="160">
        <f>IF($AB$1579&gt;0,'Assumptions (Geo)'!AC11*Model!$AB$1579*AVERAGE('Assumptions (Geo)'!$X$2:$Z$2)/10^9,0)</f>
        <v>0.002438326708</v>
      </c>
      <c r="AJ1765" s="160">
        <f>IF($AB$1579&gt;0,'Assumptions (Geo)'!AD11*Model!$AB$1579*AVERAGE('Assumptions (Geo)'!$X$2:$Z$2)/10^9,0)</f>
        <v>0.002442459465</v>
      </c>
      <c r="AK1765" s="160">
        <f>IF($AB$1579&gt;0,'Assumptions (Geo)'!AE11*Model!$AB$1579*AVERAGE('Assumptions (Geo)'!$X$2:$Z$2)/10^9,0)</f>
        <v>0.002438326708</v>
      </c>
      <c r="AL1765" s="160">
        <f>IF($AB$1579&gt;0,'Assumptions (Geo)'!AF11*Model!$AB$1579*AVERAGE('Assumptions (Geo)'!$X$2:$Z$2)/10^9,0)</f>
        <v>0.002442459465</v>
      </c>
      <c r="AM1765" s="160">
        <f>IF($AB$1579&gt;0,'Assumptions (Geo)'!AG11*Model!$AB$1579*AVERAGE('Assumptions (Geo)'!$X$2:$Z$2)/10^9,0)</f>
        <v>0.002438326708</v>
      </c>
      <c r="AN1765" s="160">
        <f>IF($AB$1579&gt;0,'Assumptions (Geo)'!AH11*Model!$AB$1579*AVERAGE('Assumptions (Geo)'!$X$2:$Z$2)/10^9,0)</f>
        <v>0.002442459465</v>
      </c>
      <c r="AO1765" s="160">
        <f>IF($AB$1579&gt;0,'Assumptions (Geo)'!AI11*Model!$AB$1579*AVERAGE('Assumptions (Geo)'!$X$2:$Z$2)/10^9,0)</f>
        <v>0.002438326708</v>
      </c>
      <c r="AP1765" s="160">
        <f>IF($AB$1579&gt;0,'Assumptions (Geo)'!AJ11*Model!$AB$1579*AVERAGE('Assumptions (Geo)'!$X$2:$Z$2)/10^9,0)</f>
        <v>0.002442459465</v>
      </c>
      <c r="AQ1765" s="160">
        <f>IF($AB$1579&gt;0,'Assumptions (Geo)'!AK11*Model!$AB$1579*AVERAGE('Assumptions (Geo)'!$X$2:$Z$2)/10^9,0)</f>
        <v>0.001219163354</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0.002117073336</v>
      </c>
      <c r="AD1766" s="160">
        <f>IF($AC$1579&gt;0,'Assumptions (Geo)'!W11*Model!$AC$1579*AVERAGE('Assumptions (Geo)'!$Y$2:$AA$2)/10^9,0)</f>
        <v>0.004022439339</v>
      </c>
      <c r="AE1766" s="160">
        <f>IF($AC$1579&gt;0,'Assumptions (Geo)'!X11*Model!$AC$1579*AVERAGE('Assumptions (Geo)'!$Y$2:$AA$2)/10^9,0)</f>
        <v>0.003620195405</v>
      </c>
      <c r="AF1766" s="160">
        <f>IF($AC$1579&gt;0,'Assumptions (Geo)'!Y11*Model!$AC$1579*AVERAGE('Assumptions (Geo)'!$Y$2:$AA$2)/10^9,0)</f>
        <v>0.003260292938</v>
      </c>
      <c r="AG1766" s="160">
        <f>IF($AC$1579&gt;0,'Assumptions (Geo)'!Z11*Model!$AC$1579*AVERAGE('Assumptions (Geo)'!$Y$2:$AA$2)/10^9,0)</f>
        <v>0.002934263644</v>
      </c>
      <c r="AH1766" s="160">
        <f>IF($AC$1579&gt;0,'Assumptions (Geo)'!AA11*Model!$AC$1579*AVERAGE('Assumptions (Geo)'!$Y$2:$AA$2)/10^9,0)</f>
        <v>0.002637873377</v>
      </c>
      <c r="AI1766" s="160">
        <f>IF($AC$1579&gt;0,'Assumptions (Geo)'!AB11*Model!$AC$1579*AVERAGE('Assumptions (Geo)'!$Y$2:$AA$2)/10^9,0)</f>
        <v>0.002498146537</v>
      </c>
      <c r="AJ1766" s="160">
        <f>IF($AC$1579&gt;0,'Assumptions (Geo)'!AC11*Model!$AC$1579*AVERAGE('Assumptions (Geo)'!$Y$2:$AA$2)/10^9,0)</f>
        <v>0.002498146537</v>
      </c>
      <c r="AK1766" s="160">
        <f>IF($AC$1579&gt;0,'Assumptions (Geo)'!AD11*Model!$AC$1579*AVERAGE('Assumptions (Geo)'!$Y$2:$AA$2)/10^9,0)</f>
        <v>0.002502380684</v>
      </c>
      <c r="AL1766" s="160">
        <f>IF($AC$1579&gt;0,'Assumptions (Geo)'!AE11*Model!$AC$1579*AVERAGE('Assumptions (Geo)'!$Y$2:$AA$2)/10^9,0)</f>
        <v>0.002498146537</v>
      </c>
      <c r="AM1766" s="160">
        <f>IF($AC$1579&gt;0,'Assumptions (Geo)'!AF11*Model!$AC$1579*AVERAGE('Assumptions (Geo)'!$Y$2:$AA$2)/10^9,0)</f>
        <v>0.002502380684</v>
      </c>
      <c r="AN1766" s="160">
        <f>IF($AC$1579&gt;0,'Assumptions (Geo)'!AG11*Model!$AC$1579*AVERAGE('Assumptions (Geo)'!$Y$2:$AA$2)/10^9,0)</f>
        <v>0.002498146537</v>
      </c>
      <c r="AO1766" s="160">
        <f>IF($AC$1579&gt;0,'Assumptions (Geo)'!AH11*Model!$AC$1579*AVERAGE('Assumptions (Geo)'!$Y$2:$AA$2)/10^9,0)</f>
        <v>0.002502380684</v>
      </c>
      <c r="AP1766" s="160">
        <f>IF($AC$1579&gt;0,'Assumptions (Geo)'!AI11*Model!$AC$1579*AVERAGE('Assumptions (Geo)'!$Y$2:$AA$2)/10^9,0)</f>
        <v>0.002498146537</v>
      </c>
      <c r="AQ1766" s="160">
        <f>IF($AC$1579&gt;0,'Assumptions (Geo)'!AJ11*Model!$AC$1579*AVERAGE('Assumptions (Geo)'!$Y$2:$AA$2)/10^9,0)</f>
        <v>0.002502380684</v>
      </c>
      <c r="AR1766" s="160">
        <f>IF($AC$1579&gt;0,'Assumptions (Geo)'!AK11*Model!$AC$1579*AVERAGE('Assumptions (Geo)'!$Y$2:$AA$2)/10^9,0)</f>
        <v>0.001249073269</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0.01073509095</v>
      </c>
      <c r="AE1767" s="160">
        <f>IF($AD$1579&gt;0,'Assumptions (Geo)'!W11*Model!$AD$1579*AVERAGE('Assumptions (Geo)'!$Z$2:$AB$2)/10^9,0)</f>
        <v>0.02039667281</v>
      </c>
      <c r="AF1767" s="160">
        <f>IF($AD$1579&gt;0,'Assumptions (Geo)'!X11*Model!$AD$1579*AVERAGE('Assumptions (Geo)'!$Z$2:$AB$2)/10^9,0)</f>
        <v>0.01835700553</v>
      </c>
      <c r="AG1767" s="160">
        <f>IF($AD$1579&gt;0,'Assumptions (Geo)'!Y11*Model!$AD$1579*AVERAGE('Assumptions (Geo)'!$Z$2:$AB$2)/10^9,0)</f>
        <v>0.01653204007</v>
      </c>
      <c r="AH1767" s="160">
        <f>IF($AD$1579&gt;0,'Assumptions (Geo)'!Z11*Model!$AD$1579*AVERAGE('Assumptions (Geo)'!$Z$2:$AB$2)/10^9,0)</f>
        <v>0.01487883606</v>
      </c>
      <c r="AI1767" s="160">
        <f>IF($AD$1579&gt;0,'Assumptions (Geo)'!AA11*Model!$AD$1579*AVERAGE('Assumptions (Geo)'!$Z$2:$AB$2)/10^9,0)</f>
        <v>0.01337592333</v>
      </c>
      <c r="AJ1767" s="160">
        <f>IF($AD$1579&gt;0,'Assumptions (Geo)'!AB11*Model!$AD$1579*AVERAGE('Assumptions (Geo)'!$Z$2:$AB$2)/10^9,0)</f>
        <v>0.01266740733</v>
      </c>
      <c r="AK1767" s="160">
        <f>IF($AD$1579&gt;0,'Assumptions (Geo)'!AC11*Model!$AD$1579*AVERAGE('Assumptions (Geo)'!$Z$2:$AB$2)/10^9,0)</f>
        <v>0.01266740733</v>
      </c>
      <c r="AL1767" s="160">
        <f>IF($AD$1579&gt;0,'Assumptions (Geo)'!AD11*Model!$AD$1579*AVERAGE('Assumptions (Geo)'!$Z$2:$AB$2)/10^9,0)</f>
        <v>0.01268887751</v>
      </c>
      <c r="AM1767" s="160">
        <f>IF($AD$1579&gt;0,'Assumptions (Geo)'!AE11*Model!$AD$1579*AVERAGE('Assumptions (Geo)'!$Z$2:$AB$2)/10^9,0)</f>
        <v>0.01266740733</v>
      </c>
      <c r="AN1767" s="160">
        <f>IF($AD$1579&gt;0,'Assumptions (Geo)'!AF11*Model!$AD$1579*AVERAGE('Assumptions (Geo)'!$Z$2:$AB$2)/10^9,0)</f>
        <v>0.01268887751</v>
      </c>
      <c r="AO1767" s="160">
        <f>IF($AD$1579&gt;0,'Assumptions (Geo)'!AG11*Model!$AD$1579*AVERAGE('Assumptions (Geo)'!$Z$2:$AB$2)/10^9,0)</f>
        <v>0.01266740733</v>
      </c>
      <c r="AP1767" s="160">
        <f>IF($AD$1579&gt;0,'Assumptions (Geo)'!AH11*Model!$AD$1579*AVERAGE('Assumptions (Geo)'!$Z$2:$AB$2)/10^9,0)</f>
        <v>0.01268887751</v>
      </c>
      <c r="AQ1767" s="160">
        <f>IF($AD$1579&gt;0,'Assumptions (Geo)'!AI11*Model!$AD$1579*AVERAGE('Assumptions (Geo)'!$Z$2:$AB$2)/10^9,0)</f>
        <v>0.01266740733</v>
      </c>
      <c r="AR1767" s="160">
        <f>IF($AD$1579&gt;0,'Assumptions (Geo)'!AJ11*Model!$AD$1579*AVERAGE('Assumptions (Geo)'!$Z$2:$AB$2)/10^9,0)</f>
        <v>0.01268887751</v>
      </c>
      <c r="AS1767" s="160">
        <f>IF($AD$1579&gt;0,'Assumptions (Geo)'!AK11*Model!$AD$1579*AVERAGE('Assumptions (Geo)'!$Z$2:$AB$2)/10^9,0)</f>
        <v>0.006333703663</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0.0022220647</v>
      </c>
      <c r="AF1768" s="160">
        <f>IF($AE$1579&gt;0,'Assumptions (Geo)'!W11*Model!$AE$1579*AVERAGE('Assumptions (Geo)'!$AA$2:$AC$2)/10^9,0)</f>
        <v>0.00422192293</v>
      </c>
      <c r="AG1768" s="160">
        <f>IF($AE$1579&gt;0,'Assumptions (Geo)'!X11*Model!$AE$1579*AVERAGE('Assumptions (Geo)'!$AA$2:$AC$2)/10^9,0)</f>
        <v>0.003799730637</v>
      </c>
      <c r="AH1768" s="160">
        <f>IF($AE$1579&gt;0,'Assumptions (Geo)'!Y11*Model!$AE$1579*AVERAGE('Assumptions (Geo)'!$AA$2:$AC$2)/10^9,0)</f>
        <v>0.003421979638</v>
      </c>
      <c r="AI1768" s="160">
        <f>IF($AE$1579&gt;0,'Assumptions (Geo)'!Z11*Model!$AE$1579*AVERAGE('Assumptions (Geo)'!$AA$2:$AC$2)/10^9,0)</f>
        <v>0.003079781674</v>
      </c>
      <c r="AJ1768" s="160">
        <f>IF($AE$1579&gt;0,'Assumptions (Geo)'!AA11*Model!$AE$1579*AVERAGE('Assumptions (Geo)'!$AA$2:$AC$2)/10^9,0)</f>
        <v>0.002768692616</v>
      </c>
      <c r="AK1768" s="160">
        <f>IF($AE$1579&gt;0,'Assumptions (Geo)'!AB11*Model!$AE$1579*AVERAGE('Assumptions (Geo)'!$AA$2:$AC$2)/10^9,0)</f>
        <v>0.002622036346</v>
      </c>
      <c r="AL1768" s="160">
        <f>IF($AE$1579&gt;0,'Assumptions (Geo)'!AC11*Model!$AE$1579*AVERAGE('Assumptions (Geo)'!$AA$2:$AC$2)/10^9,0)</f>
        <v>0.002622036346</v>
      </c>
      <c r="AM1768" s="160">
        <f>IF($AE$1579&gt;0,'Assumptions (Geo)'!AD11*Model!$AE$1579*AVERAGE('Assumptions (Geo)'!$AA$2:$AC$2)/10^9,0)</f>
        <v>0.002626480476</v>
      </c>
      <c r="AN1768" s="160">
        <f>IF($AE$1579&gt;0,'Assumptions (Geo)'!AE11*Model!$AE$1579*AVERAGE('Assumptions (Geo)'!$AA$2:$AC$2)/10^9,0)</f>
        <v>0.002622036346</v>
      </c>
      <c r="AO1768" s="160">
        <f>IF($AE$1579&gt;0,'Assumptions (Geo)'!AF11*Model!$AE$1579*AVERAGE('Assumptions (Geo)'!$AA$2:$AC$2)/10^9,0)</f>
        <v>0.002626480476</v>
      </c>
      <c r="AP1768" s="160">
        <f>IF($AE$1579&gt;0,'Assumptions (Geo)'!AG11*Model!$AE$1579*AVERAGE('Assumptions (Geo)'!$AA$2:$AC$2)/10^9,0)</f>
        <v>0.002622036346</v>
      </c>
      <c r="AQ1768" s="160">
        <f>IF($AE$1579&gt;0,'Assumptions (Geo)'!AH11*Model!$AE$1579*AVERAGE('Assumptions (Geo)'!$AA$2:$AC$2)/10^9,0)</f>
        <v>0.002626480476</v>
      </c>
      <c r="AR1768" s="160">
        <f>IF($AE$1579&gt;0,'Assumptions (Geo)'!AI11*Model!$AE$1579*AVERAGE('Assumptions (Geo)'!$AA$2:$AC$2)/10^9,0)</f>
        <v>0.002622036346</v>
      </c>
      <c r="AS1768" s="160">
        <f>IF($AE$1579&gt;0,'Assumptions (Geo)'!AJ11*Model!$AE$1579*AVERAGE('Assumptions (Geo)'!$AA$2:$AC$2)/10^9,0)</f>
        <v>0.002626480476</v>
      </c>
      <c r="AT1768" s="160">
        <f>IF($AE$1579&gt;0,'Assumptions (Geo)'!AK11*Model!$AE$1579*AVERAGE('Assumptions (Geo)'!$AA$2:$AC$2)/10^9,0)</f>
        <v>0.001311018173</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0.002276416296</v>
      </c>
      <c r="AG1769" s="160">
        <f>IF($AF$1579&gt;0,'Assumptions (Geo)'!W11*Model!$AF$1579*AVERAGE('Assumptions (Geo)'!$AB$2:$AD$2)/10^9,0)</f>
        <v>0.004325190962</v>
      </c>
      <c r="AH1769" s="160">
        <f>IF($AF$1579&gt;0,'Assumptions (Geo)'!X11*Model!$AF$1579*AVERAGE('Assumptions (Geo)'!$AB$2:$AD$2)/10^9,0)</f>
        <v>0.003892671866</v>
      </c>
      <c r="AI1769" s="160">
        <f>IF($AF$1579&gt;0,'Assumptions (Geo)'!Y11*Model!$AF$1579*AVERAGE('Assumptions (Geo)'!$AB$2:$AD$2)/10^9,0)</f>
        <v>0.003505681095</v>
      </c>
      <c r="AJ1769" s="160">
        <f>IF($AF$1579&gt;0,'Assumptions (Geo)'!Z11*Model!$AF$1579*AVERAGE('Assumptions (Geo)'!$AB$2:$AD$2)/10^9,0)</f>
        <v>0.003155112986</v>
      </c>
      <c r="AK1769" s="160">
        <f>IF($AF$1579&gt;0,'Assumptions (Geo)'!AA11*Model!$AF$1579*AVERAGE('Assumptions (Geo)'!$AB$2:$AD$2)/10^9,0)</f>
        <v>0.002836414704</v>
      </c>
      <c r="AL1769" s="160">
        <f>IF($AF$1579&gt;0,'Assumptions (Geo)'!AB11*Model!$AF$1579*AVERAGE('Assumptions (Geo)'!$AB$2:$AD$2)/10^9,0)</f>
        <v>0.002686171229</v>
      </c>
      <c r="AM1769" s="160">
        <f>IF($AF$1579&gt;0,'Assumptions (Geo)'!AC11*Model!$AF$1579*AVERAGE('Assumptions (Geo)'!$AB$2:$AD$2)/10^9,0)</f>
        <v>0.002686171229</v>
      </c>
      <c r="AN1769" s="160">
        <f>IF($AF$1579&gt;0,'Assumptions (Geo)'!AD11*Model!$AF$1579*AVERAGE('Assumptions (Geo)'!$AB$2:$AD$2)/10^9,0)</f>
        <v>0.002690724061</v>
      </c>
      <c r="AO1769" s="160">
        <f>IF($AF$1579&gt;0,'Assumptions (Geo)'!AE11*Model!$AF$1579*AVERAGE('Assumptions (Geo)'!$AB$2:$AD$2)/10^9,0)</f>
        <v>0.002686171229</v>
      </c>
      <c r="AP1769" s="160">
        <f>IF($AF$1579&gt;0,'Assumptions (Geo)'!AF11*Model!$AF$1579*AVERAGE('Assumptions (Geo)'!$AB$2:$AD$2)/10^9,0)</f>
        <v>0.002690724061</v>
      </c>
      <c r="AQ1769" s="160">
        <f>IF($AF$1579&gt;0,'Assumptions (Geo)'!AG11*Model!$AF$1579*AVERAGE('Assumptions (Geo)'!$AB$2:$AD$2)/10^9,0)</f>
        <v>0.002686171229</v>
      </c>
      <c r="AR1769" s="160">
        <f>IF($AF$1579&gt;0,'Assumptions (Geo)'!AH11*Model!$AF$1579*AVERAGE('Assumptions (Geo)'!$AB$2:$AD$2)/10^9,0)</f>
        <v>0.002690724061</v>
      </c>
      <c r="AS1769" s="160">
        <f>IF($AF$1579&gt;0,'Assumptions (Geo)'!AI11*Model!$AF$1579*AVERAGE('Assumptions (Geo)'!$AB$2:$AD$2)/10^9,0)</f>
        <v>0.002686171229</v>
      </c>
      <c r="AT1769" s="160">
        <f>IF($AF$1579&gt;0,'Assumptions (Geo)'!AJ11*Model!$AF$1579*AVERAGE('Assumptions (Geo)'!$AB$2:$AD$2)/10^9,0)</f>
        <v>0.002690724061</v>
      </c>
      <c r="AU1769" s="160">
        <f>IF($AF$1579&gt;0,'Assumptions (Geo)'!AK11*Model!$AF$1579*AVERAGE('Assumptions (Geo)'!$AB$2:$AD$2)/10^9,0)</f>
        <v>0.001343085614</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0.002332042861</v>
      </c>
      <c r="AH1770" s="160">
        <f>IF($AG$1579&gt;0,'Assumptions (Geo)'!W11*Model!$AG$1579*AVERAGE('Assumptions (Geo)'!$AC$2:$AE$2)/10^9,0)</f>
        <v>0.004430881436</v>
      </c>
      <c r="AI1770" s="160">
        <f>IF($AG$1579&gt;0,'Assumptions (Geo)'!X11*Model!$AG$1579*AVERAGE('Assumptions (Geo)'!$AC$2:$AE$2)/10^9,0)</f>
        <v>0.003987793292</v>
      </c>
      <c r="AJ1770" s="160">
        <f>IF($AG$1579&gt;0,'Assumptions (Geo)'!Y11*Model!$AG$1579*AVERAGE('Assumptions (Geo)'!$AC$2:$AE$2)/10^9,0)</f>
        <v>0.003591346006</v>
      </c>
      <c r="AK1770" s="160">
        <f>IF($AG$1579&gt;0,'Assumptions (Geo)'!Z11*Model!$AG$1579*AVERAGE('Assumptions (Geo)'!$AC$2:$AE$2)/10^9,0)</f>
        <v>0.003232211405</v>
      </c>
      <c r="AL1770" s="160">
        <f>IF($AG$1579&gt;0,'Assumptions (Geo)'!AA11*Model!$AG$1579*AVERAGE('Assumptions (Geo)'!$AC$2:$AE$2)/10^9,0)</f>
        <v>0.002905725405</v>
      </c>
      <c r="AM1770" s="160">
        <f>IF($AG$1579&gt;0,'Assumptions (Geo)'!AB11*Model!$AG$1579*AVERAGE('Assumptions (Geo)'!$AC$2:$AE$2)/10^9,0)</f>
        <v>0.002751810576</v>
      </c>
      <c r="AN1770" s="160">
        <f>IF($AG$1579&gt;0,'Assumptions (Geo)'!AC11*Model!$AG$1579*AVERAGE('Assumptions (Geo)'!$AC$2:$AE$2)/10^9,0)</f>
        <v>0.002751810576</v>
      </c>
      <c r="AO1770" s="160">
        <f>IF($AG$1579&gt;0,'Assumptions (Geo)'!AD11*Model!$AG$1579*AVERAGE('Assumptions (Geo)'!$AC$2:$AE$2)/10^9,0)</f>
        <v>0.002756474661</v>
      </c>
      <c r="AP1770" s="160">
        <f>IF($AG$1579&gt;0,'Assumptions (Geo)'!AE11*Model!$AG$1579*AVERAGE('Assumptions (Geo)'!$AC$2:$AE$2)/10^9,0)</f>
        <v>0.002751810576</v>
      </c>
      <c r="AQ1770" s="160">
        <f>IF($AG$1579&gt;0,'Assumptions (Geo)'!AF11*Model!$AG$1579*AVERAGE('Assumptions (Geo)'!$AC$2:$AE$2)/10^9,0)</f>
        <v>0.002756474661</v>
      </c>
      <c r="AR1770" s="160">
        <f>IF($AG$1579&gt;0,'Assumptions (Geo)'!AG11*Model!$AG$1579*AVERAGE('Assumptions (Geo)'!$AC$2:$AE$2)/10^9,0)</f>
        <v>0.002751810576</v>
      </c>
      <c r="AS1770" s="160">
        <f>IF($AG$1579&gt;0,'Assumptions (Geo)'!AH11*Model!$AG$1579*AVERAGE('Assumptions (Geo)'!$AC$2:$AE$2)/10^9,0)</f>
        <v>0.002756474661</v>
      </c>
      <c r="AT1770" s="160">
        <f>IF($AG$1579&gt;0,'Assumptions (Geo)'!AI11*Model!$AG$1579*AVERAGE('Assumptions (Geo)'!$AC$2:$AE$2)/10^9,0)</f>
        <v>0.002751810576</v>
      </c>
      <c r="AU1770" s="160">
        <f>IF($AG$1579&gt;0,'Assumptions (Geo)'!AJ11*Model!$AG$1579*AVERAGE('Assumptions (Geo)'!$AC$2:$AE$2)/10^9,0)</f>
        <v>0.002756474661</v>
      </c>
      <c r="AV1770" s="160">
        <f>IF($AG$1579&gt;0,'Assumptions (Geo)'!AK11*Model!$AG$1579*AVERAGE('Assumptions (Geo)'!$AC$2:$AE$2)/10^9,0)</f>
        <v>0.001375905288</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0.01625354305</v>
      </c>
      <c r="AI1771" s="160">
        <f>IF($AH$1579&gt;0,'Assumptions (Geo)'!W11*Model!$AH$1579*AVERAGE('Assumptions (Geo)'!$AD$2:$AF$2)/10^9,0)</f>
        <v>0.03088173179</v>
      </c>
      <c r="AJ1771" s="160">
        <f>IF($AH$1579&gt;0,'Assumptions (Geo)'!X11*Model!$AH$1579*AVERAGE('Assumptions (Geo)'!$AD$2:$AF$2)/10^9,0)</f>
        <v>0.02779355861</v>
      </c>
      <c r="AK1771" s="160">
        <f>IF($AH$1579&gt;0,'Assumptions (Geo)'!Y11*Model!$AH$1579*AVERAGE('Assumptions (Geo)'!$AD$2:$AF$2)/10^9,0)</f>
        <v>0.0250304563</v>
      </c>
      <c r="AL1771" s="160">
        <f>IF($AH$1579&gt;0,'Assumptions (Geo)'!Z11*Model!$AH$1579*AVERAGE('Assumptions (Geo)'!$AD$2:$AF$2)/10^9,0)</f>
        <v>0.02252741067</v>
      </c>
      <c r="AM1771" s="160">
        <f>IF($AH$1579&gt;0,'Assumptions (Geo)'!AA11*Model!$AH$1579*AVERAGE('Assumptions (Geo)'!$AD$2:$AF$2)/10^9,0)</f>
        <v>0.02025191464</v>
      </c>
      <c r="AN1771" s="160">
        <f>IF($AH$1579&gt;0,'Assumptions (Geo)'!AB11*Model!$AH$1579*AVERAGE('Assumptions (Geo)'!$AD$2:$AF$2)/10^9,0)</f>
        <v>0.0191791808</v>
      </c>
      <c r="AO1771" s="160">
        <f>IF($AH$1579&gt;0,'Assumptions (Geo)'!AC11*Model!$AH$1579*AVERAGE('Assumptions (Geo)'!$AD$2:$AF$2)/10^9,0)</f>
        <v>0.0191791808</v>
      </c>
      <c r="AP1771" s="160">
        <f>IF($AH$1579&gt;0,'Assumptions (Geo)'!AD11*Model!$AH$1579*AVERAGE('Assumptions (Geo)'!$AD$2:$AF$2)/10^9,0)</f>
        <v>0.01921168788</v>
      </c>
      <c r="AQ1771" s="160">
        <f>IF($AH$1579&gt;0,'Assumptions (Geo)'!AE11*Model!$AH$1579*AVERAGE('Assumptions (Geo)'!$AD$2:$AF$2)/10^9,0)</f>
        <v>0.0191791808</v>
      </c>
      <c r="AR1771" s="160">
        <f>IF($AH$1579&gt;0,'Assumptions (Geo)'!AF11*Model!$AH$1579*AVERAGE('Assumptions (Geo)'!$AD$2:$AF$2)/10^9,0)</f>
        <v>0.01921168788</v>
      </c>
      <c r="AS1771" s="160">
        <f>IF($AH$1579&gt;0,'Assumptions (Geo)'!AG11*Model!$AH$1579*AVERAGE('Assumptions (Geo)'!$AD$2:$AF$2)/10^9,0)</f>
        <v>0.0191791808</v>
      </c>
      <c r="AT1771" s="160">
        <f>IF($AH$1579&gt;0,'Assumptions (Geo)'!AH11*Model!$AH$1579*AVERAGE('Assumptions (Geo)'!$AD$2:$AF$2)/10^9,0)</f>
        <v>0.01921168788</v>
      </c>
      <c r="AU1771" s="160">
        <f>IF($AH$1579&gt;0,'Assumptions (Geo)'!AI11*Model!$AH$1579*AVERAGE('Assumptions (Geo)'!$AD$2:$AF$2)/10^9,0)</f>
        <v>0.0191791808</v>
      </c>
      <c r="AV1771" s="160">
        <f>IF($AH$1579&gt;0,'Assumptions (Geo)'!AJ11*Model!$AH$1579*AVERAGE('Assumptions (Geo)'!$AD$2:$AF$2)/10^9,0)</f>
        <v>0.01921168788</v>
      </c>
      <c r="AW1771" s="160">
        <f>IF($AH$1579&gt;0,'Assumptions (Geo)'!AK11*Model!$AH$1579*AVERAGE('Assumptions (Geo)'!$AD$2:$AF$2)/10^9,0)</f>
        <v>0.009589590399</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0.002447237791</v>
      </c>
      <c r="AJ1772" s="160">
        <f>IF($AI$1579&gt;0,'Assumptions (Geo)'!W11*Model!$AI$1579*AVERAGE('Assumptions (Geo)'!$AE$2:$AG$2)/10^9,0)</f>
        <v>0.004649751803</v>
      </c>
      <c r="AK1772" s="160">
        <f>IF($AI$1579&gt;0,'Assumptions (Geo)'!X11*Model!$AI$1579*AVERAGE('Assumptions (Geo)'!$AE$2:$AG$2)/10^9,0)</f>
        <v>0.004184776623</v>
      </c>
      <c r="AL1772" s="160">
        <f>IF($AI$1579&gt;0,'Assumptions (Geo)'!Y11*Model!$AI$1579*AVERAGE('Assumptions (Geo)'!$AE$2:$AG$2)/10^9,0)</f>
        <v>0.003768746198</v>
      </c>
      <c r="AM1772" s="160">
        <f>IF($AI$1579&gt;0,'Assumptions (Geo)'!Z11*Model!$AI$1579*AVERAGE('Assumptions (Geo)'!$AE$2:$AG$2)/10^9,0)</f>
        <v>0.003391871578</v>
      </c>
      <c r="AN1772" s="160">
        <f>IF($AI$1579&gt;0,'Assumptions (Geo)'!AA11*Model!$AI$1579*AVERAGE('Assumptions (Geo)'!$AE$2:$AG$2)/10^9,0)</f>
        <v>0.003049258288</v>
      </c>
      <c r="AO1772" s="160">
        <f>IF($AI$1579&gt;0,'Assumptions (Geo)'!AB11*Model!$AI$1579*AVERAGE('Assumptions (Geo)'!$AE$2:$AG$2)/10^9,0)</f>
        <v>0.002887740593</v>
      </c>
      <c r="AP1772" s="160">
        <f>IF($AI$1579&gt;0,'Assumptions (Geo)'!AC11*Model!$AI$1579*AVERAGE('Assumptions (Geo)'!$AE$2:$AG$2)/10^9,0)</f>
        <v>0.002887740593</v>
      </c>
      <c r="AQ1772" s="160">
        <f>IF($AI$1579&gt;0,'Assumptions (Geo)'!AD11*Model!$AI$1579*AVERAGE('Assumptions (Geo)'!$AE$2:$AG$2)/10^9,0)</f>
        <v>0.002892635069</v>
      </c>
      <c r="AR1772" s="160">
        <f>IF($AI$1579&gt;0,'Assumptions (Geo)'!AE11*Model!$AI$1579*AVERAGE('Assumptions (Geo)'!$AE$2:$AG$2)/10^9,0)</f>
        <v>0.002887740593</v>
      </c>
      <c r="AS1772" s="160">
        <f>IF($AI$1579&gt;0,'Assumptions (Geo)'!AF11*Model!$AI$1579*AVERAGE('Assumptions (Geo)'!$AE$2:$AG$2)/10^9,0)</f>
        <v>0.002892635069</v>
      </c>
      <c r="AT1772" s="160">
        <f>IF($AI$1579&gt;0,'Assumptions (Geo)'!AG11*Model!$AI$1579*AVERAGE('Assumptions (Geo)'!$AE$2:$AG$2)/10^9,0)</f>
        <v>0.002887740593</v>
      </c>
      <c r="AU1772" s="160">
        <f>IF($AI$1579&gt;0,'Assumptions (Geo)'!AH11*Model!$AI$1579*AVERAGE('Assumptions (Geo)'!$AE$2:$AG$2)/10^9,0)</f>
        <v>0.002892635069</v>
      </c>
      <c r="AV1772" s="160">
        <f>IF($AI$1579&gt;0,'Assumptions (Geo)'!AI11*Model!$AI$1579*AVERAGE('Assumptions (Geo)'!$AE$2:$AG$2)/10^9,0)</f>
        <v>0.002887740593</v>
      </c>
      <c r="AW1772" s="160">
        <f>IF($AI$1579&gt;0,'Assumptions (Geo)'!AJ11*Model!$AI$1579*AVERAGE('Assumptions (Geo)'!$AE$2:$AG$2)/10^9,0)</f>
        <v>0.002892635069</v>
      </c>
      <c r="AX1772" s="160">
        <f>IF($AI$1579&gt;0,'Assumptions (Geo)'!AK11*Model!$AI$1579*AVERAGE('Assumptions (Geo)'!$AE$2:$AG$2)/10^9,0)</f>
        <v>0.001443870297</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0.002506866237</v>
      </c>
      <c r="AK1773" s="177">
        <f>IF($AJ$1579&gt;0,'Assumptions (Geo)'!W11*Model!$AJ$1579*AVERAGE('Assumptions (Geo)'!$AF$2:$AH$2)/10^9,0)</f>
        <v>0.004763045851</v>
      </c>
      <c r="AL1773" s="177">
        <f>IF($AJ$1579&gt;0,'Assumptions (Geo)'!X11*Model!$AJ$1579*AVERAGE('Assumptions (Geo)'!$AF$2:$AH$2)/10^9,0)</f>
        <v>0.004286741266</v>
      </c>
      <c r="AM1773" s="177">
        <f>IF($AJ$1579&gt;0,'Assumptions (Geo)'!Y11*Model!$AJ$1579*AVERAGE('Assumptions (Geo)'!$AF$2:$AH$2)/10^9,0)</f>
        <v>0.003860574005</v>
      </c>
      <c r="AN1773" s="177">
        <f>IF($AJ$1579&gt;0,'Assumptions (Geo)'!Z11*Model!$AJ$1579*AVERAGE('Assumptions (Geo)'!$AF$2:$AH$2)/10^9,0)</f>
        <v>0.003474516605</v>
      </c>
      <c r="AO1773" s="177">
        <f>IF($AJ$1579&gt;0,'Assumptions (Geo)'!AA11*Model!$AJ$1579*AVERAGE('Assumptions (Geo)'!$AF$2:$AH$2)/10^9,0)</f>
        <v>0.003123555332</v>
      </c>
      <c r="AP1773" s="177">
        <f>IF($AJ$1579&gt;0,'Assumptions (Geo)'!AB11*Model!$AJ$1579*AVERAGE('Assumptions (Geo)'!$AF$2:$AH$2)/10^9,0)</f>
        <v>0.00295810216</v>
      </c>
      <c r="AQ1773" s="177">
        <f>IF($AJ$1579&gt;0,'Assumptions (Geo)'!AC11*Model!$AJ$1579*AVERAGE('Assumptions (Geo)'!$AF$2:$AH$2)/10^9,0)</f>
        <v>0.00295810216</v>
      </c>
      <c r="AR1773" s="177">
        <f>IF($AJ$1579&gt;0,'Assumptions (Geo)'!AD11*Model!$AJ$1579*AVERAGE('Assumptions (Geo)'!$AF$2:$AH$2)/10^9,0)</f>
        <v>0.002963115892</v>
      </c>
      <c r="AS1773" s="177">
        <f>IF($AJ$1579&gt;0,'Assumptions (Geo)'!AE11*Model!$AJ$1579*AVERAGE('Assumptions (Geo)'!$AF$2:$AH$2)/10^9,0)</f>
        <v>0.00295810216</v>
      </c>
      <c r="AT1773" s="177">
        <f>IF($AJ$1579&gt;0,'Assumptions (Geo)'!AF11*Model!$AJ$1579*AVERAGE('Assumptions (Geo)'!$AF$2:$AH$2)/10^9,0)</f>
        <v>0.002963115892</v>
      </c>
      <c r="AU1773" s="177">
        <f>IF($AJ$1579&gt;0,'Assumptions (Geo)'!AG11*Model!$AJ$1579*AVERAGE('Assumptions (Geo)'!$AF$2:$AH$2)/10^9,0)</f>
        <v>0.00295810216</v>
      </c>
      <c r="AV1773" s="177">
        <f>IF($AJ$1579&gt;0,'Assumptions (Geo)'!AH11*Model!$AJ$1579*AVERAGE('Assumptions (Geo)'!$AF$2:$AH$2)/10^9,0)</f>
        <v>0.002963115892</v>
      </c>
      <c r="AW1773" s="177">
        <f>IF($AJ$1579&gt;0,'Assumptions (Geo)'!AI11*Model!$AJ$1579*AVERAGE('Assumptions (Geo)'!$AF$2:$AH$2)/10^9,0)</f>
        <v>0.00295810216</v>
      </c>
      <c r="AX1773" s="177">
        <f>IF($AJ$1579&gt;0,'Assumptions (Geo)'!AJ11*Model!$AJ$1579*AVERAGE('Assumptions (Geo)'!$AF$2:$AH$2)/10^9,0)</f>
        <v>0.002963115892</v>
      </c>
      <c r="AY1773" s="177">
        <f>IF($AJ$1579&gt;0,'Assumptions (Geo)'!AK11*Model!$AJ$1579*AVERAGE('Assumptions (Geo)'!$AF$2:$AH$2)/10^9,0)</f>
        <v>0.00147905108</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0.007692104054</v>
      </c>
      <c r="AL1774" s="177">
        <f>IF($AK$1579&gt;0,'Assumptions (Geo)'!W11*Model!$AK$1579*AVERAGE('Assumptions (Geo)'!$AG$2:$AI$2)/10^9,0)</f>
        <v>0.0146149977</v>
      </c>
      <c r="AM1774" s="177">
        <f>IF($AK$1579&gt;0,'Assumptions (Geo)'!X11*Model!$AK$1579*AVERAGE('Assumptions (Geo)'!$AG$2:$AI$2)/10^9,0)</f>
        <v>0.01315349793</v>
      </c>
      <c r="AN1774" s="177">
        <f>IF($AK$1579&gt;0,'Assumptions (Geo)'!Y11*Model!$AK$1579*AVERAGE('Assumptions (Geo)'!$AG$2:$AI$2)/10^9,0)</f>
        <v>0.01184584024</v>
      </c>
      <c r="AO1774" s="177">
        <f>IF($AK$1579&gt;0,'Assumptions (Geo)'!Z11*Model!$AK$1579*AVERAGE('Assumptions (Geo)'!$AG$2:$AI$2)/10^9,0)</f>
        <v>0.01066125622</v>
      </c>
      <c r="AP1774" s="177">
        <f>IF($AK$1579&gt;0,'Assumptions (Geo)'!AA11*Model!$AK$1579*AVERAGE('Assumptions (Geo)'!$AG$2:$AI$2)/10^9,0)</f>
        <v>0.009584361651</v>
      </c>
      <c r="AQ1774" s="177">
        <f>IF($AK$1579&gt;0,'Assumptions (Geo)'!AB11*Model!$AK$1579*AVERAGE('Assumptions (Geo)'!$AG$2:$AI$2)/10^9,0)</f>
        <v>0.009076682783</v>
      </c>
      <c r="AR1774" s="177">
        <f>IF($AK$1579&gt;0,'Assumptions (Geo)'!AC11*Model!$AK$1579*AVERAGE('Assumptions (Geo)'!$AG$2:$AI$2)/10^9,0)</f>
        <v>0.009076682783</v>
      </c>
      <c r="AS1774" s="177">
        <f>IF($AK$1579&gt;0,'Assumptions (Geo)'!AD11*Model!$AK$1579*AVERAGE('Assumptions (Geo)'!$AG$2:$AI$2)/10^9,0)</f>
        <v>0.009092066991</v>
      </c>
      <c r="AT1774" s="177">
        <f>IF($AK$1579&gt;0,'Assumptions (Geo)'!AE11*Model!$AK$1579*AVERAGE('Assumptions (Geo)'!$AG$2:$AI$2)/10^9,0)</f>
        <v>0.009076682783</v>
      </c>
      <c r="AU1774" s="177">
        <f>IF($AK$1579&gt;0,'Assumptions (Geo)'!AF11*Model!$AK$1579*AVERAGE('Assumptions (Geo)'!$AG$2:$AI$2)/10^9,0)</f>
        <v>0.009092066991</v>
      </c>
      <c r="AV1774" s="177">
        <f>IF($AK$1579&gt;0,'Assumptions (Geo)'!AG11*Model!$AK$1579*AVERAGE('Assumptions (Geo)'!$AG$2:$AI$2)/10^9,0)</f>
        <v>0.009076682783</v>
      </c>
      <c r="AW1774" s="177">
        <f>IF($AK$1579&gt;0,'Assumptions (Geo)'!AH11*Model!$AK$1579*AVERAGE('Assumptions (Geo)'!$AG$2:$AI$2)/10^9,0)</f>
        <v>0.009092066991</v>
      </c>
      <c r="AX1774" s="177">
        <f>IF($AK$1579&gt;0,'Assumptions (Geo)'!AI11*Model!$AK$1579*AVERAGE('Assumptions (Geo)'!$AG$2:$AI$2)/10^9,0)</f>
        <v>0.009076682783</v>
      </c>
      <c r="AY1774" s="177">
        <f>IF($AK$1579&gt;0,'Assumptions (Geo)'!AJ11*Model!$AK$1579*AVERAGE('Assumptions (Geo)'!$AG$2:$AI$2)/10^9,0)</f>
        <v>0.009092066991</v>
      </c>
      <c r="AZ1774" s="177">
        <f>IF($AK$1579&gt;0,'Assumptions (Geo)'!AK11*Model!$AK$1579*AVERAGE('Assumptions (Geo)'!$AG$2:$AI$2)/10^9,0)</f>
        <v>0.004538341392</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0.002630340354</v>
      </c>
      <c r="AM1775" s="177">
        <f>IF($AL$1579&gt;0,'Assumptions (Geo)'!W11*Model!$AL$1579*AVERAGE('Assumptions (Geo)'!$AH$2:$AJ$2)/10^9,0)</f>
        <v>0.004997646672</v>
      </c>
      <c r="AN1775" s="177">
        <f>IF($AL$1579&gt;0,'Assumptions (Geo)'!X11*Model!$AL$1579*AVERAGE('Assumptions (Geo)'!$AH$2:$AJ$2)/10^9,0)</f>
        <v>0.004497882005</v>
      </c>
      <c r="AO1775" s="177">
        <f>IF($AL$1579&gt;0,'Assumptions (Geo)'!Y11*Model!$AL$1579*AVERAGE('Assumptions (Geo)'!$AH$2:$AJ$2)/10^9,0)</f>
        <v>0.004050724144</v>
      </c>
      <c r="AP1775" s="177">
        <f>IF($AL$1579&gt;0,'Assumptions (Geo)'!Z11*Model!$AL$1579*AVERAGE('Assumptions (Geo)'!$AH$2:$AJ$2)/10^9,0)</f>
        <v>0.00364565173</v>
      </c>
      <c r="AQ1775" s="177">
        <f>IF($AL$1579&gt;0,'Assumptions (Geo)'!AA11*Model!$AL$1579*AVERAGE('Assumptions (Geo)'!$AH$2:$AJ$2)/10^9,0)</f>
        <v>0.003277404081</v>
      </c>
      <c r="AR1775" s="177">
        <f>IF($AL$1579&gt;0,'Assumptions (Geo)'!AB11*Model!$AL$1579*AVERAGE('Assumptions (Geo)'!$AH$2:$AJ$2)/10^9,0)</f>
        <v>0.003103801617</v>
      </c>
      <c r="AS1775" s="177">
        <f>IF($AL$1579&gt;0,'Assumptions (Geo)'!AC11*Model!$AL$1579*AVERAGE('Assumptions (Geo)'!$AH$2:$AJ$2)/10^9,0)</f>
        <v>0.003103801617</v>
      </c>
      <c r="AT1775" s="177">
        <f>IF($AL$1579&gt;0,'Assumptions (Geo)'!AD11*Model!$AL$1579*AVERAGE('Assumptions (Geo)'!$AH$2:$AJ$2)/10^9,0)</f>
        <v>0.003109062298</v>
      </c>
      <c r="AU1775" s="177">
        <f>IF($AL$1579&gt;0,'Assumptions (Geo)'!AE11*Model!$AL$1579*AVERAGE('Assumptions (Geo)'!$AH$2:$AJ$2)/10^9,0)</f>
        <v>0.003103801617</v>
      </c>
      <c r="AV1775" s="177">
        <f>IF($AL$1579&gt;0,'Assumptions (Geo)'!AF11*Model!$AL$1579*AVERAGE('Assumptions (Geo)'!$AH$2:$AJ$2)/10^9,0)</f>
        <v>0.003109062298</v>
      </c>
      <c r="AW1775" s="177">
        <f>IF($AL$1579&gt;0,'Assumptions (Geo)'!AG11*Model!$AL$1579*AVERAGE('Assumptions (Geo)'!$AH$2:$AJ$2)/10^9,0)</f>
        <v>0.003103801617</v>
      </c>
      <c r="AX1775" s="177">
        <f>IF($AL$1579&gt;0,'Assumptions (Geo)'!AH11*Model!$AL$1579*AVERAGE('Assumptions (Geo)'!$AH$2:$AJ$2)/10^9,0)</f>
        <v>0.003109062298</v>
      </c>
      <c r="AY1775" s="177">
        <f>IF($AL$1579&gt;0,'Assumptions (Geo)'!AI11*Model!$AL$1579*AVERAGE('Assumptions (Geo)'!$AH$2:$AJ$2)/10^9,0)</f>
        <v>0.003103801617</v>
      </c>
      <c r="AZ1775" s="177">
        <f>IF($AL$1579&gt;0,'Assumptions (Geo)'!AJ11*Model!$AL$1579*AVERAGE('Assumptions (Geo)'!$AH$2:$AJ$2)/10^9,0)</f>
        <v>0.003109062298</v>
      </c>
      <c r="BA1775" s="177">
        <f>IF($AL$1579&gt;0,'Assumptions (Geo)'!AK11*Model!$AL$1579*AVERAGE('Assumptions (Geo)'!$AH$2:$AJ$2)/10^9,0)</f>
        <v>0.001551900809</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0.002694250215</v>
      </c>
      <c r="AN1776" s="160">
        <f>IF($AM$1579&gt;0,'Assumptions (Geo)'!W11*Model!$AM$1579*AVERAGE('Assumptions (Geo)'!$AI$2:$AK$2)/10^9,0)</f>
        <v>0.005119075408</v>
      </c>
      <c r="AO1776" s="160">
        <f>IF($AM$1579&gt;0,'Assumptions (Geo)'!X11*Model!$AM$1579*AVERAGE('Assumptions (Geo)'!$AI$2:$AK$2)/10^9,0)</f>
        <v>0.004607167867</v>
      </c>
      <c r="AP1776" s="160">
        <f>IF($AM$1579&gt;0,'Assumptions (Geo)'!Y11*Model!$AM$1579*AVERAGE('Assumptions (Geo)'!$AI$2:$AK$2)/10^9,0)</f>
        <v>0.004149145331</v>
      </c>
      <c r="AQ1776" s="160">
        <f>IF($AM$1579&gt;0,'Assumptions (Geo)'!Z11*Model!$AM$1579*AVERAGE('Assumptions (Geo)'!$AI$2:$AK$2)/10^9,0)</f>
        <v>0.003734230798</v>
      </c>
      <c r="AR1776" s="160">
        <f>IF($AM$1579&gt;0,'Assumptions (Geo)'!AA11*Model!$AM$1579*AVERAGE('Assumptions (Geo)'!$AI$2:$AK$2)/10^9,0)</f>
        <v>0.003357035767</v>
      </c>
      <c r="AS1776" s="160">
        <f>IF($AM$1579&gt;0,'Assumptions (Geo)'!AB11*Model!$AM$1579*AVERAGE('Assumptions (Geo)'!$AI$2:$AK$2)/10^9,0)</f>
        <v>0.003179215253</v>
      </c>
      <c r="AT1776" s="160">
        <f>IF($AM$1579&gt;0,'Assumptions (Geo)'!AC11*Model!$AM$1579*AVERAGE('Assumptions (Geo)'!$AI$2:$AK$2)/10^9,0)</f>
        <v>0.003179215253</v>
      </c>
      <c r="AU1776" s="160">
        <f>IF($AM$1579&gt;0,'Assumptions (Geo)'!AD11*Model!$AM$1579*AVERAGE('Assumptions (Geo)'!$AI$2:$AK$2)/10^9,0)</f>
        <v>0.003184603754</v>
      </c>
      <c r="AV1776" s="160">
        <f>IF($AM$1579&gt;0,'Assumptions (Geo)'!AE11*Model!$AM$1579*AVERAGE('Assumptions (Geo)'!$AI$2:$AK$2)/10^9,0)</f>
        <v>0.003179215253</v>
      </c>
      <c r="AW1776" s="160">
        <f>IF($AM$1579&gt;0,'Assumptions (Geo)'!AF11*Model!$AM$1579*AVERAGE('Assumptions (Geo)'!$AI$2:$AK$2)/10^9,0)</f>
        <v>0.003184603754</v>
      </c>
      <c r="AX1776" s="160">
        <f>IF($AM$1579&gt;0,'Assumptions (Geo)'!AG11*Model!$AM$1579*AVERAGE('Assumptions (Geo)'!$AI$2:$AK$2)/10^9,0)</f>
        <v>0.003179215253</v>
      </c>
      <c r="AY1776" s="160">
        <f>IF($AM$1579&gt;0,'Assumptions (Geo)'!AH11*Model!$AM$1579*AVERAGE('Assumptions (Geo)'!$AI$2:$AK$2)/10^9,0)</f>
        <v>0.003184603754</v>
      </c>
      <c r="AZ1776" s="160">
        <f>IF($AM$1579&gt;0,'Assumptions (Geo)'!AI11*Model!$AM$1579*AVERAGE('Assumptions (Geo)'!$AI$2:$AK$2)/10^9,0)</f>
        <v>0.003179215253</v>
      </c>
      <c r="BA1776" s="160">
        <f>IF($AM$1579&gt;0,'Assumptions (Geo)'!AJ11*Model!$AM$1579*AVERAGE('Assumptions (Geo)'!$AI$2:$AK$2)/10^9,0)</f>
        <v>0.003184603754</v>
      </c>
      <c r="BB1776" s="160">
        <f>IF($AM$1579&gt;0,'Assumptions (Geo)'!AK11*Model!$AM$1579*AVERAGE('Assumptions (Geo)'!$AI$2:$AK$2)/10^9,0)</f>
        <v>0.001589607627</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0.008840161564</v>
      </c>
      <c r="AO1777" s="160">
        <f>IF($AN$1579&gt;0,'Assumptions (Geo)'!W11*Model!$AN$1579*AVERAGE('Assumptions (Geo)'!$AJ$2:$AL$2)/10^9,0)</f>
        <v>0.01679630697</v>
      </c>
      <c r="AP1777" s="160">
        <f>IF($AN$1579&gt;0,'Assumptions (Geo)'!X11*Model!$AN$1579*AVERAGE('Assumptions (Geo)'!$AJ$2:$AL$2)/10^9,0)</f>
        <v>0.01511667627</v>
      </c>
      <c r="AQ1777" s="160">
        <f>IF($AN$1579&gt;0,'Assumptions (Geo)'!Y11*Model!$AN$1579*AVERAGE('Assumptions (Geo)'!$AJ$2:$AL$2)/10^9,0)</f>
        <v>0.01361384881</v>
      </c>
      <c r="AR1777" s="160">
        <f>IF($AN$1579&gt;0,'Assumptions (Geo)'!Z11*Model!$AN$1579*AVERAGE('Assumptions (Geo)'!$AJ$2:$AL$2)/10^9,0)</f>
        <v>0.01225246393</v>
      </c>
      <c r="AS1777" s="160">
        <f>IF($AN$1579&gt;0,'Assumptions (Geo)'!AA11*Model!$AN$1579*AVERAGE('Assumptions (Geo)'!$AJ$2:$AL$2)/10^9,0)</f>
        <v>0.01101484131</v>
      </c>
      <c r="AT1777" s="160">
        <f>IF($AN$1579&gt;0,'Assumptions (Geo)'!AB11*Model!$AN$1579*AVERAGE('Assumptions (Geo)'!$AJ$2:$AL$2)/10^9,0)</f>
        <v>0.01043139065</v>
      </c>
      <c r="AU1777" s="160">
        <f>IF($AN$1579&gt;0,'Assumptions (Geo)'!AC11*Model!$AN$1579*AVERAGE('Assumptions (Geo)'!$AJ$2:$AL$2)/10^9,0)</f>
        <v>0.01043139065</v>
      </c>
      <c r="AV1777" s="160">
        <f>IF($AN$1579&gt;0,'Assumptions (Geo)'!AD11*Model!$AN$1579*AVERAGE('Assumptions (Geo)'!$AJ$2:$AL$2)/10^9,0)</f>
        <v>0.01044907097</v>
      </c>
      <c r="AW1777" s="160">
        <f>IF($AN$1579&gt;0,'Assumptions (Geo)'!AE11*Model!$AN$1579*AVERAGE('Assumptions (Geo)'!$AJ$2:$AL$2)/10^9,0)</f>
        <v>0.01043139065</v>
      </c>
      <c r="AX1777" s="160">
        <f>IF($AN$1579&gt;0,'Assumptions (Geo)'!AF11*Model!$AN$1579*AVERAGE('Assumptions (Geo)'!$AJ$2:$AL$2)/10^9,0)</f>
        <v>0.01044907097</v>
      </c>
      <c r="AY1777" s="160">
        <f>IF($AN$1579&gt;0,'Assumptions (Geo)'!AG11*Model!$AN$1579*AVERAGE('Assumptions (Geo)'!$AJ$2:$AL$2)/10^9,0)</f>
        <v>0.01043139065</v>
      </c>
      <c r="AZ1777" s="160">
        <f>IF($AN$1579&gt;0,'Assumptions (Geo)'!AH11*Model!$AN$1579*AVERAGE('Assumptions (Geo)'!$AJ$2:$AL$2)/10^9,0)</f>
        <v>0.01044907097</v>
      </c>
      <c r="BA1777" s="160">
        <f>IF($AN$1579&gt;0,'Assumptions (Geo)'!AI11*Model!$AN$1579*AVERAGE('Assumptions (Geo)'!$AJ$2:$AL$2)/10^9,0)</f>
        <v>0.01043139065</v>
      </c>
      <c r="BB1777" s="160">
        <f>IF($AN$1579&gt;0,'Assumptions (Geo)'!AJ11*Model!$AN$1579*AVERAGE('Assumptions (Geo)'!$AJ$2:$AL$2)/10^9,0)</f>
        <v>0.01044907097</v>
      </c>
      <c r="BC1777" s="160">
        <f>IF($AN$1579&gt;0,'Assumptions (Geo)'!AK11*Model!$AN$1579*AVERAGE('Assumptions (Geo)'!$AJ$2:$AL$2)/10^9,0)</f>
        <v>0.005215695323</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0.007526941623</v>
      </c>
      <c r="AP1778" s="160">
        <f>IF($AO$1579&gt;0,'Assumptions (Geo)'!W11*Model!$AO$1579*AVERAGE('Assumptions (Geo)'!$AK$2:$AM$2)/10^9,0)</f>
        <v>0.01430118908</v>
      </c>
      <c r="AQ1778" s="160">
        <f>IF($AO$1579&gt;0,'Assumptions (Geo)'!X11*Model!$AO$1579*AVERAGE('Assumptions (Geo)'!$AK$2:$AM$2)/10^9,0)</f>
        <v>0.01287107018</v>
      </c>
      <c r="AR1778" s="160">
        <f>IF($AO$1579&gt;0,'Assumptions (Geo)'!Y11*Model!$AO$1579*AVERAGE('Assumptions (Geo)'!$AK$2:$AM$2)/10^9,0)</f>
        <v>0.0115914901</v>
      </c>
      <c r="AS1778" s="160">
        <f>IF($AO$1579&gt;0,'Assumptions (Geo)'!Z11*Model!$AO$1579*AVERAGE('Assumptions (Geo)'!$AK$2:$AM$2)/10^9,0)</f>
        <v>0.01043234109</v>
      </c>
      <c r="AT1778" s="160">
        <f>IF($AO$1579&gt;0,'Assumptions (Geo)'!AA11*Model!$AO$1579*AVERAGE('Assumptions (Geo)'!$AK$2:$AM$2)/10^9,0)</f>
        <v>0.009378569262</v>
      </c>
      <c r="AU1778" s="160">
        <f>IF($AO$1579&gt;0,'Assumptions (Geo)'!AB11*Model!$AO$1579*AVERAGE('Assumptions (Geo)'!$AK$2:$AM$2)/10^9,0)</f>
        <v>0.008881791115</v>
      </c>
      <c r="AV1778" s="160">
        <f>IF($AO$1579&gt;0,'Assumptions (Geo)'!AC11*Model!$AO$1579*AVERAGE('Assumptions (Geo)'!$AK$2:$AM$2)/10^9,0)</f>
        <v>0.008881791115</v>
      </c>
      <c r="AW1778" s="160">
        <f>IF($AO$1579&gt;0,'Assumptions (Geo)'!AD11*Model!$AO$1579*AVERAGE('Assumptions (Geo)'!$AK$2:$AM$2)/10^9,0)</f>
        <v>0.008896844998</v>
      </c>
      <c r="AX1778" s="160">
        <f>IF($AO$1579&gt;0,'Assumptions (Geo)'!AE11*Model!$AO$1579*AVERAGE('Assumptions (Geo)'!$AK$2:$AM$2)/10^9,0)</f>
        <v>0.008881791115</v>
      </c>
      <c r="AY1778" s="160">
        <f>IF($AO$1579&gt;0,'Assumptions (Geo)'!AF11*Model!$AO$1579*AVERAGE('Assumptions (Geo)'!$AK$2:$AM$2)/10^9,0)</f>
        <v>0.008896844998</v>
      </c>
      <c r="AZ1778" s="160">
        <f>IF($AO$1579&gt;0,'Assumptions (Geo)'!AG11*Model!$AO$1579*AVERAGE('Assumptions (Geo)'!$AK$2:$AM$2)/10^9,0)</f>
        <v>0.008881791115</v>
      </c>
      <c r="BA1778" s="160">
        <f>IF($AO$1579&gt;0,'Assumptions (Geo)'!AH11*Model!$AO$1579*AVERAGE('Assumptions (Geo)'!$AK$2:$AM$2)/10^9,0)</f>
        <v>0.008896844998</v>
      </c>
      <c r="BB1778" s="160">
        <f>IF($AO$1579&gt;0,'Assumptions (Geo)'!AI11*Model!$AO$1579*AVERAGE('Assumptions (Geo)'!$AK$2:$AM$2)/10^9,0)</f>
        <v>0.008881791115</v>
      </c>
      <c r="BC1778" s="160">
        <f>IF($AO$1579&gt;0,'Assumptions (Geo)'!AJ11*Model!$AO$1579*AVERAGE('Assumptions (Geo)'!$AK$2:$AM$2)/10^9,0)</f>
        <v>0.008896844998</v>
      </c>
      <c r="BD1778" s="160">
        <f>IF($AO$1579&gt;0,'Assumptions (Geo)'!AK11*Model!$AO$1579*AVERAGE('Assumptions (Geo)'!$AK$2:$AM$2)/10^9,0)</f>
        <v>0.004440895558</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0.006746473752</v>
      </c>
      <c r="AQ1779" s="160">
        <f>IF($AP$1579&gt;0,'Assumptions (Geo)'!W11*Model!$AP$1579*AVERAGE('Assumptions (Geo)'!$AL$2:$AN$2)/10^9,0)</f>
        <v>0.01281830013</v>
      </c>
      <c r="AR1779" s="160">
        <f>IF($AP$1579&gt;0,'Assumptions (Geo)'!X11*Model!$AP$1579*AVERAGE('Assumptions (Geo)'!$AL$2:$AN$2)/10^9,0)</f>
        <v>0.01153647012</v>
      </c>
      <c r="AS1779" s="160">
        <f>IF($AP$1579&gt;0,'Assumptions (Geo)'!Y11*Model!$AP$1579*AVERAGE('Assumptions (Geo)'!$AL$2:$AN$2)/10^9,0)</f>
        <v>0.01038956958</v>
      </c>
      <c r="AT1779" s="160">
        <f>IF($AP$1579&gt;0,'Assumptions (Geo)'!Z11*Model!$AP$1579*AVERAGE('Assumptions (Geo)'!$AL$2:$AN$2)/10^9,0)</f>
        <v>0.00935061262</v>
      </c>
      <c r="AU1779" s="160">
        <f>IF($AP$1579&gt;0,'Assumptions (Geo)'!AA11*Model!$AP$1579*AVERAGE('Assumptions (Geo)'!$AL$2:$AN$2)/10^9,0)</f>
        <v>0.008406106295</v>
      </c>
      <c r="AV1779" s="160">
        <f>IF($AP$1579&gt;0,'Assumptions (Geo)'!AB11*Model!$AP$1579*AVERAGE('Assumptions (Geo)'!$AL$2:$AN$2)/10^9,0)</f>
        <v>0.007960839027</v>
      </c>
      <c r="AW1779" s="160">
        <f>IF($AP$1579&gt;0,'Assumptions (Geo)'!AC11*Model!$AP$1579*AVERAGE('Assumptions (Geo)'!$AL$2:$AN$2)/10^9,0)</f>
        <v>0.007960839027</v>
      </c>
      <c r="AX1779" s="160">
        <f>IF($AP$1579&gt;0,'Assumptions (Geo)'!AD11*Model!$AP$1579*AVERAGE('Assumptions (Geo)'!$AL$2:$AN$2)/10^9,0)</f>
        <v>0.007974331975</v>
      </c>
      <c r="AY1779" s="160">
        <f>IF($AP$1579&gt;0,'Assumptions (Geo)'!AE11*Model!$AP$1579*AVERAGE('Assumptions (Geo)'!$AL$2:$AN$2)/10^9,0)</f>
        <v>0.007960839027</v>
      </c>
      <c r="AZ1779" s="160">
        <f>IF($AP$1579&gt;0,'Assumptions (Geo)'!AF11*Model!$AP$1579*AVERAGE('Assumptions (Geo)'!$AL$2:$AN$2)/10^9,0)</f>
        <v>0.007974331975</v>
      </c>
      <c r="BA1779" s="160">
        <f>IF($AP$1579&gt;0,'Assumptions (Geo)'!AG11*Model!$AP$1579*AVERAGE('Assumptions (Geo)'!$AL$2:$AN$2)/10^9,0)</f>
        <v>0.007960839027</v>
      </c>
      <c r="BB1779" s="160">
        <f>IF($AP$1579&gt;0,'Assumptions (Geo)'!AH11*Model!$AP$1579*AVERAGE('Assumptions (Geo)'!$AL$2:$AN$2)/10^9,0)</f>
        <v>0.007974331975</v>
      </c>
      <c r="BC1779" s="160">
        <f>IF($AP$1579&gt;0,'Assumptions (Geo)'!AI11*Model!$AP$1579*AVERAGE('Assumptions (Geo)'!$AL$2:$AN$2)/10^9,0)</f>
        <v>0.007960839027</v>
      </c>
      <c r="BD1779" s="160">
        <f>IF($AP$1579&gt;0,'Assumptions (Geo)'!AJ11*Model!$AP$1579*AVERAGE('Assumptions (Geo)'!$AL$2:$AN$2)/10^9,0)</f>
        <v>0.007974331975</v>
      </c>
      <c r="BE1779" s="160">
        <f>IF($AP$1579&gt;0,'Assumptions (Geo)'!AK11*Model!$AP$1579*AVERAGE('Assumptions (Geo)'!$AL$2:$AN$2)/10^9,0)</f>
        <v>0.003980419514</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0.01874372014</v>
      </c>
      <c r="AR1780" s="160">
        <f>IF($AQ$1579&gt;0,'Assumptions (Geo)'!W11*Model!$AQ$1579*AVERAGE('Assumptions (Geo)'!$AM$2:$AO$2)/10^9,0)</f>
        <v>0.03561306826</v>
      </c>
      <c r="AS1780" s="160">
        <f>IF($AQ$1579&gt;0,'Assumptions (Geo)'!X11*Model!$AQ$1579*AVERAGE('Assumptions (Geo)'!$AM$2:$AO$2)/10^9,0)</f>
        <v>0.03205176143</v>
      </c>
      <c r="AT1780" s="160">
        <f>IF($AQ$1579&gt;0,'Assumptions (Geo)'!Y11*Model!$AQ$1579*AVERAGE('Assumptions (Geo)'!$AM$2:$AO$2)/10^9,0)</f>
        <v>0.02886532901</v>
      </c>
      <c r="AU1780" s="160">
        <f>IF($AQ$1579&gt;0,'Assumptions (Geo)'!Z11*Model!$AQ$1579*AVERAGE('Assumptions (Geo)'!$AM$2:$AO$2)/10^9,0)</f>
        <v>0.02597879611</v>
      </c>
      <c r="AV1780" s="160">
        <f>IF($AQ$1579&gt;0,'Assumptions (Geo)'!AA11*Model!$AQ$1579*AVERAGE('Assumptions (Geo)'!$AM$2:$AO$2)/10^9,0)</f>
        <v>0.02335467529</v>
      </c>
      <c r="AW1780" s="160">
        <f>IF($AQ$1579&gt;0,'Assumptions (Geo)'!AB11*Model!$AQ$1579*AVERAGE('Assumptions (Geo)'!$AM$2:$AO$2)/10^9,0)</f>
        <v>0.02211758976</v>
      </c>
      <c r="AX1780" s="160">
        <f>IF($AQ$1579&gt;0,'Assumptions (Geo)'!AC11*Model!$AQ$1579*AVERAGE('Assumptions (Geo)'!$AM$2:$AO$2)/10^9,0)</f>
        <v>0.02211758976</v>
      </c>
      <c r="AY1780" s="160">
        <f>IF($AQ$1579&gt;0,'Assumptions (Geo)'!AD11*Model!$AQ$1579*AVERAGE('Assumptions (Geo)'!$AM$2:$AO$2)/10^9,0)</f>
        <v>0.0221550772</v>
      </c>
      <c r="AZ1780" s="160">
        <f>IF($AQ$1579&gt;0,'Assumptions (Geo)'!AE11*Model!$AQ$1579*AVERAGE('Assumptions (Geo)'!$AM$2:$AO$2)/10^9,0)</f>
        <v>0.02211758976</v>
      </c>
      <c r="BA1780" s="160">
        <f>IF($AQ$1579&gt;0,'Assumptions (Geo)'!AF11*Model!$AQ$1579*AVERAGE('Assumptions (Geo)'!$AM$2:$AO$2)/10^9,0)</f>
        <v>0.0221550772</v>
      </c>
      <c r="BB1780" s="160">
        <f>IF($AQ$1579&gt;0,'Assumptions (Geo)'!AG11*Model!$AQ$1579*AVERAGE('Assumptions (Geo)'!$AM$2:$AO$2)/10^9,0)</f>
        <v>0.02211758976</v>
      </c>
      <c r="BC1780" s="160">
        <f>IF($AQ$1579&gt;0,'Assumptions (Geo)'!AH11*Model!$AQ$1579*AVERAGE('Assumptions (Geo)'!$AM$2:$AO$2)/10^9,0)</f>
        <v>0.0221550772</v>
      </c>
      <c r="BD1780" s="160">
        <f>IF($AQ$1579&gt;0,'Assumptions (Geo)'!AI11*Model!$AQ$1579*AVERAGE('Assumptions (Geo)'!$AM$2:$AO$2)/10^9,0)</f>
        <v>0.02211758976</v>
      </c>
      <c r="BE1780" s="160">
        <f>IF($AQ$1579&gt;0,'Assumptions (Geo)'!AJ11*Model!$AQ$1579*AVERAGE('Assumptions (Geo)'!$AM$2:$AO$2)/10^9,0)</f>
        <v>0.0221550772</v>
      </c>
      <c r="BF1780" s="160">
        <f>IF($AQ$1579&gt;0,'Assumptions (Geo)'!AK11*Model!$AQ$1579*AVERAGE('Assumptions (Geo)'!$AM$2:$AO$2)/10^9,0)</f>
        <v>0.01105879488</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0.003036877028</v>
      </c>
      <c r="AS1781" s="160">
        <f>IF($AR$1579&gt;0,'Assumptions (Geo)'!W11*Model!$AR$1579*AVERAGE('Assumptions (Geo)'!$AN$2:$AP$2)/10^9,0)</f>
        <v>0.005770066353</v>
      </c>
      <c r="AT1781" s="160">
        <f>IF($AR$1579&gt;0,'Assumptions (Geo)'!X11*Model!$AR$1579*AVERAGE('Assumptions (Geo)'!$AN$2:$AP$2)/10^9,0)</f>
        <v>0.005193059718</v>
      </c>
      <c r="AU1781" s="160">
        <f>IF($AR$1579&gt;0,'Assumptions (Geo)'!Y11*Model!$AR$1579*AVERAGE('Assumptions (Geo)'!$AN$2:$AP$2)/10^9,0)</f>
        <v>0.004676790623</v>
      </c>
      <c r="AV1781" s="160">
        <f>IF($AR$1579&gt;0,'Assumptions (Geo)'!Z11*Model!$AR$1579*AVERAGE('Assumptions (Geo)'!$AN$2:$AP$2)/10^9,0)</f>
        <v>0.004209111561</v>
      </c>
      <c r="AW1781" s="160">
        <f>IF($AR$1579&gt;0,'Assumptions (Geo)'!AA11*Model!$AR$1579*AVERAGE('Assumptions (Geo)'!$AN$2:$AP$2)/10^9,0)</f>
        <v>0.003783948777</v>
      </c>
      <c r="AX1781" s="160">
        <f>IF($AR$1579&gt;0,'Assumptions (Geo)'!AB11*Model!$AR$1579*AVERAGE('Assumptions (Geo)'!$AN$2:$AP$2)/10^9,0)</f>
        <v>0.003583514893</v>
      </c>
      <c r="AY1781" s="160">
        <f>IF($AR$1579&gt;0,'Assumptions (Geo)'!AC11*Model!$AR$1579*AVERAGE('Assumptions (Geo)'!$AN$2:$AP$2)/10^9,0)</f>
        <v>0.003583514893</v>
      </c>
      <c r="AZ1781" s="160">
        <f>IF($AR$1579&gt;0,'Assumptions (Geo)'!AD11*Model!$AR$1579*AVERAGE('Assumptions (Geo)'!$AN$2:$AP$2)/10^9,0)</f>
        <v>0.003589588647</v>
      </c>
      <c r="BA1781" s="160">
        <f>IF($AR$1579&gt;0,'Assumptions (Geo)'!AE11*Model!$AR$1579*AVERAGE('Assumptions (Geo)'!$AN$2:$AP$2)/10^9,0)</f>
        <v>0.003583514893</v>
      </c>
      <c r="BB1781" s="160">
        <f>IF($AR$1579&gt;0,'Assumptions (Geo)'!AF11*Model!$AR$1579*AVERAGE('Assumptions (Geo)'!$AN$2:$AP$2)/10^9,0)</f>
        <v>0.003589588647</v>
      </c>
      <c r="BC1781" s="160">
        <f>IF($AR$1579&gt;0,'Assumptions (Geo)'!AG11*Model!$AR$1579*AVERAGE('Assumptions (Geo)'!$AN$2:$AP$2)/10^9,0)</f>
        <v>0.003583514893</v>
      </c>
      <c r="BD1781" s="160">
        <f>IF($AR$1579&gt;0,'Assumptions (Geo)'!AH11*Model!$AR$1579*AVERAGE('Assumptions (Geo)'!$AN$2:$AP$2)/10^9,0)</f>
        <v>0.003589588647</v>
      </c>
      <c r="BE1781" s="160">
        <f>IF($AR$1579&gt;0,'Assumptions (Geo)'!AI11*Model!$AR$1579*AVERAGE('Assumptions (Geo)'!$AN$2:$AP$2)/10^9,0)</f>
        <v>0.003583514893</v>
      </c>
      <c r="BF1781" s="160">
        <f>IF($AR$1579&gt;0,'Assumptions (Geo)'!AJ11*Model!$AR$1579*AVERAGE('Assumptions (Geo)'!$AN$2:$AP$2)/10^9,0)</f>
        <v>0.003589588647</v>
      </c>
      <c r="BG1781" s="160">
        <f>IF($AR$1579&gt;0,'Assumptions (Geo)'!AK11*Model!$AR$1579*AVERAGE('Assumptions (Geo)'!$AN$2:$AP$2)/10^9,0)</f>
        <v>0.001791757446</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0.003110266052</v>
      </c>
      <c r="AT1782" s="160">
        <f>IF($AS$1579&gt;0,'Assumptions (Geo)'!W11*Model!$AS$1579*AVERAGE('Assumptions (Geo)'!$AO$2:$AQ$2)/10^9,0)</f>
        <v>0.005909505498</v>
      </c>
      <c r="AU1782" s="160">
        <f>IF($AS$1579&gt;0,'Assumptions (Geo)'!X11*Model!$AS$1579*AVERAGE('Assumptions (Geo)'!$AO$2:$AQ$2)/10^9,0)</f>
        <v>0.005318554948</v>
      </c>
      <c r="AV1782" s="160">
        <f>IF($AS$1579&gt;0,'Assumptions (Geo)'!Y11*Model!$AS$1579*AVERAGE('Assumptions (Geo)'!$AO$2:$AQ$2)/10^9,0)</f>
        <v>0.00478980972</v>
      </c>
      <c r="AW1782" s="160">
        <f>IF($AS$1579&gt;0,'Assumptions (Geo)'!Z11*Model!$AS$1579*AVERAGE('Assumptions (Geo)'!$AO$2:$AQ$2)/10^9,0)</f>
        <v>0.004310828748</v>
      </c>
      <c r="AX1782" s="160">
        <f>IF($AS$1579&gt;0,'Assumptions (Geo)'!AA11*Model!$AS$1579*AVERAGE('Assumptions (Geo)'!$AO$2:$AQ$2)/10^9,0)</f>
        <v>0.0038753915</v>
      </c>
      <c r="AY1782" s="160">
        <f>IF($AS$1579&gt;0,'Assumptions (Geo)'!AB11*Model!$AS$1579*AVERAGE('Assumptions (Geo)'!$AO$2:$AQ$2)/10^9,0)</f>
        <v>0.003670113941</v>
      </c>
      <c r="AZ1782" s="160">
        <f>IF($AS$1579&gt;0,'Assumptions (Geo)'!AC11*Model!$AS$1579*AVERAGE('Assumptions (Geo)'!$AO$2:$AQ$2)/10^9,0)</f>
        <v>0.003670113941</v>
      </c>
      <c r="BA1782" s="160">
        <f>IF($AS$1579&gt;0,'Assumptions (Geo)'!AD11*Model!$AS$1579*AVERAGE('Assumptions (Geo)'!$AO$2:$AQ$2)/10^9,0)</f>
        <v>0.003676334473</v>
      </c>
      <c r="BB1782" s="160">
        <f>IF($AS$1579&gt;0,'Assumptions (Geo)'!AE11*Model!$AS$1579*AVERAGE('Assumptions (Geo)'!$AO$2:$AQ$2)/10^9,0)</f>
        <v>0.003670113941</v>
      </c>
      <c r="BC1782" s="160">
        <f>IF($AS$1579&gt;0,'Assumptions (Geo)'!AF11*Model!$AS$1579*AVERAGE('Assumptions (Geo)'!$AO$2:$AQ$2)/10^9,0)</f>
        <v>0.003676334473</v>
      </c>
      <c r="BD1782" s="160">
        <f>IF($AS$1579&gt;0,'Assumptions (Geo)'!AG11*Model!$AS$1579*AVERAGE('Assumptions (Geo)'!$AO$2:$AQ$2)/10^9,0)</f>
        <v>0.003670113941</v>
      </c>
      <c r="BE1782" s="160">
        <f>IF($AS$1579&gt;0,'Assumptions (Geo)'!AH11*Model!$AS$1579*AVERAGE('Assumptions (Geo)'!$AO$2:$AQ$2)/10^9,0)</f>
        <v>0.003676334473</v>
      </c>
      <c r="BF1782" s="160">
        <f>IF($AS$1579&gt;0,'Assumptions (Geo)'!AI11*Model!$AS$1579*AVERAGE('Assumptions (Geo)'!$AO$2:$AQ$2)/10^9,0)</f>
        <v>0.003670113941</v>
      </c>
      <c r="BG1782" s="160">
        <f>IF($AS$1579&gt;0,'Assumptions (Geo)'!AJ11*Model!$AS$1579*AVERAGE('Assumptions (Geo)'!$AO$2:$AQ$2)/10^9,0)</f>
        <v>0.003676334473</v>
      </c>
      <c r="BH1782" s="160">
        <f>IF($AS$1579&gt;0,'Assumptions (Geo)'!AK11*Model!$AS$1579*AVERAGE('Assumptions (Geo)'!$AO$2:$AQ$2)/10^9,0)</f>
        <v>0.00183505697</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0.0177520645</v>
      </c>
      <c r="AU1783" s="160">
        <f>IF($AT$1579&gt;0,'Assumptions (Geo)'!W11*Model!$AT$1579*AVERAGE('Assumptions (Geo)'!$AP$2:$AR$2)/10^9,0)</f>
        <v>0.03372892254</v>
      </c>
      <c r="AV1783" s="160">
        <f>IF($AT$1579&gt;0,'Assumptions (Geo)'!X11*Model!$AT$1579*AVERAGE('Assumptions (Geo)'!$AP$2:$AR$2)/10^9,0)</f>
        <v>0.03035603029</v>
      </c>
      <c r="AW1783" s="160">
        <f>IF($AT$1579&gt;0,'Assumptions (Geo)'!Y11*Model!$AT$1579*AVERAGE('Assumptions (Geo)'!$AP$2:$AR$2)/10^9,0)</f>
        <v>0.02733817932</v>
      </c>
      <c r="AX1783" s="160">
        <f>IF($AT$1579&gt;0,'Assumptions (Geo)'!Z11*Model!$AT$1579*AVERAGE('Assumptions (Geo)'!$AP$2:$AR$2)/10^9,0)</f>
        <v>0.02460436139</v>
      </c>
      <c r="AY1783" s="160">
        <f>IF($AT$1579&gt;0,'Assumptions (Geo)'!AA11*Model!$AT$1579*AVERAGE('Assumptions (Geo)'!$AP$2:$AR$2)/10^9,0)</f>
        <v>0.02211907236</v>
      </c>
      <c r="AZ1783" s="160">
        <f>IF($AT$1579&gt;0,'Assumptions (Geo)'!AB11*Model!$AT$1579*AVERAGE('Assumptions (Geo)'!$AP$2:$AR$2)/10^9,0)</f>
        <v>0.02094743611</v>
      </c>
      <c r="BA1783" s="160">
        <f>IF($AT$1579&gt;0,'Assumptions (Geo)'!AC11*Model!$AT$1579*AVERAGE('Assumptions (Geo)'!$AP$2:$AR$2)/10^9,0)</f>
        <v>0.02094743611</v>
      </c>
      <c r="BB1783" s="160">
        <f>IF($AT$1579&gt;0,'Assumptions (Geo)'!AD11*Model!$AT$1579*AVERAGE('Assumptions (Geo)'!$AP$2:$AR$2)/10^9,0)</f>
        <v>0.02098294023</v>
      </c>
      <c r="BC1783" s="160">
        <f>IF($AT$1579&gt;0,'Assumptions (Geo)'!AE11*Model!$AT$1579*AVERAGE('Assumptions (Geo)'!$AP$2:$AR$2)/10^9,0)</f>
        <v>0.02094743611</v>
      </c>
      <c r="BD1783" s="160">
        <f>IF($AT$1579&gt;0,'Assumptions (Geo)'!AF11*Model!$AT$1579*AVERAGE('Assumptions (Geo)'!$AP$2:$AR$2)/10^9,0)</f>
        <v>0.02098294023</v>
      </c>
      <c r="BE1783" s="160">
        <f>IF($AT$1579&gt;0,'Assumptions (Geo)'!AG11*Model!$AT$1579*AVERAGE('Assumptions (Geo)'!$AP$2:$AR$2)/10^9,0)</f>
        <v>0.02094743611</v>
      </c>
      <c r="BF1783" s="160">
        <f>IF($AT$1579&gt;0,'Assumptions (Geo)'!AH11*Model!$AT$1579*AVERAGE('Assumptions (Geo)'!$AP$2:$AR$2)/10^9,0)</f>
        <v>0.02098294023</v>
      </c>
      <c r="BG1783" s="160">
        <f>IF($AT$1579&gt;0,'Assumptions (Geo)'!AI11*Model!$AT$1579*AVERAGE('Assumptions (Geo)'!$AP$2:$AR$2)/10^9,0)</f>
        <v>0.02094743611</v>
      </c>
      <c r="BH1783" s="160">
        <f>IF($AT$1579&gt;0,'Assumptions (Geo)'!AJ11*Model!$AT$1579*AVERAGE('Assumptions (Geo)'!$AP$2:$AR$2)/10^9,0)</f>
        <v>0.02098294023</v>
      </c>
      <c r="BI1783" s="160">
        <f>IF($AT$1579&gt;0,'Assumptions (Geo)'!AK11*Model!$AT$1579*AVERAGE('Assumptions (Geo)'!$AP$2:$AR$2)/10^9,0)</f>
        <v>0.01047371805</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0.003262205757</v>
      </c>
      <c r="AV1784" s="160">
        <f>IF($AU$1579&gt;0,'Assumptions (Geo)'!W11*Model!$AU$1579*AVERAGE('Assumptions (Geo)'!$AQ$2:$AS$2)/10^9,0)</f>
        <v>0.006198190939</v>
      </c>
      <c r="AW1784" s="160">
        <f>IF($AU$1579&gt;0,'Assumptions (Geo)'!X11*Model!$AU$1579*AVERAGE('Assumptions (Geo)'!$AQ$2:$AS$2)/10^9,0)</f>
        <v>0.005578371845</v>
      </c>
      <c r="AX1784" s="160">
        <f>IF($AU$1579&gt;0,'Assumptions (Geo)'!Y11*Model!$AU$1579*AVERAGE('Assumptions (Geo)'!$AQ$2:$AS$2)/10^9,0)</f>
        <v>0.005023796866</v>
      </c>
      <c r="AY1784" s="160">
        <f>IF($AU$1579&gt;0,'Assumptions (Geo)'!Z11*Model!$AU$1579*AVERAGE('Assumptions (Geo)'!$AQ$2:$AS$2)/10^9,0)</f>
        <v>0.00452141718</v>
      </c>
      <c r="AZ1784" s="160">
        <f>IF($AU$1579&gt;0,'Assumptions (Geo)'!AA11*Model!$AU$1579*AVERAGE('Assumptions (Geo)'!$AQ$2:$AS$2)/10^9,0)</f>
        <v>0.004064708374</v>
      </c>
      <c r="BA1784" s="160">
        <f>IF($AU$1579&gt;0,'Assumptions (Geo)'!AB11*Model!$AU$1579*AVERAGE('Assumptions (Geo)'!$AQ$2:$AS$2)/10^9,0)</f>
        <v>0.003849402794</v>
      </c>
      <c r="BB1784" s="160">
        <f>IF($AU$1579&gt;0,'Assumptions (Geo)'!AC11*Model!$AU$1579*AVERAGE('Assumptions (Geo)'!$AQ$2:$AS$2)/10^9,0)</f>
        <v>0.003849402794</v>
      </c>
      <c r="BC1784" s="160">
        <f>IF($AU$1579&gt;0,'Assumptions (Geo)'!AD11*Model!$AU$1579*AVERAGE('Assumptions (Geo)'!$AQ$2:$AS$2)/10^9,0)</f>
        <v>0.003855927205</v>
      </c>
      <c r="BD1784" s="160">
        <f>IF($AU$1579&gt;0,'Assumptions (Geo)'!AE11*Model!$AU$1579*AVERAGE('Assumptions (Geo)'!$AQ$2:$AS$2)/10^9,0)</f>
        <v>0.003849402794</v>
      </c>
      <c r="BE1784" s="160">
        <f>IF($AU$1579&gt;0,'Assumptions (Geo)'!AF11*Model!$AU$1579*AVERAGE('Assumptions (Geo)'!$AQ$2:$AS$2)/10^9,0)</f>
        <v>0.003855927205</v>
      </c>
      <c r="BF1784" s="160">
        <f>IF($AU$1579&gt;0,'Assumptions (Geo)'!AG11*Model!$AU$1579*AVERAGE('Assumptions (Geo)'!$AQ$2:$AS$2)/10^9,0)</f>
        <v>0.003849402794</v>
      </c>
      <c r="BG1784" s="160">
        <f>IF($AU$1579&gt;0,'Assumptions (Geo)'!AH11*Model!$AU$1579*AVERAGE('Assumptions (Geo)'!$AQ$2:$AS$2)/10^9,0)</f>
        <v>0.003855927205</v>
      </c>
      <c r="BH1784" s="160">
        <f>IF($AU$1579&gt;0,'Assumptions (Geo)'!AI11*Model!$AU$1579*AVERAGE('Assumptions (Geo)'!$AQ$2:$AS$2)/10^9,0)</f>
        <v>0.003849402794</v>
      </c>
      <c r="BI1784" s="160">
        <f>IF($AU$1579&gt;0,'Assumptions (Geo)'!AJ11*Model!$AU$1579*AVERAGE('Assumptions (Geo)'!$AQ$2:$AS$2)/10^9,0)</f>
        <v>0.003855927205</v>
      </c>
      <c r="BJ1784" s="160">
        <f>IF($AU$1579&gt;0,'Assumptions (Geo)'!AK11*Model!$AU$1579*AVERAGE('Assumptions (Geo)'!$AQ$2:$AS$2)/10^9,0)</f>
        <v>0.001924701397</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0.003340834694</v>
      </c>
      <c r="AW1785" s="160">
        <f>IF($AV$1579&gt;0,'Assumptions (Geo)'!W11*Model!$AV$1579*AVERAGE('Assumptions (Geo)'!$AR$2:$AT$2)/10^9,0)</f>
        <v>0.006347585918</v>
      </c>
      <c r="AX1785" s="160">
        <f>IF($AV$1579&gt;0,'Assumptions (Geo)'!X11*Model!$AV$1579*AVERAGE('Assumptions (Geo)'!$AR$2:$AT$2)/10^9,0)</f>
        <v>0.005712827326</v>
      </c>
      <c r="AY1785" s="160">
        <f>IF($AV$1579&gt;0,'Assumptions (Geo)'!Y11*Model!$AV$1579*AVERAGE('Assumptions (Geo)'!$AR$2:$AT$2)/10^9,0)</f>
        <v>0.005144885428</v>
      </c>
      <c r="AZ1785" s="160">
        <f>IF($AV$1579&gt;0,'Assumptions (Geo)'!Z11*Model!$AV$1579*AVERAGE('Assumptions (Geo)'!$AR$2:$AT$2)/10^9,0)</f>
        <v>0.004630396885</v>
      </c>
      <c r="BA1785" s="160">
        <f>IF($AV$1579&gt;0,'Assumptions (Geo)'!AA11*Model!$AV$1579*AVERAGE('Assumptions (Geo)'!$AR$2:$AT$2)/10^9,0)</f>
        <v>0.004162680028</v>
      </c>
      <c r="BB1785" s="160">
        <f>IF($AV$1579&gt;0,'Assumptions (Geo)'!AB11*Model!$AV$1579*AVERAGE('Assumptions (Geo)'!$AR$2:$AT$2)/10^9,0)</f>
        <v>0.003942184938</v>
      </c>
      <c r="BC1785" s="160">
        <f>IF($AV$1579&gt;0,'Assumptions (Geo)'!AC11*Model!$AV$1579*AVERAGE('Assumptions (Geo)'!$AR$2:$AT$2)/10^9,0)</f>
        <v>0.003942184938</v>
      </c>
      <c r="BD1785" s="160">
        <f>IF($AV$1579&gt;0,'Assumptions (Geo)'!AD11*Model!$AV$1579*AVERAGE('Assumptions (Geo)'!$AR$2:$AT$2)/10^9,0)</f>
        <v>0.003948866608</v>
      </c>
      <c r="BE1785" s="160">
        <f>IF($AV$1579&gt;0,'Assumptions (Geo)'!AE11*Model!$AV$1579*AVERAGE('Assumptions (Geo)'!$AR$2:$AT$2)/10^9,0)</f>
        <v>0.003942184938</v>
      </c>
      <c r="BF1785" s="160">
        <f>IF($AV$1579&gt;0,'Assumptions (Geo)'!AF11*Model!$AV$1579*AVERAGE('Assumptions (Geo)'!$AR$2:$AT$2)/10^9,0)</f>
        <v>0.003948866608</v>
      </c>
      <c r="BG1785" s="160">
        <f>IF($AV$1579&gt;0,'Assumptions (Geo)'!AG11*Model!$AV$1579*AVERAGE('Assumptions (Geo)'!$AR$2:$AT$2)/10^9,0)</f>
        <v>0.003942184938</v>
      </c>
      <c r="BH1785" s="160">
        <f>IF($AV$1579&gt;0,'Assumptions (Geo)'!AH11*Model!$AV$1579*AVERAGE('Assumptions (Geo)'!$AR$2:$AT$2)/10^9,0)</f>
        <v>0.003948866608</v>
      </c>
      <c r="BI1785" s="160">
        <f>IF($AV$1579&gt;0,'Assumptions (Geo)'!AI11*Model!$AV$1579*AVERAGE('Assumptions (Geo)'!$AR$2:$AT$2)/10^9,0)</f>
        <v>0.003942184938</v>
      </c>
      <c r="BJ1785" s="160">
        <f>IF($AV$1579&gt;0,'Assumptions (Geo)'!AJ11*Model!$AV$1579*AVERAGE('Assumptions (Geo)'!$AR$2:$AT$2)/10^9,0)</f>
        <v>0.003948866608</v>
      </c>
      <c r="BK1785" s="160">
        <f>IF($AV$1579&gt;0,'Assumptions (Geo)'!AK11*Model!$AV$1579*AVERAGE('Assumptions (Geo)'!$AR$2:$AT$2)/10^9,0)</f>
        <v>0.001971092469</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0.003421289974</v>
      </c>
      <c r="AX1786" s="160">
        <f>IF($AW$1579&gt;0,'Assumptions (Geo)'!W11*Model!$AW$1579*AVERAGE('Assumptions (Geo)'!$AS$2:$AU$2)/10^9,0)</f>
        <v>0.00650045095</v>
      </c>
      <c r="AY1786" s="160">
        <f>IF($AW$1579&gt;0,'Assumptions (Geo)'!X11*Model!$AW$1579*AVERAGE('Assumptions (Geo)'!$AS$2:$AU$2)/10^9,0)</f>
        <v>0.005850405855</v>
      </c>
      <c r="AZ1786" s="160">
        <f>IF($AW$1579&gt;0,'Assumptions (Geo)'!Y11*Model!$AW$1579*AVERAGE('Assumptions (Geo)'!$AS$2:$AU$2)/10^9,0)</f>
        <v>0.00526878656</v>
      </c>
      <c r="BA1786" s="160">
        <f>IF($AW$1579&gt;0,'Assumptions (Geo)'!Z11*Model!$AW$1579*AVERAGE('Assumptions (Geo)'!$AS$2:$AU$2)/10^9,0)</f>
        <v>0.004741907904</v>
      </c>
      <c r="BB1786" s="160">
        <f>IF($AW$1579&gt;0,'Assumptions (Geo)'!AA11*Model!$AW$1579*AVERAGE('Assumptions (Geo)'!$AS$2:$AU$2)/10^9,0)</f>
        <v>0.004262927307</v>
      </c>
      <c r="BC1786" s="160">
        <f>IF($AW$1579&gt;0,'Assumptions (Geo)'!AB11*Model!$AW$1579*AVERAGE('Assumptions (Geo)'!$AS$2:$AU$2)/10^9,0)</f>
        <v>0.004037122169</v>
      </c>
      <c r="BD1786" s="160">
        <f>IF($AW$1579&gt;0,'Assumptions (Geo)'!AC11*Model!$AW$1579*AVERAGE('Assumptions (Geo)'!$AS$2:$AU$2)/10^9,0)</f>
        <v>0.004037122169</v>
      </c>
      <c r="BE1786" s="160">
        <f>IF($AW$1579&gt;0,'Assumptions (Geo)'!AD11*Model!$AW$1579*AVERAGE('Assumptions (Geo)'!$AS$2:$AU$2)/10^9,0)</f>
        <v>0.004043964749</v>
      </c>
      <c r="BF1786" s="160">
        <f>IF($AW$1579&gt;0,'Assumptions (Geo)'!AE11*Model!$AW$1579*AVERAGE('Assumptions (Geo)'!$AS$2:$AU$2)/10^9,0)</f>
        <v>0.004037122169</v>
      </c>
      <c r="BG1786" s="160">
        <f>IF($AW$1579&gt;0,'Assumptions (Geo)'!AF11*Model!$AW$1579*AVERAGE('Assumptions (Geo)'!$AS$2:$AU$2)/10^9,0)</f>
        <v>0.004043964749</v>
      </c>
      <c r="BH1786" s="160">
        <f>IF($AW$1579&gt;0,'Assumptions (Geo)'!AG11*Model!$AW$1579*AVERAGE('Assumptions (Geo)'!$AS$2:$AU$2)/10^9,0)</f>
        <v>0.004037122169</v>
      </c>
      <c r="BI1786" s="160">
        <f>IF($AW$1579&gt;0,'Assumptions (Geo)'!AH11*Model!$AW$1579*AVERAGE('Assumptions (Geo)'!$AS$2:$AU$2)/10^9,0)</f>
        <v>0.004043964749</v>
      </c>
      <c r="BJ1786" s="160">
        <f>IF($AW$1579&gt;0,'Assumptions (Geo)'!AI11*Model!$AW$1579*AVERAGE('Assumptions (Geo)'!$AS$2:$AU$2)/10^9,0)</f>
        <v>0.004037122169</v>
      </c>
      <c r="BK1786" s="160">
        <f>IF($AW$1579&gt;0,'Assumptions (Geo)'!AJ11*Model!$AW$1579*AVERAGE('Assumptions (Geo)'!$AS$2:$AU$2)/10^9,0)</f>
        <v>0.004043964749</v>
      </c>
      <c r="BL1786" s="160">
        <f>IF($AW$1579&gt;0,'Assumptions (Geo)'!AK11*Model!$AW$1579*AVERAGE('Assumptions (Geo)'!$AS$2:$AU$2)/10^9,0)</f>
        <v>0.002018561085</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0.003503612932</v>
      </c>
      <c r="AY1787" s="160">
        <f>IF($AX$1579&gt;0,'Assumptions (Geo)'!W11*Model!$AX$1579*AVERAGE('Assumptions (Geo)'!$AT$2:$AV$2)/10^9,0)</f>
        <v>0.006656864571</v>
      </c>
      <c r="AZ1787" s="160">
        <f>IF($AX$1579&gt;0,'Assumptions (Geo)'!X11*Model!$AX$1579*AVERAGE('Assumptions (Geo)'!$AT$2:$AV$2)/10^9,0)</f>
        <v>0.005991178114</v>
      </c>
      <c r="BA1787" s="160">
        <f>IF($AX$1579&gt;0,'Assumptions (Geo)'!Y11*Model!$AX$1579*AVERAGE('Assumptions (Geo)'!$AT$2:$AV$2)/10^9,0)</f>
        <v>0.005395563915</v>
      </c>
      <c r="BB1787" s="160">
        <f>IF($AX$1579&gt;0,'Assumptions (Geo)'!Z11*Model!$AX$1579*AVERAGE('Assumptions (Geo)'!$AT$2:$AV$2)/10^9,0)</f>
        <v>0.004856007524</v>
      </c>
      <c r="BC1787" s="160">
        <f>IF($AX$1579&gt;0,'Assumptions (Geo)'!AA11*Model!$AX$1579*AVERAGE('Assumptions (Geo)'!$AT$2:$AV$2)/10^9,0)</f>
        <v>0.004365501713</v>
      </c>
      <c r="BD1787" s="160">
        <f>IF($AX$1579&gt;0,'Assumptions (Geo)'!AB11*Model!$AX$1579*AVERAGE('Assumptions (Geo)'!$AT$2:$AV$2)/10^9,0)</f>
        <v>0.00413426326</v>
      </c>
      <c r="BE1787" s="160">
        <f>IF($AX$1579&gt;0,'Assumptions (Geo)'!AC11*Model!$AX$1579*AVERAGE('Assumptions (Geo)'!$AT$2:$AV$2)/10^9,0)</f>
        <v>0.00413426326</v>
      </c>
      <c r="BF1787" s="160">
        <f>IF($AX$1579&gt;0,'Assumptions (Geo)'!AD11*Model!$AX$1579*AVERAGE('Assumptions (Geo)'!$AT$2:$AV$2)/10^9,0)</f>
        <v>0.004141270486</v>
      </c>
      <c r="BG1787" s="160">
        <f>IF($AX$1579&gt;0,'Assumptions (Geo)'!AE11*Model!$AX$1579*AVERAGE('Assumptions (Geo)'!$AT$2:$AV$2)/10^9,0)</f>
        <v>0.00413426326</v>
      </c>
      <c r="BH1787" s="160">
        <f>IF($AX$1579&gt;0,'Assumptions (Geo)'!AF11*Model!$AX$1579*AVERAGE('Assumptions (Geo)'!$AT$2:$AV$2)/10^9,0)</f>
        <v>0.004141270486</v>
      </c>
      <c r="BI1787" s="160">
        <f>IF($AX$1579&gt;0,'Assumptions (Geo)'!AG11*Model!$AX$1579*AVERAGE('Assumptions (Geo)'!$AT$2:$AV$2)/10^9,0)</f>
        <v>0.00413426326</v>
      </c>
      <c r="BJ1787" s="160">
        <f>IF($AX$1579&gt;0,'Assumptions (Geo)'!AH11*Model!$AX$1579*AVERAGE('Assumptions (Geo)'!$AT$2:$AV$2)/10^9,0)</f>
        <v>0.004141270486</v>
      </c>
      <c r="BK1787" s="160">
        <f>IF($AX$1579&gt;0,'Assumptions (Geo)'!AI11*Model!$AX$1579*AVERAGE('Assumptions (Geo)'!$AT$2:$AV$2)/10^9,0)</f>
        <v>0.00413426326</v>
      </c>
      <c r="BL1787" s="160">
        <f>IF($AX$1579&gt;0,'Assumptions (Geo)'!AJ11*Model!$AX$1579*AVERAGE('Assumptions (Geo)'!$AT$2:$AV$2)/10^9,0)</f>
        <v>0.004141270486</v>
      </c>
      <c r="BM1787" s="160">
        <f>IF($AX$1579&gt;0,'Assumptions (Geo)'!AK11*Model!$AX$1579*AVERAGE('Assumptions (Geo)'!$AT$2:$AV$2)/10^9,0)</f>
        <v>0.00206713163</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0.00358784582</v>
      </c>
      <c r="AZ1788" s="160">
        <f>IF($AY$1579&gt;0,'Assumptions (Geo)'!W11*Model!$AY$1579*AVERAGE('Assumptions (Geo)'!$AU$2:$AW$2)/10^9,0)</f>
        <v>0.006816907058</v>
      </c>
      <c r="BA1788" s="160">
        <f>IF($AY$1579&gt;0,'Assumptions (Geo)'!X11*Model!$AY$1579*AVERAGE('Assumptions (Geo)'!$AU$2:$AW$2)/10^9,0)</f>
        <v>0.006135216353</v>
      </c>
      <c r="BB1788" s="160">
        <f>IF($AY$1579&gt;0,'Assumptions (Geo)'!Y11*Model!$AY$1579*AVERAGE('Assumptions (Geo)'!$AU$2:$AW$2)/10^9,0)</f>
        <v>0.005525282563</v>
      </c>
      <c r="BC1788" s="160">
        <f>IF($AY$1579&gt;0,'Assumptions (Geo)'!Z11*Model!$AY$1579*AVERAGE('Assumptions (Geo)'!$AU$2:$AW$2)/10^9,0)</f>
        <v>0.004972754307</v>
      </c>
      <c r="BD1788" s="160">
        <f>IF($AY$1579&gt;0,'Assumptions (Geo)'!AA11*Model!$AY$1579*AVERAGE('Assumptions (Geo)'!$AU$2:$AW$2)/10^9,0)</f>
        <v>0.004470455892</v>
      </c>
      <c r="BE1788" s="160">
        <f>IF($AY$1579&gt;0,'Assumptions (Geo)'!AB11*Model!$AY$1579*AVERAGE('Assumptions (Geo)'!$AU$2:$AW$2)/10^9,0)</f>
        <v>0.004233658068</v>
      </c>
      <c r="BF1788" s="160">
        <f>IF($AY$1579&gt;0,'Assumptions (Geo)'!AC11*Model!$AY$1579*AVERAGE('Assumptions (Geo)'!$AU$2:$AW$2)/10^9,0)</f>
        <v>0.004233658068</v>
      </c>
      <c r="BG1788" s="160">
        <f>IF($AY$1579&gt;0,'Assumptions (Geo)'!AD11*Model!$AY$1579*AVERAGE('Assumptions (Geo)'!$AU$2:$AW$2)/10^9,0)</f>
        <v>0.00424083376</v>
      </c>
      <c r="BH1788" s="160">
        <f>IF($AY$1579&gt;0,'Assumptions (Geo)'!AE11*Model!$AY$1579*AVERAGE('Assumptions (Geo)'!$AU$2:$AW$2)/10^9,0)</f>
        <v>0.004233658068</v>
      </c>
      <c r="BI1788" s="160">
        <f>IF($AY$1579&gt;0,'Assumptions (Geo)'!AF11*Model!$AY$1579*AVERAGE('Assumptions (Geo)'!$AU$2:$AW$2)/10^9,0)</f>
        <v>0.00424083376</v>
      </c>
      <c r="BJ1788" s="160">
        <f>IF($AY$1579&gt;0,'Assumptions (Geo)'!AG11*Model!$AY$1579*AVERAGE('Assumptions (Geo)'!$AU$2:$AW$2)/10^9,0)</f>
        <v>0.004233658068</v>
      </c>
      <c r="BK1788" s="160">
        <f>IF($AY$1579&gt;0,'Assumptions (Geo)'!AH11*Model!$AY$1579*AVERAGE('Assumptions (Geo)'!$AU$2:$AW$2)/10^9,0)</f>
        <v>0.00424083376</v>
      </c>
      <c r="BL1788" s="160">
        <f>IF($AY$1579&gt;0,'Assumptions (Geo)'!AI11*Model!$AY$1579*AVERAGE('Assumptions (Geo)'!$AU$2:$AW$2)/10^9,0)</f>
        <v>0.004233658068</v>
      </c>
      <c r="BM1788" s="160">
        <f>IF($AY$1579&gt;0,'Assumptions (Geo)'!AJ11*Model!$AY$1579*AVERAGE('Assumptions (Geo)'!$AU$2:$AW$2)/10^9,0)</f>
        <v>0.00424083376</v>
      </c>
      <c r="BN1788" s="160">
        <f>IF($AY$1579&gt;0,'Assumptions (Geo)'!AK11*Model!$AY$1579*AVERAGE('Assumptions (Geo)'!$AU$2:$AW$2)/10^9,0)</f>
        <v>0.002116829034</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0.009478148851</v>
      </c>
      <c r="BA1789" s="160">
        <f>IF($AZ$1579&gt;0,'Assumptions (Geo)'!W11*Model!$AZ$1579*AVERAGE('Assumptions (Geo)'!$AV$2:$AX$2)/10^9,0)</f>
        <v>0.01800848282</v>
      </c>
      <c r="BB1789" s="160">
        <f>IF($AZ$1579&gt;0,'Assumptions (Geo)'!X11*Model!$AZ$1579*AVERAGE('Assumptions (Geo)'!$AV$2:$AX$2)/10^9,0)</f>
        <v>0.01620763454</v>
      </c>
      <c r="BC1789" s="160">
        <f>IF($AZ$1579&gt;0,'Assumptions (Geo)'!Y11*Model!$AZ$1579*AVERAGE('Assumptions (Geo)'!$AV$2:$AX$2)/10^9,0)</f>
        <v>0.01459634923</v>
      </c>
      <c r="BD1789" s="160">
        <f>IF($AZ$1579&gt;0,'Assumptions (Geo)'!Z11*Model!$AZ$1579*AVERAGE('Assumptions (Geo)'!$AV$2:$AX$2)/10^9,0)</f>
        <v>0.01313671431</v>
      </c>
      <c r="BE1789" s="160">
        <f>IF($AZ$1579&gt;0,'Assumptions (Geo)'!AA11*Model!$AZ$1579*AVERAGE('Assumptions (Geo)'!$AV$2:$AX$2)/10^9,0)</f>
        <v>0.01180977347</v>
      </c>
      <c r="BF1789" s="160">
        <f>IF($AZ$1579&gt;0,'Assumptions (Geo)'!AB11*Model!$AZ$1579*AVERAGE('Assumptions (Geo)'!$AV$2:$AX$2)/10^9,0)</f>
        <v>0.01118421564</v>
      </c>
      <c r="BG1789" s="160">
        <f>IF($AZ$1579&gt;0,'Assumptions (Geo)'!AC11*Model!$AZ$1579*AVERAGE('Assumptions (Geo)'!$AV$2:$AX$2)/10^9,0)</f>
        <v>0.01118421564</v>
      </c>
      <c r="BH1789" s="160">
        <f>IF($AZ$1579&gt;0,'Assumptions (Geo)'!AD11*Model!$AZ$1579*AVERAGE('Assumptions (Geo)'!$AV$2:$AX$2)/10^9,0)</f>
        <v>0.01120317194</v>
      </c>
      <c r="BI1789" s="160">
        <f>IF($AZ$1579&gt;0,'Assumptions (Geo)'!AE11*Model!$AZ$1579*AVERAGE('Assumptions (Geo)'!$AV$2:$AX$2)/10^9,0)</f>
        <v>0.01118421564</v>
      </c>
      <c r="BJ1789" s="160">
        <f>IF($AZ$1579&gt;0,'Assumptions (Geo)'!AF11*Model!$AZ$1579*AVERAGE('Assumptions (Geo)'!$AV$2:$AX$2)/10^9,0)</f>
        <v>0.01120317194</v>
      </c>
      <c r="BK1789" s="160">
        <f>IF($AZ$1579&gt;0,'Assumptions (Geo)'!AG11*Model!$AZ$1579*AVERAGE('Assumptions (Geo)'!$AV$2:$AX$2)/10^9,0)</f>
        <v>0.01118421564</v>
      </c>
      <c r="BL1789" s="160">
        <f>IF($AZ$1579&gt;0,'Assumptions (Geo)'!AH11*Model!$AZ$1579*AVERAGE('Assumptions (Geo)'!$AV$2:$AX$2)/10^9,0)</f>
        <v>0.01120317194</v>
      </c>
      <c r="BM1789" s="160">
        <f>IF($AZ$1579&gt;0,'Assumptions (Geo)'!AI11*Model!$AZ$1579*AVERAGE('Assumptions (Geo)'!$AV$2:$AX$2)/10^9,0)</f>
        <v>0.01118421564</v>
      </c>
      <c r="BN1789" s="160">
        <f>IF($AZ$1579&gt;0,'Assumptions (Geo)'!AJ11*Model!$AZ$1579*AVERAGE('Assumptions (Geo)'!$AV$2:$AX$2)/10^9,0)</f>
        <v>0.01120317194</v>
      </c>
      <c r="BO1789" s="160">
        <f>IF($AZ$1579&gt;0,'Assumptions (Geo)'!AK11*Model!$AZ$1579*AVERAGE('Assumptions (Geo)'!$AV$2:$AX$2)/10^9,0)</f>
        <v>0.005592107822</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0.003762215102</v>
      </c>
      <c r="BB1790" s="160">
        <f>IF($BA$1579&gt;0,'Assumptions (Geo)'!W11*Model!$BA$1579*AVERAGE('Assumptions (Geo)'!$AW$2:$AY$2)/10^9,0)</f>
        <v>0.007148208693</v>
      </c>
      <c r="BC1790" s="160">
        <f>IF($BA$1579&gt;0,'Assumptions (Geo)'!X11*Model!$BA$1579*AVERAGE('Assumptions (Geo)'!$AW$2:$AY$2)/10^9,0)</f>
        <v>0.006433387824</v>
      </c>
      <c r="BD1790" s="160">
        <f>IF($BA$1579&gt;0,'Assumptions (Geo)'!Y11*Model!$BA$1579*AVERAGE('Assumptions (Geo)'!$AW$2:$AY$2)/10^9,0)</f>
        <v>0.005793811256</v>
      </c>
      <c r="BE1790" s="160">
        <f>IF($BA$1579&gt;0,'Assumptions (Geo)'!Z11*Model!$BA$1579*AVERAGE('Assumptions (Geo)'!$AW$2:$AY$2)/10^9,0)</f>
        <v>0.005214430131</v>
      </c>
      <c r="BF1790" s="160">
        <f>IF($BA$1579&gt;0,'Assumptions (Geo)'!AA11*Model!$BA$1579*AVERAGE('Assumptions (Geo)'!$AW$2:$AY$2)/10^9,0)</f>
        <v>0.004687720016</v>
      </c>
      <c r="BG1790" s="160">
        <f>IF($BA$1579&gt;0,'Assumptions (Geo)'!AB11*Model!$BA$1579*AVERAGE('Assumptions (Geo)'!$AW$2:$AY$2)/10^9,0)</f>
        <v>0.00443941382</v>
      </c>
      <c r="BH1790" s="160">
        <f>IF($BA$1579&gt;0,'Assumptions (Geo)'!AC11*Model!$BA$1579*AVERAGE('Assumptions (Geo)'!$AW$2:$AY$2)/10^9,0)</f>
        <v>0.00443941382</v>
      </c>
      <c r="BI1790" s="160">
        <f>IF($BA$1579&gt;0,'Assumptions (Geo)'!AD11*Model!$BA$1579*AVERAGE('Assumptions (Geo)'!$AW$2:$AY$2)/10^9,0)</f>
        <v>0.00444693825</v>
      </c>
      <c r="BJ1790" s="160">
        <f>IF($BA$1579&gt;0,'Assumptions (Geo)'!AE11*Model!$BA$1579*AVERAGE('Assumptions (Geo)'!$AW$2:$AY$2)/10^9,0)</f>
        <v>0.00443941382</v>
      </c>
      <c r="BK1790" s="160">
        <f>IF($BA$1579&gt;0,'Assumptions (Geo)'!AF11*Model!$BA$1579*AVERAGE('Assumptions (Geo)'!$AW$2:$AY$2)/10^9,0)</f>
        <v>0.00444693825</v>
      </c>
      <c r="BL1790" s="160">
        <f>IF($BA$1579&gt;0,'Assumptions (Geo)'!AG11*Model!$BA$1579*AVERAGE('Assumptions (Geo)'!$AW$2:$AY$2)/10^9,0)</f>
        <v>0.00443941382</v>
      </c>
      <c r="BM1790" s="160">
        <f>IF($BA$1579&gt;0,'Assumptions (Geo)'!AH11*Model!$BA$1579*AVERAGE('Assumptions (Geo)'!$AW$2:$AY$2)/10^9,0)</f>
        <v>0.00444693825</v>
      </c>
      <c r="BN1790" s="160">
        <f>IF($BA$1579&gt;0,'Assumptions (Geo)'!AI11*Model!$BA$1579*AVERAGE('Assumptions (Geo)'!$AW$2:$AY$2)/10^9,0)</f>
        <v>0.00443941382</v>
      </c>
      <c r="BO1790" s="160">
        <f>IF($BA$1579&gt;0,'Assumptions (Geo)'!AJ11*Model!$BA$1579*AVERAGE('Assumptions (Geo)'!$AW$2:$AY$2)/10^9,0)</f>
        <v>0.00444693825</v>
      </c>
      <c r="BP1790" s="160">
        <f>IF($BA$1579&gt;0,'Assumptions (Geo)'!AK11*Model!$BA$1579*AVERAGE('Assumptions (Geo)'!$AW$2:$AY$2)/10^9,0)</f>
        <v>0.00221970691</v>
      </c>
    </row>
    <row r="1791" ht="15.75" customHeight="1" collapsed="1">
      <c r="A1791" s="295" t="s">
        <v>62</v>
      </c>
      <c r="B1791" s="159" t="s">
        <v>351</v>
      </c>
      <c r="C1791" s="160">
        <f>IF(Model!C1577+Model!C1578-C1576-C1739+C1687&gt;0,(1-'Assumptions (Geo)'!B25)*(Model!C1577+Model!C1578-C1576-C1739+C1687)+Model!C1739-C1634-+Model!C1635,Model!C1577+Model!C1578-C1576+C1687-C1634+C1635)</f>
        <v>0.4035989087</v>
      </c>
      <c r="D1791" s="160">
        <f>IF(Model!D1577+Model!D1578-D1576-D1739+D1687&gt;0,(1-'Assumptions (Geo)'!C25)*(Model!D1577+Model!D1578-D1576-D1739+D1687)+Model!D1739-D1634-+Model!D1635,Model!D1577+Model!D1578-D1576+D1687-D1634+D1635)</f>
        <v>0.4080470681</v>
      </c>
      <c r="E1791" s="160">
        <f>IF(Model!E1577+Model!E1578-E1576-E1739+E1687&gt;0,(1-'Assumptions (Geo)'!D25)*(Model!E1577+Model!E1578-E1576-E1739+E1687)+Model!E1739-E1634-+Model!E1635,Model!E1577+Model!E1578-E1576+E1687-E1634+E1635)</f>
        <v>0.3898072797</v>
      </c>
      <c r="F1791" s="160">
        <f>IF(Model!F1577+Model!F1578-F1576-F1739+F1687&gt;0,(1-'Assumptions (Geo)'!E25)*(Model!F1577+Model!F1578-F1576-F1739+F1687)+Model!F1739-F1634-+Model!F1635,Model!F1577+Model!F1578-F1576+F1687-F1634+F1635)</f>
        <v>0.4971145695</v>
      </c>
      <c r="G1791" s="160">
        <f>IF(Model!G1577+Model!G1578-G1576-G1739+G1687&gt;0,(1-'Assumptions (Geo)'!F25)*(Model!G1577+Model!G1578-G1576-G1739+G1687)+Model!G1739-G1634-+Model!G1635,Model!G1577+Model!G1578-G1576+G1687-G1634+G1635)</f>
        <v>0.526577902</v>
      </c>
      <c r="H1791" s="160">
        <f>IF(Model!H1577+Model!H1578-H1576-H1739+H1687&gt;0,(1-'Assumptions (Geo)'!G25)*(Model!H1577+Model!H1578-H1576-H1739+H1687)+Model!H1739-H1634-+Model!H1635,Model!H1577+Model!H1578-H1576+H1687-H1634+H1635)</f>
        <v>0.6536367632</v>
      </c>
      <c r="I1791" s="160">
        <f>IF(Model!I1577+Model!I1578-I1576-I1739+I1687&gt;0,(1-'Assumptions (Geo)'!H25)*(Model!I1577+Model!I1578-I1576-I1739+I1687)+Model!I1739-I1634-+Model!I1635,Model!I1577+Model!I1578-I1576+I1687-I1634+I1635)</f>
        <v>0.5439254867</v>
      </c>
      <c r="J1791" s="160">
        <f>IF(Model!J1577+Model!J1578-J1576-J1739+J1687&gt;0,(1-'Assumptions (Geo)'!I25)*(Model!J1577+Model!J1578-J1576-J1739+J1687)+Model!J1739-J1634-+Model!J1635,Model!J1577+Model!J1578-J1576+J1687-J1634+J1635)</f>
        <v>0.5700699493</v>
      </c>
      <c r="K1791" s="160">
        <f>IF(Model!K1577+Model!K1578-K1576-K1739+K1687&gt;0,(1-'Assumptions (Geo)'!J25)*(Model!K1577+Model!K1578-K1576-K1739+K1687)+Model!K1739-K1634-+Model!K1635,Model!K1577+Model!K1578-K1576+K1687-K1634+K1635)</f>
        <v>0.6826753309</v>
      </c>
      <c r="L1791" s="160">
        <f>IF(Model!L1577+Model!L1578-L1576-L1739+L1687&gt;0,(1-'Assumptions (Geo)'!K25)*(Model!L1577+Model!L1578-L1576-L1739+L1687)+Model!L1739-L1634-+Model!L1635,Model!L1577+Model!L1578-L1576+L1687-L1634+L1635)</f>
        <v>0.4285518382</v>
      </c>
      <c r="M1791" s="160">
        <f>IF(Model!M1577+Model!M1578-M1576-M1739+M1687&gt;0,(1-'Assumptions (Geo)'!L25)*(Model!M1577+Model!M1578-M1576-M1739+M1687)+Model!M1739-M1634-+Model!M1635,Model!M1577+Model!M1578-M1576+M1687-M1634+M1635)</f>
        <v>0.4375813546</v>
      </c>
      <c r="N1791" s="160">
        <f>IF(Model!N1577+Model!N1578-N1576-N1739+N1687&gt;0,(1-'Assumptions (Geo)'!M25)*(Model!N1577+Model!N1578-N1576-N1739+N1687)+Model!N1739-N1634-+Model!N1635,Model!N1577+Model!N1578-N1576+N1687-N1634+N1635)</f>
        <v>0.4096413235</v>
      </c>
      <c r="O1791" s="160">
        <f>IF(Model!O1577+Model!O1578-O1576-O1739+O1687&gt;0,(1-'Assumptions (Geo)'!N25)*(Model!O1577+Model!O1578-O1576-O1739+O1687)+Model!O1739-O1634-+Model!O1635,Model!O1577+Model!O1578-O1576+O1687-O1634+O1635)</f>
        <v>0.348534944</v>
      </c>
      <c r="P1791" s="160">
        <f>IF(Model!P1577+Model!P1578-P1576-P1739+P1687&gt;0,(1-'Assumptions (Geo)'!O25)*(Model!P1577+Model!P1578-P1576-P1739+P1687)+Model!P1739-P1634-+Model!P1635,Model!P1577+Model!P1578-P1576+P1687-P1634+P1635)</f>
        <v>0.3948231886</v>
      </c>
      <c r="Q1791" s="160">
        <f>IF(Model!Q1577+Model!Q1578-Q1576-Q1739+Q1687&gt;0,(1-'Assumptions (Geo)'!P25)*(Model!Q1577+Model!Q1578-Q1576-Q1739+Q1687)+Model!Q1739-Q1634-+Model!Q1635,Model!Q1577+Model!Q1578-Q1576+Q1687-Q1634+Q1635)</f>
        <v>0.4220552217</v>
      </c>
      <c r="R1791" s="160">
        <f>IF(Model!R1577+Model!R1578-R1576-R1739+R1687&gt;0,(1-'Assumptions (Geo)'!Q25)*(Model!R1577+Model!R1578-R1576-R1739+R1687)+Model!R1739-R1634-+Model!R1635,Model!R1577+Model!R1578-R1576+R1687-R1634+R1635)</f>
        <v>0.3059939557</v>
      </c>
      <c r="S1791" s="160">
        <f>IF(Model!S1577+Model!S1578-S1576-S1739+S1687&gt;0,(1-'Assumptions (Geo)'!R25)*(Model!S1577+Model!S1578-S1576-S1739+S1687)+Model!S1739-S1634-+Model!S1635,Model!S1577+Model!S1578-S1576+S1687-S1634+S1635)</f>
        <v>0.3222729645</v>
      </c>
      <c r="T1791" s="160">
        <f>IF(Model!T1577+Model!T1578-T1576-T1739+T1687&gt;0,(1-'Assumptions (Geo)'!S25)*(Model!T1577+Model!T1578-T1576-T1739+T1687)+Model!T1739-T1634-+Model!T1635,Model!T1577+Model!T1578-T1576+T1687-T1634+T1635)</f>
        <v>0.3213391812</v>
      </c>
      <c r="U1791" s="160">
        <f>IF(Model!U1577+Model!U1578-U1576-U1739+U1687&gt;0,(1-'Assumptions (Geo)'!T25)*(Model!U1577+Model!U1578-U1576-U1739+U1687)+Model!U1739-U1634-+Model!U1635,Model!U1577+Model!U1578-U1576+U1687-U1634+U1635)</f>
        <v>-0.5868108999</v>
      </c>
      <c r="V1791" s="160">
        <f>IF(Model!V1577+Model!V1578-V1576-V1739+V1687&gt;0,(1-'Assumptions (Geo)'!U25)*(Model!V1577+Model!V1578-V1576-V1739+V1687)+Model!V1739-V1634-+Model!V1635,Model!V1577+Model!V1578-V1576+V1687-V1634+V1635)</f>
        <v>-0.6050274718</v>
      </c>
      <c r="W1791" s="160">
        <f>IF(Model!W1577+Model!W1578-W1576-W1739+W1687&gt;0,(1-'Assumptions (Geo)'!V25)*(Model!W1577+Model!W1578-W1576-W1739+W1687)+Model!W1739-W1634-+Model!W1635,Model!W1577+Model!W1578-W1576+W1687-W1634+W1635)</f>
        <v>-0.6064753705</v>
      </c>
      <c r="X1791" s="160">
        <f>IF(Model!X1577+Model!X1578-X1576-X1739+X1687&gt;0,(1-'Assumptions (Geo)'!W25)*(Model!X1577+Model!X1578-X1576-X1739+X1687)+Model!X1739-X1634-+Model!X1635,Model!X1577+Model!X1578-X1576+X1687-X1634+X1635)</f>
        <v>0.04301272246</v>
      </c>
      <c r="Y1791" s="160">
        <f>IF(Model!Y1577+Model!Y1578-Y1576-Y1739+Y1687&gt;0,(1-'Assumptions (Geo)'!X25)*(Model!Y1577+Model!Y1578-Y1576-Y1739+Y1687)+Model!Y1739-Y1634-+Model!Y1635,Model!Y1577+Model!Y1578-Y1576+Y1687-Y1634+Y1635)</f>
        <v>0.06529417485</v>
      </c>
      <c r="Z1791" s="160">
        <f>IF(Model!Z1577+Model!Z1578-Z1576-Z1739+Z1687&gt;0,(1-'Assumptions (Geo)'!Y25)*(Model!Z1577+Model!Z1578-Z1576-Z1739+Z1687)+Model!Z1739-Z1634-+Model!Z1635,Model!Z1577+Model!Z1578-Z1576+Z1687-Z1634+Z1635)</f>
        <v>0.09350017415</v>
      </c>
      <c r="AA1791" s="160">
        <f>IF(Model!AA1577+Model!AA1578-AA1576-AA1739+AA1687&gt;0,(1-'Assumptions (Geo)'!Z25)*(Model!AA1577+Model!AA1578-AA1576-AA1739+AA1687)+Model!AA1739-AA1634-+Model!AA1635,Model!AA1577+Model!AA1578-AA1576+AA1687-AA1634+AA1635)</f>
        <v>0.1230152774</v>
      </c>
      <c r="AB1791" s="160">
        <f>IF(Model!AB1577+Model!AB1578-AB1576-AB1739+AB1687&gt;0,(1-'Assumptions (Geo)'!AA25)*(Model!AB1577+Model!AB1578-AB1576-AB1739+AB1687)+Model!AB1739-AB1634-+Model!AB1635,Model!AB1577+Model!AB1578-AB1576+AB1687-AB1634+AB1635)</f>
        <v>0.1617783395</v>
      </c>
      <c r="AC1791" s="160">
        <f>IF(Model!AC1577+Model!AC1578-AC1576-AC1739+AC1687&gt;0,(1-'Assumptions (Geo)'!AB25)*(Model!AC1577+Model!AC1578-AC1576-AC1739+AC1687)+Model!AC1739-AC1634-+Model!AC1635,Model!AC1577+Model!AC1578-AC1576+AC1687-AC1634+AC1635)</f>
        <v>0.7717555443</v>
      </c>
      <c r="AD1791" s="160">
        <f>IF(Model!AD1577+Model!AD1578-AD1576-AD1739+AD1687&gt;0,(1-'Assumptions (Geo)'!AC25)*(Model!AD1577+Model!AD1578-AD1576-AD1739+AD1687)+Model!AD1739-AD1634-+Model!AD1635,Model!AD1577+Model!AD1578-AD1576+AD1687-AD1634+AD1635)</f>
        <v>0.8370747275</v>
      </c>
      <c r="AE1791" s="160">
        <f>IF(Model!AE1577+Model!AE1578-AE1576-AE1739+AE1687&gt;0,(1-'Assumptions (Geo)'!AD25)*(Model!AE1577+Model!AE1578-AE1576-AE1739+AE1687)+Model!AE1739-AE1634-+Model!AE1635,Model!AE1577+Model!AE1578-AE1576+AE1687-AE1634+AE1635)</f>
        <v>0.8554937062</v>
      </c>
      <c r="AF1791" s="160">
        <f>IF(Model!AF1577+Model!AF1578-AF1576-AF1739+AF1687&gt;0,(1-'Assumptions (Geo)'!AE25)*(Model!AF1577+Model!AF1578-AF1576-AF1739+AF1687)+Model!AF1739-AF1634-+Model!AF1635,Model!AF1577+Model!AF1578-AF1576+AF1687-AF1634+AF1635)</f>
        <v>0.9111466728</v>
      </c>
      <c r="AG1791" s="160">
        <f>IF(Model!AG1577+Model!AG1578-AG1576-AG1739+AG1687&gt;0,(1-'Assumptions (Geo)'!AF25)*(Model!AG1577+Model!AG1578-AG1576-AG1739+AG1687)+Model!AG1739-AG1634-+Model!AG1635,Model!AG1577+Model!AG1578-AG1576+AG1687-AG1634+AG1635)</f>
        <v>0.9689540164</v>
      </c>
      <c r="AH1791" s="160">
        <f>IF(Model!AH1577+Model!AH1578-AH1576-AH1739+AH1687&gt;0,(1-'Assumptions (Geo)'!AG25)*(Model!AH1577+Model!AH1578-AH1576-AH1739+AH1687)+Model!AH1739-AH1634-+Model!AH1635,Model!AH1577+Model!AH1578-AH1576+AH1687-AH1634+AH1635)</f>
        <v>1.060987432</v>
      </c>
      <c r="AI1791" s="160">
        <f>IF(Model!AI1577+Model!AI1578-AI1576-AI1739+AI1687&gt;0,(1-'Assumptions (Geo)'!AH25)*(Model!AI1577+Model!AI1578-AI1576-AI1739+AI1687)+Model!AI1739-AI1634-+Model!AI1635,Model!AI1577+Model!AI1578-AI1576+AI1687-AI1634+AI1635)</f>
        <v>1.124977502</v>
      </c>
      <c r="AJ1791" s="160">
        <f>IF(Model!AJ1577+Model!AJ1578-AJ1576-AJ1739+AJ1687&gt;0,(1-'Assumptions (Geo)'!AI25)*(Model!AJ1577+Model!AJ1578-AJ1576-AJ1739+AJ1687)+Model!AJ1739-AJ1634-+Model!AJ1635,Model!AJ1577+Model!AJ1578-AJ1576+AJ1687-AJ1634+AJ1635)</f>
        <v>1.184523034</v>
      </c>
      <c r="AK1791" s="160">
        <f>IF(Model!AK1577+Model!AK1578-AK1576-AK1739+AK1687&gt;0,(1-'Assumptions (Geo)'!AJ25)*(Model!AK1577+Model!AK1578-AK1576-AK1739+AK1687)+Model!AK1739-AK1634-+Model!AK1635,Model!AK1577+Model!AK1578-AK1576+AK1687-AK1634+AK1635)</f>
        <v>1.249569826</v>
      </c>
      <c r="AL1791" s="160">
        <f>IF(Model!AL1577+Model!AL1578-AL1576-AL1739+AL1687&gt;0,(1-'Assumptions (Geo)'!AK25)*(Model!AL1577+Model!AL1578-AL1576-AL1739+AL1687)+Model!AL1739-AL1634-+Model!AL1635,Model!AL1577+Model!AL1578-AL1576+AL1687-AL1634+AL1635)</f>
        <v>1.308316487</v>
      </c>
      <c r="AM1791" s="160">
        <f>IF(Model!AM1577+Model!AM1578-AM1576-AM1739+AM1687&gt;0,(1-'Assumptions (Geo)'!AL25)*(Model!AM1577+Model!AM1578-AM1576-AM1739+AM1687)+Model!AM1739-AM1634-+Model!AM1635,Model!AM1577+Model!AM1578-AM1576+AM1687-AM1634+AM1635)</f>
        <v>0.898081945</v>
      </c>
      <c r="AN1791" s="160">
        <f>IF(Model!AN1577+Model!AN1578-AN1576-AN1739+AN1687&gt;0,(1-'Assumptions (Geo)'!AM25)*(Model!AN1577+Model!AN1578-AN1576-AN1739+AN1687)+Model!AN1739-AN1634-+Model!AN1635,Model!AN1577+Model!AN1578-AN1576+AN1687-AN1634+AN1635)</f>
        <v>0.8688618698</v>
      </c>
      <c r="AO1791" s="160">
        <f>IF(Model!AO1577+Model!AO1578-AO1576-AO1739+AO1687&gt;0,(1-'Assumptions (Geo)'!AN25)*(Model!AO1577+Model!AO1578-AO1576-AO1739+AO1687)+Model!AO1739-AO1634-+Model!AO1635,Model!AO1577+Model!AO1578-AO1576+AO1687-AO1634+AO1635)</f>
        <v>0.9288408055</v>
      </c>
      <c r="AP1791" s="160">
        <f>IF(Model!AP1577+Model!AP1578-AP1576-AP1739+AP1687&gt;0,(1-'Assumptions (Geo)'!AO25)*(Model!AP1577+Model!AP1578-AP1576-AP1739+AP1687)+Model!AP1739-AP1634-+Model!AP1635,Model!AP1577+Model!AP1578-AP1576+AP1687-AP1634+AP1635)</f>
        <v>0.9775246383</v>
      </c>
      <c r="AQ1791" s="160">
        <f>IF(Model!AQ1577+Model!AQ1578-AQ1576-AQ1739+AQ1687&gt;0,(1-'Assumptions (Geo)'!AP25)*(Model!AQ1577+Model!AQ1578-AQ1576-AQ1739+AQ1687)+Model!AQ1739-AQ1634-+Model!AQ1635,Model!AQ1577+Model!AQ1578-AQ1576+AQ1687-AQ1634+AQ1635)</f>
        <v>1.033104496</v>
      </c>
      <c r="AR1791" s="160">
        <f>IF(Model!AR1577+Model!AR1578-AR1576-AR1739+AR1687&gt;0,(1-'Assumptions (Geo)'!AQ25)*(Model!AR1577+Model!AR1578-AR1576-AR1739+AR1687)+Model!AR1739-AR1634-+Model!AR1635,Model!AR1577+Model!AR1578-AR1576+AR1687-AR1634+AR1635)</f>
        <v>1.081733855</v>
      </c>
      <c r="AS1791" s="160">
        <f>IF(Model!AS1577+Model!AS1578-AS1576-AS1739+AS1687&gt;0,(1-'Assumptions (Geo)'!AR25)*(Model!AS1577+Model!AS1578-AS1576-AS1739+AS1687)+Model!AS1739-AS1634-+Model!AS1635,Model!AS1577+Model!AS1578-AS1576+AS1687-AS1634+AS1635)</f>
        <v>1.116703362</v>
      </c>
      <c r="AT1791" s="160">
        <f>IF(Model!AT1577+Model!AT1578-AT1576-AT1739+AT1687&gt;0,(1-'Assumptions (Geo)'!AS25)*(Model!AT1577+Model!AT1578-AT1576-AT1739+AT1687)+Model!AT1739-AT1634-+Model!AT1635,Model!AT1577+Model!AT1578-AT1576+AT1687-AT1634+AT1635)</f>
        <v>1.208866362</v>
      </c>
      <c r="AU1791" s="160">
        <f>IF(Model!AU1577+Model!AU1578-AU1576-AU1739+AU1687&gt;0,(1-'Assumptions (Geo)'!AT25)*(Model!AU1577+Model!AU1578-AU1576-AU1739+AU1687)+Model!AU1739-AU1634-+Model!AU1635,Model!AU1577+Model!AU1578-AU1576+AU1687-AU1634+AU1635)</f>
        <v>1.264216487</v>
      </c>
      <c r="AV1791" s="160">
        <f>IF(Model!AV1577+Model!AV1578-AV1576-AV1739+AV1687&gt;0,(1-'Assumptions (Geo)'!AU25)*(Model!AV1577+Model!AV1578-AV1576-AV1739+AV1687)+Model!AV1739-AV1634-+Model!AV1635,Model!AV1577+Model!AV1578-AV1576+AV1687-AV1634+AV1635)</f>
        <v>1.318311844</v>
      </c>
      <c r="AW1791" s="160">
        <f>IF(Model!AW1577+Model!AW1578-AW1576-AW1739+AW1687&gt;0,(1-'Assumptions (Geo)'!AV25)*(Model!AW1577+Model!AW1578-AW1576-AW1739+AW1687)+Model!AW1739-AW1634-+Model!AW1635,Model!AW1577+Model!AW1578-AW1576+AW1687-AW1634+AW1635)</f>
        <v>1.338334294</v>
      </c>
      <c r="AX1791" s="160">
        <f>IF(Model!AX1577+Model!AX1578-AX1576-AX1739+AX1687&gt;0,(1-'Assumptions (Geo)'!AW25)*(Model!AX1577+Model!AX1578-AX1576-AX1739+AX1687)+Model!AX1739-AX1634-+Model!AX1635,Model!AX1577+Model!AX1578-AX1576+AX1687-AX1634+AX1635)</f>
        <v>1.395152917</v>
      </c>
      <c r="AY1791" s="160">
        <f>IF(Model!AY1577+Model!AY1578-AY1576-AY1739+AY1687&gt;0,(1-'Assumptions (Geo)'!AX25)*(Model!AY1577+Model!AY1578-AY1576-AY1739+AY1687)+Model!AY1739-AY1634-+Model!AY1635,Model!AY1577+Model!AY1578-AY1576+AY1687-AY1634+AY1635)</f>
        <v>1.491261702</v>
      </c>
      <c r="AZ1791" s="160">
        <f>IF(Model!AZ1577+Model!AZ1578-AZ1576-AZ1739+AZ1687&gt;0,(1-'Assumptions (Geo)'!AY25)*(Model!AZ1577+Model!AZ1578-AZ1576-AZ1739+AZ1687)+Model!AZ1739-AZ1634-+Model!AZ1635,Model!AZ1577+Model!AZ1578-AZ1576+AZ1687-AZ1634+AZ1635)</f>
        <v>1.586111881</v>
      </c>
      <c r="BA1791" s="160">
        <f>IF(Model!BA1577+Model!BA1578-BA1576-BA1739+BA1687&gt;0,(1-'Assumptions (Geo)'!AZ25)*(Model!BA1577+Model!BA1578-BA1576-BA1739+BA1687)+Model!BA1739-BA1634-+Model!BA1635,Model!BA1577+Model!BA1578-BA1576+BA1687-BA1634+BA1635)</f>
        <v>1.661085941</v>
      </c>
    </row>
    <row r="1792" ht="15.75" customHeight="1">
      <c r="A1792" s="295" t="s">
        <v>64</v>
      </c>
      <c r="B1792" s="159" t="s">
        <v>351</v>
      </c>
      <c r="C1792" s="160">
        <f>IF(C1577+C1578-C1576-C1739+C1687&gt;0,'Assumptions (Geo)'!B25*(C1577+C1578-C1576-C1739+C1687)-'Assumptions (Geo)'!B26*Model!C1575/10^3,'Assumptions (Geo)'!B26*Model!C1575/10^3)</f>
        <v>0.2210666743</v>
      </c>
      <c r="D1792" s="160">
        <f>IF(D1577+D1578-D1576-D1739+D1687&gt;0,'Assumptions (Geo)'!C25*(D1577+D1578-D1576-D1739+D1687)-'Assumptions (Geo)'!C26*Model!D1575/10^3,'Assumptions (Geo)'!C26*Model!D1575/10^3)</f>
        <v>0.2235439626</v>
      </c>
      <c r="E1792" s="160">
        <f>IF(E1577+E1578-E1576-E1739+E1687&gt;0,'Assumptions (Geo)'!D25*(E1577+E1578-E1576-E1739+E1687)-'Assumptions (Geo)'!D26*Model!E1575/10^3,'Assumptions (Geo)'!D26*Model!E1575/10^3)</f>
        <v>0.2137830607</v>
      </c>
      <c r="F1792" s="160">
        <f>IF(F1577+F1578-F1576-F1739+F1687&gt;0,'Assumptions (Geo)'!E25*(F1577+F1578-F1576-F1739+F1687)-'Assumptions (Geo)'!E26*Model!F1575/10^3,'Assumptions (Geo)'!E26*Model!F1575/10^3)</f>
        <v>0.2698047817</v>
      </c>
      <c r="G1792" s="160">
        <f>IF(G1577+G1578-G1576-G1739+G1687&gt;0,'Assumptions (Geo)'!F25*(G1577+G1578-G1576-G1739+G1687)-'Assumptions (Geo)'!F26*Model!G1575/10^3,'Assumptions (Geo)'!F26*Model!G1575/10^3)</f>
        <v>0.2878478434</v>
      </c>
      <c r="H1792" s="160">
        <f>IF(H1577+H1578-H1576-H1739+H1687&gt;0,'Assumptions (Geo)'!G25*(H1577+H1578-H1576-H1739+H1687)-'Assumptions (Geo)'!G26*Model!H1575/10^3,'Assumptions (Geo)'!G26*Model!H1575/10^3)</f>
        <v>0.3595360774</v>
      </c>
      <c r="I1792" s="160">
        <f>IF(I1577+I1578-I1576-I1739+I1687&gt;0,'Assumptions (Geo)'!H25*(I1577+I1578-I1576-I1739+I1687)-'Assumptions (Geo)'!H26*Model!I1575/10^3,'Assumptions (Geo)'!H26*Model!I1575/10^3)</f>
        <v>0.3050992693</v>
      </c>
      <c r="J1792" s="160">
        <f>IF(J1577+J1578-J1576-J1739+J1687&gt;0,'Assumptions (Geo)'!I25*(J1577+J1578-J1576-J1739+J1687)-'Assumptions (Geo)'!I26*Model!J1575/10^3,'Assumptions (Geo)'!I26*Model!J1575/10^3)</f>
        <v>0.312525377</v>
      </c>
      <c r="K1792" s="160">
        <f>IF(K1577+K1578-K1576-K1739+K1687&gt;0,'Assumptions (Geo)'!J25*(K1577+K1578-K1576-K1739+K1687)-'Assumptions (Geo)'!J26*Model!K1575/10^3,'Assumptions (Geo)'!J26*Model!K1575/10^3)</f>
        <v>0.3679546936</v>
      </c>
      <c r="L1792" s="160">
        <f>IF(L1577+L1578-L1576-L1739+L1687&gt;0,'Assumptions (Geo)'!K25*(L1577+L1578-L1576-L1739+L1687)-'Assumptions (Geo)'!K26*Model!L1575/10^3,'Assumptions (Geo)'!K26*Model!L1575/10^3)</f>
        <v>0.2220643706</v>
      </c>
      <c r="M1792" s="160">
        <f>IF(M1577+M1578-M1576-M1739+M1687&gt;0,'Assumptions (Geo)'!L25*(M1577+M1578-M1576-M1739+M1687)-'Assumptions (Geo)'!L26*Model!M1575/10^3,'Assumptions (Geo)'!L26*Model!M1575/10^3)</f>
        <v>0.2234614501</v>
      </c>
      <c r="N1792" s="160">
        <f>IF(N1577+N1578-N1576-N1739+N1687&gt;0,'Assumptions (Geo)'!M25*(N1577+N1578-N1576-N1739+N1687)-'Assumptions (Geo)'!M26*Model!N1575/10^3,'Assumptions (Geo)'!M26*Model!N1575/10^3)</f>
        <v>0.2097914617</v>
      </c>
      <c r="O1792" s="160">
        <f>IF(O1577+O1578-O1576-O1739+O1687&gt;0,'Assumptions (Geo)'!N25*(O1577+O1578-O1576-O1739+O1687)-'Assumptions (Geo)'!N26*Model!O1575/10^3,'Assumptions (Geo)'!N26*Model!O1575/10^3)</f>
        <v>0.1607769398</v>
      </c>
      <c r="P1792" s="160">
        <f>IF(P1577+P1578-P1576-P1739+P1687&gt;0,'Assumptions (Geo)'!O25*(P1577+P1578-P1576-P1739+P1687)-'Assumptions (Geo)'!O26*Model!P1575/10^3,'Assumptions (Geo)'!O26*Model!P1575/10^3)</f>
        <v>0.1825998655</v>
      </c>
      <c r="Q1792" s="160">
        <f>IF(Q1577+Q1578-Q1576-Q1739+Q1687&gt;0,'Assumptions (Geo)'!P25*(Q1577+Q1578-Q1576-Q1739+Q1687)-'Assumptions (Geo)'!P26*Model!Q1575/10^3,'Assumptions (Geo)'!P26*Model!Q1575/10^3)</f>
        <v>0.1982456516</v>
      </c>
      <c r="R1792" s="160">
        <f>IF(R1577+R1578-R1576-R1739+R1687&gt;0,'Assumptions (Geo)'!Q25*(R1577+R1578-R1576-R1739+R1687)-'Assumptions (Geo)'!Q26*Model!R1575/10^3,'Assumptions (Geo)'!Q26*Model!R1575/10^3)</f>
        <v>0.1402072793</v>
      </c>
      <c r="S1792" s="160">
        <f>IF(S1577+S1578-S1576-S1739+S1687&gt;0,'Assumptions (Geo)'!R25*(S1577+S1578-S1576-S1739+S1687)-'Assumptions (Geo)'!R26*Model!S1575/10^3,'Assumptions (Geo)'!R26*Model!S1575/10^3)</f>
        <v>0.1491181272</v>
      </c>
      <c r="T1792" s="160">
        <f>IF(T1577+T1578-T1576-T1739+T1687&gt;0,'Assumptions (Geo)'!S25*(T1577+T1578-T1576-T1739+T1687)-'Assumptions (Geo)'!S26*Model!T1575/10^3,'Assumptions (Geo)'!S26*Model!T1575/10^3)</f>
        <v>0.1487065472</v>
      </c>
      <c r="U1792" s="160">
        <f>IF(U1577+U1578-U1576-U1739+U1687&gt;0,'Assumptions (Geo)'!T25*(U1577+U1578-U1576-U1739+U1687)-'Assumptions (Geo)'!T26*Model!U1575/10^3,'Assumptions (Geo)'!T26*Model!U1575/10^3)</f>
        <v>0.09285188674</v>
      </c>
      <c r="V1792" s="160">
        <f>IF(V1577+V1578-V1576-V1739+V1687&gt;0,'Assumptions (Geo)'!U25*(V1577+V1578-V1576-V1739+V1687)-'Assumptions (Geo)'!U26*Model!V1575/10^3,'Assumptions (Geo)'!U26*Model!V1575/10^3)</f>
        <v>0.09394809767</v>
      </c>
      <c r="W1792" s="160">
        <f>IF(W1577+W1578-W1576-W1739+W1687&gt;0,'Assumptions (Geo)'!V25*(W1577+W1578-W1576-W1739+W1687)-'Assumptions (Geo)'!V26*Model!W1575/10^3,'Assumptions (Geo)'!V26*Model!W1575/10^3)</f>
        <v>0.1000388031</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0.00232639531</v>
      </c>
      <c r="AD1792" s="160">
        <f>IF(AD1577+AD1578-AD1576-AD1739+AD1687&gt;0,'Assumptions (Geo)'!AC25*(AD1577+AD1578-AD1576-AD1739+AD1687)-'Assumptions (Geo)'!AC26*Model!AD1575/10^3,'Assumptions (Geo)'!AC26*Model!AD1575/10^3)</f>
        <v>0.01566234152</v>
      </c>
      <c r="AE1792" s="160">
        <f>IF(AE1577+AE1578-AE1576-AE1739+AE1687&gt;0,'Assumptions (Geo)'!AD25*(AE1577+AE1578-AE1576-AE1739+AE1687)-'Assumptions (Geo)'!AD26*Model!AE1575/10^3,'Assumptions (Geo)'!AD26*Model!AE1575/10^3)</f>
        <v>0.02481873091</v>
      </c>
      <c r="AF1792" s="160">
        <f>IF(AF1577+AF1578-AF1576-AF1739+AF1687&gt;0,'Assumptions (Geo)'!AE25*(AF1577+AF1578-AF1576-AF1739+AF1687)-'Assumptions (Geo)'!AE26*Model!AF1575/10^3,'Assumptions (Geo)'!AE26*Model!AF1575/10^3)</f>
        <v>0.0353906148</v>
      </c>
      <c r="AG1792" s="160">
        <f>IF(AG1577+AG1578-AG1576-AG1739+AG1687&gt;0,'Assumptions (Geo)'!AF25*(AG1577+AG1578-AG1576-AG1739+AG1687)-'Assumptions (Geo)'!AF26*Model!AG1575/10^3,'Assumptions (Geo)'!AF26*Model!AG1575/10^3)</f>
        <v>0.0465037342</v>
      </c>
      <c r="AH1792" s="160">
        <f>IF(AH1577+AH1578-AH1576-AH1739+AH1687&gt;0,'Assumptions (Geo)'!AG25*(AH1577+AH1578-AH1576-AH1739+AH1687)-'Assumptions (Geo)'!AG26*Model!AH1575/10^3,'Assumptions (Geo)'!AG26*Model!AH1575/10^3)</f>
        <v>0.05336294929</v>
      </c>
      <c r="AI1792" s="160">
        <f>IF(AI1577+AI1578-AI1576-AI1739+AI1687&gt;0,'Assumptions (Geo)'!AH25*(AI1577+AI1578-AI1576-AI1739+AI1687)-'Assumptions (Geo)'!AH26*Model!AI1575/10^3,'Assumptions (Geo)'!AH26*Model!AI1575/10^3)</f>
        <v>0.06184081106</v>
      </c>
      <c r="AJ1792" s="160">
        <f>IF(AJ1577+AJ1578-AJ1576-AJ1739+AJ1687&gt;0,'Assumptions (Geo)'!AI25*(AJ1577+AJ1578-AJ1576-AJ1739+AJ1687)-'Assumptions (Geo)'!AI26*Model!AJ1575/10^3,'Assumptions (Geo)'!AI26*Model!AJ1575/10^3)</f>
        <v>0.07361595755</v>
      </c>
      <c r="AK1792" s="160">
        <f>IF(AK1577+AK1578-AK1576-AK1739+AK1687&gt;0,'Assumptions (Geo)'!AJ25*(AK1577+AK1578-AK1576-AK1739+AK1687)-'Assumptions (Geo)'!AJ26*Model!AK1575/10^3,'Assumptions (Geo)'!AJ26*Model!AK1575/10^3)</f>
        <v>0.084195613</v>
      </c>
      <c r="AL1792" s="160">
        <f>IF(AL1577+AL1578-AL1576-AL1739+AL1687&gt;0,'Assumptions (Geo)'!AK25*(AL1577+AL1578-AL1576-AL1739+AL1687)-'Assumptions (Geo)'!AK26*Model!AL1575/10^3,'Assumptions (Geo)'!AK26*Model!AL1575/10^3)</f>
        <v>0.09564916653</v>
      </c>
      <c r="AM1792" s="160">
        <f>IF(AM1577+AM1578-AM1576-AM1739+AM1687&gt;0,'Assumptions (Geo)'!AL25*(AM1577+AM1578-AM1576-AM1739+AM1687)-'Assumptions (Geo)'!AL26*Model!AM1575/10^3,'Assumptions (Geo)'!AL26*Model!AM1575/10^3)</f>
        <v>0.1570619494</v>
      </c>
      <c r="AN1792" s="160">
        <f>IF(AN1577+AN1578-AN1576-AN1739+AN1687&gt;0,'Assumptions (Geo)'!AM25*(AN1577+AN1578-AN1576-AN1739+AN1687)-'Assumptions (Geo)'!AM26*Model!AN1575/10^3,'Assumptions (Geo)'!AM26*Model!AN1575/10^3)</f>
        <v>0.2122288925</v>
      </c>
      <c r="AO1792" s="160">
        <f>IF(AO1577+AO1578-AO1576-AO1739+AO1687&gt;0,'Assumptions (Geo)'!AN25*(AO1577+AO1578-AO1576-AO1739+AO1687)-'Assumptions (Geo)'!AN26*Model!AO1575/10^3,'Assumptions (Geo)'!AN26*Model!AO1575/10^3)</f>
        <v>0.2211347218</v>
      </c>
      <c r="AP1792" s="160">
        <f>IF(AP1577+AP1578-AP1576-AP1739+AP1687&gt;0,'Assumptions (Geo)'!AO25*(AP1577+AP1578-AP1576-AP1739+AP1687)-'Assumptions (Geo)'!AO26*Model!AP1575/10^3,'Assumptions (Geo)'!AO26*Model!AP1575/10^3)</f>
        <v>0.2321908492</v>
      </c>
      <c r="AQ1792" s="160">
        <f>IF(AQ1577+AQ1578-AQ1576-AQ1739+AQ1687&gt;0,'Assumptions (Geo)'!AP25*(AQ1577+AQ1578-AQ1576-AQ1739+AQ1687)-'Assumptions (Geo)'!AP26*Model!AQ1575/10^3,'Assumptions (Geo)'!AP26*Model!AQ1575/10^3)</f>
        <v>0.2392177914</v>
      </c>
      <c r="AR1792" s="160">
        <f>IF(AR1577+AR1578-AR1576-AR1739+AR1687&gt;0,'Assumptions (Geo)'!AQ25*(AR1577+AR1578-AR1576-AR1739+AR1687)-'Assumptions (Geo)'!AQ26*Model!AR1575/10^3,'Assumptions (Geo)'!AQ26*Model!AR1575/10^3)</f>
        <v>0.2483578639</v>
      </c>
      <c r="AS1792" s="160">
        <f>IF(AS1577+AS1578-AS1576-AS1739+AS1687&gt;0,'Assumptions (Geo)'!AR25*(AS1577+AS1578-AS1576-AS1739+AS1687)-'Assumptions (Geo)'!AR26*Model!AS1575/10^3,'Assumptions (Geo)'!AR26*Model!AS1575/10^3)</f>
        <v>0.2622999696</v>
      </c>
      <c r="AT1792" s="160">
        <f>IF(AT1577+AT1578-AT1576-AT1739+AT1687&gt;0,'Assumptions (Geo)'!AS25*(AT1577+AT1578-AT1576-AT1739+AT1687)-'Assumptions (Geo)'!AS26*Model!AT1575/10^3,'Assumptions (Geo)'!AS26*Model!AT1575/10^3)</f>
        <v>0.2718051007</v>
      </c>
      <c r="AU1792" s="160">
        <f>IF(AU1577+AU1578-AU1576-AU1739+AU1687&gt;0,'Assumptions (Geo)'!AT25*(AU1577+AU1578-AU1576-AU1739+AU1687)-'Assumptions (Geo)'!AT26*Model!AU1575/10^3,'Assumptions (Geo)'!AT26*Model!AU1575/10^3)</f>
        <v>0.2829287643</v>
      </c>
      <c r="AV1792" s="160">
        <f>IF(AV1577+AV1578-AV1576-AV1739+AV1687&gt;0,'Assumptions (Geo)'!AU25*(AV1577+AV1578-AV1576-AV1739+AV1687)-'Assumptions (Geo)'!AU26*Model!AV1575/10^3,'Assumptions (Geo)'!AU26*Model!AV1575/10^3)</f>
        <v>0.2976727527</v>
      </c>
      <c r="AW1792" s="160">
        <f>IF(AW1577+AW1578-AW1576-AW1739+AW1687&gt;0,'Assumptions (Geo)'!AV25*(AW1577+AW1578-AW1576-AW1739+AW1687)-'Assumptions (Geo)'!AV26*Model!AW1575/10^3,'Assumptions (Geo)'!AV26*Model!AW1575/10^3)</f>
        <v>0.3132590729</v>
      </c>
      <c r="AX1792" s="160">
        <f>IF(AX1577+AX1578-AX1576-AX1739+AX1687&gt;0,'Assumptions (Geo)'!AW25*(AX1577+AX1578-AX1576-AX1739+AX1687)-'Assumptions (Geo)'!AW26*Model!AX1575/10^3,'Assumptions (Geo)'!AW26*Model!AX1575/10^3)</f>
        <v>0.3303312143</v>
      </c>
      <c r="AY1792" s="160">
        <f>IF(AY1577+AY1578-AY1576-AY1739+AY1687&gt;0,'Assumptions (Geo)'!AX25*(AY1577+AY1578-AY1576-AY1739+AY1687)-'Assumptions (Geo)'!AX26*Model!AY1575/10^3,'Assumptions (Geo)'!AX26*Model!AY1575/10^3)</f>
        <v>0.3529137491</v>
      </c>
      <c r="AZ1792" s="160">
        <f>IF(AZ1577+AZ1578-AZ1576-AZ1739+AZ1687&gt;0,'Assumptions (Geo)'!AY25*(AZ1577+AZ1578-AZ1576-AZ1739+AZ1687)-'Assumptions (Geo)'!AY26*Model!AZ1575/10^3,'Assumptions (Geo)'!AY26*Model!AZ1575/10^3)</f>
        <v>0.3703536753</v>
      </c>
      <c r="BA1792" s="160">
        <f>IF(BA1577+BA1578-BA1576-BA1739+BA1687&gt;0,'Assumptions (Geo)'!AZ25*(BA1577+BA1578-BA1576-BA1739+BA1687)-'Assumptions (Geo)'!AZ26*Model!BA1575/10^3,'Assumptions (Geo)'!AZ26*Model!BA1575/10^3)</f>
        <v>0.3857974342</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0.020064</v>
      </c>
      <c r="G1793" s="299">
        <f>G1579*'Assumptions (Geo)'!$V$24/1000000000</f>
        <v>0</v>
      </c>
      <c r="H1793" s="299">
        <f>H1579*'Assumptions (Geo)'!$V$24/1000000000</f>
        <v>0</v>
      </c>
      <c r="I1793" s="299">
        <f>I1579*'Assumptions (Geo)'!$V$24/1000000000</f>
        <v>0.022154</v>
      </c>
      <c r="J1793" s="299">
        <f>J1579*'Assumptions (Geo)'!$V$24/1000000000</f>
        <v>0.01672</v>
      </c>
      <c r="K1793" s="299">
        <f>K1579*'Assumptions (Geo)'!$V$24/1000000000</f>
        <v>0.013376</v>
      </c>
      <c r="L1793" s="299">
        <f>L1579*'Assumptions (Geo)'!$V$24/1000000000</f>
        <v>0.053504</v>
      </c>
      <c r="M1793" s="299">
        <f>M1579*'Assumptions (Geo)'!$V$24/1000000000</f>
        <v>0</v>
      </c>
      <c r="N1793" s="299">
        <f>N1579*'Assumptions (Geo)'!$V$24/1000000000</f>
        <v>0</v>
      </c>
      <c r="O1793" s="299">
        <f>O1579*'Assumptions (Geo)'!$V$24/1000000000</f>
        <v>0.04598</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0.015884</v>
      </c>
      <c r="V1793" s="299">
        <f>V1579*'Assumptions (Geo)'!$V$24/1000000000</f>
        <v>0</v>
      </c>
      <c r="W1793" s="299">
        <f>W1579*'Assumptions (Geo)'!$V$24/1000000000</f>
        <v>0</v>
      </c>
      <c r="X1793" s="299">
        <f>X1579*'Assumptions (Geo)'!$V$24/1000000000</f>
        <v>2.018293842</v>
      </c>
      <c r="Y1793" s="299">
        <f>Y1579*'Assumptions (Geo)'!$V$24/1000000000</f>
        <v>0.01005464247</v>
      </c>
      <c r="Z1793" s="299">
        <f>Z1579*'Assumptions (Geo)'!$V$24/1000000000</f>
        <v>0.01005464247</v>
      </c>
      <c r="AA1793" s="299">
        <f>AA1579*'Assumptions (Geo)'!$V$24/1000000000</f>
        <v>0.05018264247</v>
      </c>
      <c r="AB1793" s="299">
        <f>AB1579*'Assumptions (Geo)'!$V$24/1000000000</f>
        <v>0.01005464247</v>
      </c>
      <c r="AC1793" s="299">
        <f>AC1579*'Assumptions (Geo)'!$V$24/1000000000</f>
        <v>0.01005464247</v>
      </c>
      <c r="AD1793" s="299">
        <f>AD1579*'Assumptions (Geo)'!$V$24/1000000000</f>
        <v>0.04976464247</v>
      </c>
      <c r="AE1793" s="299">
        <f>AE1579*'Assumptions (Geo)'!$V$24/1000000000</f>
        <v>0.01005464247</v>
      </c>
      <c r="AF1793" s="299">
        <f>AF1579*'Assumptions (Geo)'!$V$24/1000000000</f>
        <v>0.01005464247</v>
      </c>
      <c r="AG1793" s="299">
        <f>AG1579*'Assumptions (Geo)'!$V$24/1000000000</f>
        <v>0.01005464247</v>
      </c>
      <c r="AH1793" s="299">
        <f>AH1579*'Assumptions (Geo)'!$V$24/1000000000</f>
        <v>0.06840744247</v>
      </c>
      <c r="AI1793" s="299">
        <f>AI1579*'Assumptions (Geo)'!$V$24/1000000000</f>
        <v>0.01005464247</v>
      </c>
      <c r="AJ1793" s="299">
        <f>AJ1579*'Assumptions (Geo)'!$V$24/1000000000</f>
        <v>0.01005464247</v>
      </c>
      <c r="AK1793" s="299">
        <f>AK1579*'Assumptions (Geo)'!$V$24/1000000000</f>
        <v>0.03011864247</v>
      </c>
      <c r="AL1793" s="299">
        <f>AL1579*'Assumptions (Geo)'!$V$24/1000000000</f>
        <v>0.01005464247</v>
      </c>
      <c r="AM1793" s="299">
        <f>AM1579*'Assumptions (Geo)'!$V$24/1000000000</f>
        <v>0.01005464247</v>
      </c>
      <c r="AN1793" s="299">
        <f>AN1579*'Assumptions (Geo)'!$V$24/1000000000</f>
        <v>0.03220864247</v>
      </c>
      <c r="AO1793" s="299">
        <f>AO1579*'Assumptions (Geo)'!$V$24/1000000000</f>
        <v>0.02677464247</v>
      </c>
      <c r="AP1793" s="299">
        <f>AP1579*'Assumptions (Geo)'!$V$24/1000000000</f>
        <v>0.02343064247</v>
      </c>
      <c r="AQ1793" s="299">
        <f>AQ1579*'Assumptions (Geo)'!$V$24/1000000000</f>
        <v>0.06355864247</v>
      </c>
      <c r="AR1793" s="299">
        <f>AR1579*'Assumptions (Geo)'!$V$24/1000000000</f>
        <v>0.01005464247</v>
      </c>
      <c r="AS1793" s="299">
        <f>AS1579*'Assumptions (Geo)'!$V$24/1000000000</f>
        <v>0.01005464247</v>
      </c>
      <c r="AT1793" s="299">
        <f>AT1579*'Assumptions (Geo)'!$V$24/1000000000</f>
        <v>0.05603464247</v>
      </c>
      <c r="AU1793" s="299">
        <f>AU1579*'Assumptions (Geo)'!$V$24/1000000000</f>
        <v>0.01005464247</v>
      </c>
      <c r="AV1793" s="299">
        <f>AV1579*'Assumptions (Geo)'!$V$24/1000000000</f>
        <v>0.01005464247</v>
      </c>
      <c r="AW1793" s="299">
        <f>AW1579*'Assumptions (Geo)'!$V$24/1000000000</f>
        <v>0.01005464247</v>
      </c>
      <c r="AX1793" s="299">
        <f>AX1579*'Assumptions (Geo)'!$V$24/1000000000</f>
        <v>0.01005464247</v>
      </c>
      <c r="AY1793" s="299">
        <f>AY1579*'Assumptions (Geo)'!$V$24/1000000000</f>
        <v>0.01005464247</v>
      </c>
      <c r="AZ1793" s="299">
        <f>AZ1579*'Assumptions (Geo)'!$V$24/1000000000</f>
        <v>0.02593864247</v>
      </c>
      <c r="BA1793" s="299">
        <f>BA1579*'Assumptions (Geo)'!$V$24/1000000000</f>
        <v>0.01005464247</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1394.3</v>
      </c>
      <c r="Y2023" s="167">
        <f>X2023-'Assumptions (Biomass)'!X42+X2030</f>
        <v>1394.3</v>
      </c>
      <c r="Z2023" s="167">
        <f>Y2023-'Assumptions (Biomass)'!Y42+Y2030</f>
        <v>1394.3</v>
      </c>
      <c r="AA2023" s="167">
        <f>Z2023-'Assumptions (Biomass)'!Z42+Z2030</f>
        <v>1394.3</v>
      </c>
      <c r="AB2023" s="167">
        <f>AA2023-'Assumptions (Biomass)'!AA42+AA2030</f>
        <v>1394.3</v>
      </c>
      <c r="AC2023" s="167">
        <f>AB2023-'Assumptions (Biomass)'!AB42+AB2030</f>
        <v>1394.3</v>
      </c>
      <c r="AD2023" s="167">
        <f>AC2023-'Assumptions (Biomass)'!AC42+AC2030</f>
        <v>1394.3</v>
      </c>
      <c r="AE2023" s="167">
        <f>AD2023-'Assumptions (Biomass)'!AD42+AD2030</f>
        <v>1394.3</v>
      </c>
      <c r="AF2023" s="167">
        <f>AE2023-'Assumptions (Biomass)'!AE42+AE2030</f>
        <v>1394.3</v>
      </c>
      <c r="AG2023" s="167">
        <f>AF2023-'Assumptions (Biomass)'!AF42+AF2030</f>
        <v>1394.3</v>
      </c>
      <c r="AH2023" s="167">
        <f>AG2023-'Assumptions (Biomass)'!AG42+AG2030</f>
        <v>1394.3</v>
      </c>
      <c r="AI2023" s="167">
        <f>AH2023-'Assumptions (Biomass)'!AH42+AH2030</f>
        <v>1394.3</v>
      </c>
      <c r="AJ2023" s="167">
        <f>AI2023-'Assumptions (Biomass)'!AI42+AI2030</f>
        <v>1394.3</v>
      </c>
      <c r="AK2023" s="167">
        <f>AJ2023-'Assumptions (Biomass)'!AJ42+AJ2030</f>
        <v>1394.3</v>
      </c>
      <c r="AL2023" s="167">
        <f>AK2023-'Assumptions (Biomass)'!AK42+AK2030</f>
        <v>1394.3</v>
      </c>
      <c r="AM2023" s="167">
        <f>AL2023-'Assumptions (Biomass)'!AL42+AL2030</f>
        <v>1394.3</v>
      </c>
      <c r="AN2023" s="167">
        <f>AM2023-'Assumptions (Biomass)'!AM42+AM2030</f>
        <v>1394.3</v>
      </c>
      <c r="AO2023" s="167">
        <f>AN2023-'Assumptions (Biomass)'!AN42+AN2030</f>
        <v>1394.3</v>
      </c>
      <c r="AP2023" s="167">
        <f>AO2023-'Assumptions (Biomass)'!AO42+AO2030</f>
        <v>1394.3</v>
      </c>
      <c r="AQ2023" s="167">
        <f>AP2023-'Assumptions (Biomass)'!AP42+AP2030</f>
        <v>1394.3</v>
      </c>
      <c r="AR2023" s="167">
        <f>AQ2023-'Assumptions (Biomass)'!AQ42+AQ2030</f>
        <v>1394.3</v>
      </c>
      <c r="AS2023" s="167">
        <f>AR2023-'Assumptions (Biomass)'!AR42+AR2030</f>
        <v>1394.3</v>
      </c>
      <c r="AT2023" s="167">
        <f>AS2023-'Assumptions (Biomass)'!AS42+AS2030</f>
        <v>1394.3</v>
      </c>
      <c r="AU2023" s="167">
        <f>AT2023-'Assumptions (Biomass)'!AT42+AT2030</f>
        <v>1394.3</v>
      </c>
      <c r="AV2023" s="167">
        <f>AU2023-'Assumptions (Biomass)'!AU42+AU2030</f>
        <v>1394.3</v>
      </c>
      <c r="AW2023" s="167">
        <f>AV2023-'Assumptions (Biomass)'!AV42+AV2030</f>
        <v>1394.3</v>
      </c>
      <c r="AX2023" s="167">
        <f>AW2023-'Assumptions (Biomass)'!AW42+AW2030</f>
        <v>1394.3</v>
      </c>
      <c r="AY2023" s="167">
        <f>AX2023-'Assumptions (Biomass)'!AX42+AX2030</f>
        <v>1394.3</v>
      </c>
      <c r="AZ2023" s="167">
        <f>AY2023-'Assumptions (Biomass)'!AY42+AY2030</f>
        <v>1394.3</v>
      </c>
      <c r="BA2023" s="167">
        <f>AZ2023-'Assumptions (Biomass)'!AZ42+AZ2030</f>
        <v>1394.3</v>
      </c>
    </row>
    <row r="2024" ht="15.75" customHeight="1">
      <c r="A2024" s="313" t="s">
        <v>350</v>
      </c>
      <c r="B2024" s="24" t="s">
        <v>149</v>
      </c>
      <c r="C2024" s="171">
        <v>1105.7</v>
      </c>
      <c r="D2024" s="171">
        <v>1124.4</v>
      </c>
      <c r="E2024" s="171">
        <v>1121.7</v>
      </c>
      <c r="F2024" s="171">
        <v>1108.6</v>
      </c>
      <c r="G2024" s="171">
        <v>1121.8</v>
      </c>
      <c r="H2024" s="171">
        <v>1121.8</v>
      </c>
      <c r="I2024" s="171">
        <v>1136.6</v>
      </c>
      <c r="J2024" s="171">
        <v>1134.9</v>
      </c>
      <c r="K2024" s="171">
        <v>1170.0</v>
      </c>
      <c r="L2024" s="171">
        <v>1199.6</v>
      </c>
      <c r="M2024" s="171">
        <v>1237.8</v>
      </c>
      <c r="N2024" s="171">
        <v>1231.8</v>
      </c>
      <c r="O2024" s="171">
        <v>1294.7</v>
      </c>
      <c r="P2024" s="171">
        <v>1310.9</v>
      </c>
      <c r="Q2024" s="171">
        <v>1350.7</v>
      </c>
      <c r="R2024" s="171">
        <v>1366.8</v>
      </c>
      <c r="S2024" s="171">
        <v>1387.1</v>
      </c>
      <c r="T2024" s="171">
        <v>1423.7</v>
      </c>
      <c r="U2024" s="171">
        <v>1394.3</v>
      </c>
      <c r="V2024" s="314">
        <f t="shared" ref="V2024:W2024" si="70">U2024</f>
        <v>1394.3</v>
      </c>
      <c r="W2024" s="314">
        <f t="shared" si="70"/>
        <v>1394.3</v>
      </c>
      <c r="X2024" s="154">
        <f t="shared" ref="X2024:AZ2024" si="71">$W2024+($BA$2024-$W$2024)/($BA$2-$W$2)*W$1</f>
        <v>1374.612722</v>
      </c>
      <c r="Y2024" s="154">
        <f t="shared" si="71"/>
        <v>1354.925444</v>
      </c>
      <c r="Z2024" s="154">
        <f t="shared" si="71"/>
        <v>1335.238165</v>
      </c>
      <c r="AA2024" s="154">
        <f t="shared" si="71"/>
        <v>1315.550887</v>
      </c>
      <c r="AB2024" s="154">
        <f t="shared" si="71"/>
        <v>1295.863609</v>
      </c>
      <c r="AC2024" s="154">
        <f t="shared" si="71"/>
        <v>1276.176331</v>
      </c>
      <c r="AD2024" s="154">
        <f t="shared" si="71"/>
        <v>1256.489052</v>
      </c>
      <c r="AE2024" s="154">
        <f t="shared" si="71"/>
        <v>1236.801774</v>
      </c>
      <c r="AF2024" s="154">
        <f t="shared" si="71"/>
        <v>1217.114496</v>
      </c>
      <c r="AG2024" s="154">
        <f t="shared" si="71"/>
        <v>1197.427218</v>
      </c>
      <c r="AH2024" s="154">
        <f t="shared" si="71"/>
        <v>1177.73994</v>
      </c>
      <c r="AI2024" s="154">
        <f t="shared" si="71"/>
        <v>1158.052661</v>
      </c>
      <c r="AJ2024" s="154">
        <f t="shared" si="71"/>
        <v>1138.365383</v>
      </c>
      <c r="AK2024" s="154">
        <f t="shared" si="71"/>
        <v>1118.678105</v>
      </c>
      <c r="AL2024" s="154">
        <f t="shared" si="71"/>
        <v>1098.990827</v>
      </c>
      <c r="AM2024" s="154">
        <f t="shared" si="71"/>
        <v>1079.303548</v>
      </c>
      <c r="AN2024" s="154">
        <f t="shared" si="71"/>
        <v>1059.61627</v>
      </c>
      <c r="AO2024" s="154">
        <f t="shared" si="71"/>
        <v>1039.928992</v>
      </c>
      <c r="AP2024" s="154">
        <f t="shared" si="71"/>
        <v>1020.241714</v>
      </c>
      <c r="AQ2024" s="154">
        <f t="shared" si="71"/>
        <v>1000.554436</v>
      </c>
      <c r="AR2024" s="154">
        <f t="shared" si="71"/>
        <v>980.8671574</v>
      </c>
      <c r="AS2024" s="154">
        <f t="shared" si="71"/>
        <v>961.1798791</v>
      </c>
      <c r="AT2024" s="154">
        <f t="shared" si="71"/>
        <v>941.4926009</v>
      </c>
      <c r="AU2024" s="154">
        <f t="shared" si="71"/>
        <v>921.8053227</v>
      </c>
      <c r="AV2024" s="154">
        <f t="shared" si="71"/>
        <v>902.1180445</v>
      </c>
      <c r="AW2024" s="154">
        <f t="shared" si="71"/>
        <v>882.4307662</v>
      </c>
      <c r="AX2024" s="154">
        <f t="shared" si="71"/>
        <v>862.743488</v>
      </c>
      <c r="AY2024" s="154">
        <f t="shared" si="71"/>
        <v>843.0562098</v>
      </c>
      <c r="AZ2024" s="154">
        <f t="shared" si="71"/>
        <v>823.3689316</v>
      </c>
      <c r="BA2024" s="155">
        <f>Inputs!$H$11</f>
        <v>803.6816534</v>
      </c>
    </row>
    <row r="2025" ht="15.75" customHeight="1">
      <c r="A2025" s="315" t="s">
        <v>28</v>
      </c>
      <c r="B2025" s="38" t="s">
        <v>150</v>
      </c>
      <c r="C2025" s="156">
        <v>3.573501</v>
      </c>
      <c r="D2025" s="156">
        <v>3.323777</v>
      </c>
      <c r="E2025" s="156">
        <v>3.957589</v>
      </c>
      <c r="F2025" s="156">
        <v>3.880037</v>
      </c>
      <c r="G2025" s="156">
        <v>3.826906</v>
      </c>
      <c r="H2025" s="156">
        <v>3.609139</v>
      </c>
      <c r="I2025" s="156">
        <v>3.422093</v>
      </c>
      <c r="J2025" s="156">
        <v>3.407416</v>
      </c>
      <c r="K2025" s="156">
        <v>3.483555</v>
      </c>
      <c r="L2025" s="156">
        <v>3.732016</v>
      </c>
      <c r="M2025" s="156">
        <v>3.550877</v>
      </c>
      <c r="N2025" s="156">
        <v>3.444683</v>
      </c>
      <c r="O2025" s="156">
        <v>3.797596</v>
      </c>
      <c r="P2025" s="156">
        <v>3.792073</v>
      </c>
      <c r="Q2025" s="156">
        <v>3.977425</v>
      </c>
      <c r="R2025" s="156">
        <v>3.584165</v>
      </c>
      <c r="S2025" s="156">
        <v>3.029285</v>
      </c>
      <c r="T2025" s="156">
        <v>2.967465</v>
      </c>
      <c r="U2025" s="156">
        <v>3.122571</v>
      </c>
      <c r="V2025" s="242">
        <f t="shared" ref="V2025:W2025" si="72">U2025</f>
        <v>3.122571</v>
      </c>
      <c r="W2025" s="242">
        <f t="shared" si="72"/>
        <v>3.122571</v>
      </c>
      <c r="X2025" s="154">
        <f t="shared" ref="X2025:AZ2025" si="73">$W2025+($BA$2025-$W$2025)/($BA$2-$W$2)*W$1</f>
        <v>3.195545428</v>
      </c>
      <c r="Y2025" s="154">
        <f t="shared" si="73"/>
        <v>3.268519856</v>
      </c>
      <c r="Z2025" s="154">
        <f t="shared" si="73"/>
        <v>3.341494284</v>
      </c>
      <c r="AA2025" s="154">
        <f t="shared" si="73"/>
        <v>3.414468713</v>
      </c>
      <c r="AB2025" s="154">
        <f t="shared" si="73"/>
        <v>3.487443141</v>
      </c>
      <c r="AC2025" s="154">
        <f t="shared" si="73"/>
        <v>3.560417569</v>
      </c>
      <c r="AD2025" s="154">
        <f t="shared" si="73"/>
        <v>3.633391997</v>
      </c>
      <c r="AE2025" s="154">
        <f t="shared" si="73"/>
        <v>3.706366425</v>
      </c>
      <c r="AF2025" s="154">
        <f t="shared" si="73"/>
        <v>3.779340853</v>
      </c>
      <c r="AG2025" s="154">
        <f t="shared" si="73"/>
        <v>3.852315282</v>
      </c>
      <c r="AH2025" s="154">
        <f t="shared" si="73"/>
        <v>3.92528971</v>
      </c>
      <c r="AI2025" s="154">
        <f t="shared" si="73"/>
        <v>3.998264138</v>
      </c>
      <c r="AJ2025" s="154">
        <f t="shared" si="73"/>
        <v>4.071238566</v>
      </c>
      <c r="AK2025" s="154">
        <f t="shared" si="73"/>
        <v>4.144212994</v>
      </c>
      <c r="AL2025" s="154">
        <f t="shared" si="73"/>
        <v>4.217187422</v>
      </c>
      <c r="AM2025" s="154">
        <f t="shared" si="73"/>
        <v>4.290161851</v>
      </c>
      <c r="AN2025" s="154">
        <f t="shared" si="73"/>
        <v>4.363136279</v>
      </c>
      <c r="AO2025" s="154">
        <f t="shared" si="73"/>
        <v>4.436110707</v>
      </c>
      <c r="AP2025" s="154">
        <f t="shared" si="73"/>
        <v>4.509085135</v>
      </c>
      <c r="AQ2025" s="154">
        <f t="shared" si="73"/>
        <v>4.582059563</v>
      </c>
      <c r="AR2025" s="154">
        <f t="shared" si="73"/>
        <v>4.655033991</v>
      </c>
      <c r="AS2025" s="154">
        <f t="shared" si="73"/>
        <v>4.72800842</v>
      </c>
      <c r="AT2025" s="154">
        <f t="shared" si="73"/>
        <v>4.800982848</v>
      </c>
      <c r="AU2025" s="154">
        <f t="shared" si="73"/>
        <v>4.873957276</v>
      </c>
      <c r="AV2025" s="154">
        <f t="shared" si="73"/>
        <v>4.946931704</v>
      </c>
      <c r="AW2025" s="154">
        <f t="shared" si="73"/>
        <v>5.019906132</v>
      </c>
      <c r="AX2025" s="154">
        <f t="shared" si="73"/>
        <v>5.09288056</v>
      </c>
      <c r="AY2025" s="154">
        <f t="shared" si="73"/>
        <v>5.165854989</v>
      </c>
      <c r="AZ2025" s="154">
        <f t="shared" si="73"/>
        <v>5.238829417</v>
      </c>
      <c r="BA2025" s="243">
        <f>Inputs!$I$11</f>
        <v>5.311803845</v>
      </c>
    </row>
    <row r="2026" ht="15.75" customHeight="1">
      <c r="A2026" s="315" t="s">
        <v>31</v>
      </c>
      <c r="B2026" s="159" t="s">
        <v>351</v>
      </c>
      <c r="C2026" s="160">
        <f>'Assumptions (Biomass)'!B18*Model!C2024/10^9+'Assumptions (Biomass)'!B19*Model!C2025/10^3</f>
        <v>0.09899485542</v>
      </c>
      <c r="D2026" s="160">
        <f>'Assumptions (Biomass)'!C18*Model!D2024/10^9+'Assumptions (Biomass)'!C19*Model!D2025/10^3</f>
        <v>0.1013584188</v>
      </c>
      <c r="E2026" s="160">
        <f>'Assumptions (Biomass)'!D18*Model!E2024/10^9+'Assumptions (Biomass)'!D19*Model!E2025/10^3</f>
        <v>0.1055823715</v>
      </c>
      <c r="F2026" s="160">
        <f>'Assumptions (Biomass)'!E18*Model!F2024/10^9+'Assumptions (Biomass)'!E19*Model!F2025/10^3</f>
        <v>0.1061937225</v>
      </c>
      <c r="G2026" s="160">
        <f>'Assumptions (Biomass)'!F18*Model!G2024/10^9+'Assumptions (Biomass)'!F19*Model!G2025/10^3</f>
        <v>0.109077683</v>
      </c>
      <c r="H2026" s="160">
        <f>'Assumptions (Biomass)'!G18*Model!H2024/10^9+'Assumptions (Biomass)'!G19*Model!H2025/10^3</f>
        <v>0.110220946</v>
      </c>
      <c r="I2026" s="160">
        <f>'Assumptions (Biomass)'!H18*Model!I2024/10^9+'Assumptions (Biomass)'!H19*Model!I2025/10^3</f>
        <v>0.1127775606</v>
      </c>
      <c r="J2026" s="160">
        <f>'Assumptions (Biomass)'!I18*Model!J2024/10^9+'Assumptions (Biomass)'!I19*Model!J2025/10^3</f>
        <v>0.1146947226</v>
      </c>
      <c r="K2026" s="160">
        <f>'Assumptions (Biomass)'!J18*Model!K2024/10^9+'Assumptions (Biomass)'!J19*Model!K2025/10^3</f>
        <v>0.1203457165</v>
      </c>
      <c r="L2026" s="160">
        <f>'Assumptions (Biomass)'!K18*Model!L2024/10^9+'Assumptions (Biomass)'!K19*Model!L2025/10^3</f>
        <v>0.1264498905</v>
      </c>
      <c r="M2026" s="160">
        <f>'Assumptions (Biomass)'!L18*Model!M2024/10^9+'Assumptions (Biomass)'!L19*Model!M2025/10^3</f>
        <v>0.1315536571</v>
      </c>
      <c r="N2026" s="160">
        <f>'Assumptions (Biomass)'!M18*Model!N2024/10^9+'Assumptions (Biomass)'!M19*Model!N2025/10^3</f>
        <v>0.1329699933</v>
      </c>
      <c r="O2026" s="160">
        <f>'Assumptions (Biomass)'!N18*Model!O2024/10^9+'Assumptions (Biomass)'!N19*Model!O2025/10^3</f>
        <v>0.1432509404</v>
      </c>
      <c r="P2026" s="160">
        <f>'Assumptions (Biomass)'!O18*Model!P2024/10^9+'Assumptions (Biomass)'!O19*Model!P2025/10^3</f>
        <v>0.1475242386</v>
      </c>
      <c r="Q2026" s="160">
        <f>'Assumptions (Biomass)'!P18*Model!Q2024/10^9+'Assumptions (Biomass)'!P19*Model!Q2025/10^3</f>
        <v>0.1552253912</v>
      </c>
      <c r="R2026" s="160">
        <f>'Assumptions (Biomass)'!Q18*Model!R2024/10^9+'Assumptions (Biomass)'!Q19*Model!R2025/10^3</f>
        <v>0.1578042154</v>
      </c>
      <c r="S2026" s="160">
        <f>'Assumptions (Biomass)'!R18*Model!S2024/10^9+'Assumptions (Biomass)'!R19*Model!S2025/10^3</f>
        <v>0.1600253433</v>
      </c>
      <c r="T2026" s="160">
        <f>'Assumptions (Biomass)'!S18*Model!T2024/10^9+'Assumptions (Biomass)'!S19*Model!T2025/10^3</f>
        <v>0.1666033291</v>
      </c>
      <c r="U2026" s="160">
        <f>'Assumptions (Biomass)'!T18*Model!U2024/10^9+'Assumptions (Biomass)'!T19*Model!U2025/10^3</f>
        <v>0.1674088042</v>
      </c>
      <c r="V2026" s="160">
        <f>'Assumptions (Biomass)'!U18*Model!V2024/10^9+'Assumptions (Biomass)'!U19*Model!V2025/10^3</f>
        <v>0.1705718659</v>
      </c>
      <c r="W2026" s="160">
        <f>'Assumptions (Biomass)'!V18*Model!W2024/10^9+'Assumptions (Biomass)'!V19*Model!W2025/10^3</f>
        <v>0.1737946912</v>
      </c>
      <c r="X2026" s="160">
        <f>'Assumptions (Biomass)'!W18*Model!X2024/10^9+'Assumptions (Biomass)'!W19*Model!X2025/10^3</f>
        <v>0.1752436549</v>
      </c>
      <c r="Y2026" s="160">
        <f>'Assumptions (Biomass)'!X18*Model!Y2024/10^9+'Assumptions (Biomass)'!X19*Model!Y2025/10^3</f>
        <v>0.1766853295</v>
      </c>
      <c r="Z2026" s="160">
        <f>'Assumptions (Biomass)'!Y18*Model!Z2024/10^9+'Assumptions (Biomass)'!Y19*Model!Z2025/10^3</f>
        <v>0.1781189221</v>
      </c>
      <c r="AA2026" s="160">
        <f>'Assumptions (Biomass)'!Z18*Model!AA2024/10^9+'Assumptions (Biomass)'!Z19*Model!AA2025/10^3</f>
        <v>0.1795436127</v>
      </c>
      <c r="AB2026" s="160">
        <f>'Assumptions (Biomass)'!AA18*Model!AB2024/10^9+'Assumptions (Biomass)'!AA19*Model!AB2025/10^3</f>
        <v>0.1809585531</v>
      </c>
      <c r="AC2026" s="160">
        <f>'Assumptions (Biomass)'!AB18*Model!AC2024/10^9+'Assumptions (Biomass)'!AB19*Model!AC2025/10^3</f>
        <v>0.1823628663</v>
      </c>
      <c r="AD2026" s="160">
        <f>'Assumptions (Biomass)'!AC18*Model!AD2024/10^9+'Assumptions (Biomass)'!AC19*Model!AD2025/10^3</f>
        <v>0.1837556456</v>
      </c>
      <c r="AE2026" s="160">
        <f>'Assumptions (Biomass)'!AD18*Model!AE2024/10^9+'Assumptions (Biomass)'!AD19*Model!AE2025/10^3</f>
        <v>0.1851359537</v>
      </c>
      <c r="AF2026" s="160">
        <f>'Assumptions (Biomass)'!AE18*Model!AF2024/10^9+'Assumptions (Biomass)'!AE19*Model!AF2025/10^3</f>
        <v>0.1865028223</v>
      </c>
      <c r="AG2026" s="160">
        <f>'Assumptions (Biomass)'!AF18*Model!AG2024/10^9+'Assumptions (Biomass)'!AF19*Model!AG2025/10^3</f>
        <v>0.1878552506</v>
      </c>
      <c r="AH2026" s="160">
        <f>'Assumptions (Biomass)'!AG18*Model!AH2024/10^9+'Assumptions (Biomass)'!AG19*Model!AH2025/10^3</f>
        <v>0.1891922051</v>
      </c>
      <c r="AI2026" s="160">
        <f>'Assumptions (Biomass)'!AH18*Model!AI2024/10^9+'Assumptions (Biomass)'!AH19*Model!AI2025/10^3</f>
        <v>0.1905126182</v>
      </c>
      <c r="AJ2026" s="160">
        <f>'Assumptions (Biomass)'!AI18*Model!AJ2024/10^9+'Assumptions (Biomass)'!AI19*Model!AJ2025/10^3</f>
        <v>0.1918153875</v>
      </c>
      <c r="AK2026" s="160">
        <f>'Assumptions (Biomass)'!AJ18*Model!AK2024/10^9+'Assumptions (Biomass)'!AJ19*Model!AK2025/10^3</f>
        <v>0.193099375</v>
      </c>
      <c r="AL2026" s="160">
        <f>'Assumptions (Biomass)'!AK18*Model!AL2024/10^9+'Assumptions (Biomass)'!AK19*Model!AL2025/10^3</f>
        <v>0.1943634058</v>
      </c>
      <c r="AM2026" s="160">
        <f>'Assumptions (Biomass)'!AL18*Model!AM2024/10^9+'Assumptions (Biomass)'!AL19*Model!AM2025/10^3</f>
        <v>0.1956062675</v>
      </c>
      <c r="AN2026" s="160">
        <f>'Assumptions (Biomass)'!AM18*Model!AN2024/10^9+'Assumptions (Biomass)'!AM19*Model!AN2025/10^3</f>
        <v>0.1968267087</v>
      </c>
      <c r="AO2026" s="160">
        <f>'Assumptions (Biomass)'!AN18*Model!AO2024/10^9+'Assumptions (Biomass)'!AN19*Model!AO2025/10^3</f>
        <v>0.1980234387</v>
      </c>
      <c r="AP2026" s="160">
        <f>'Assumptions (Biomass)'!AO18*Model!AP2024/10^9+'Assumptions (Biomass)'!AO19*Model!AP2025/10^3</f>
        <v>0.1991951257</v>
      </c>
      <c r="AQ2026" s="160">
        <f>'Assumptions (Biomass)'!AP18*Model!AQ2024/10^9+'Assumptions (Biomass)'!AP19*Model!AQ2025/10^3</f>
        <v>0.2003403961</v>
      </c>
      <c r="AR2026" s="160">
        <f>'Assumptions (Biomass)'!AQ18*Model!AR2024/10^9+'Assumptions (Biomass)'!AQ19*Model!AR2025/10^3</f>
        <v>0.2014578334</v>
      </c>
      <c r="AS2026" s="160">
        <f>'Assumptions (Biomass)'!AR18*Model!AS2024/10^9+'Assumptions (Biomass)'!AR19*Model!AS2025/10^3</f>
        <v>0.202545977</v>
      </c>
      <c r="AT2026" s="160">
        <f>'Assumptions (Biomass)'!AS18*Model!AT2024/10^9+'Assumptions (Biomass)'!AS19*Model!AT2025/10^3</f>
        <v>0.203603321</v>
      </c>
      <c r="AU2026" s="160">
        <f>'Assumptions (Biomass)'!AT18*Model!AU2024/10^9+'Assumptions (Biomass)'!AT19*Model!AU2025/10^3</f>
        <v>0.2046283131</v>
      </c>
      <c r="AV2026" s="160">
        <f>'Assumptions (Biomass)'!AU18*Model!AV2024/10^9+'Assumptions (Biomass)'!AU19*Model!AV2025/10^3</f>
        <v>0.2056193533</v>
      </c>
      <c r="AW2026" s="160">
        <f>'Assumptions (Biomass)'!AV18*Model!AW2024/10^9+'Assumptions (Biomass)'!AV19*Model!AW2025/10^3</f>
        <v>0.2065747927</v>
      </c>
      <c r="AX2026" s="160">
        <f>'Assumptions (Biomass)'!AW18*Model!AX2024/10^9+'Assumptions (Biomass)'!AW19*Model!AX2025/10^3</f>
        <v>0.2074929322</v>
      </c>
      <c r="AY2026" s="160">
        <f>'Assumptions (Biomass)'!AX18*Model!AY2024/10^9+'Assumptions (Biomass)'!AX19*Model!AY2025/10^3</f>
        <v>0.2083720212</v>
      </c>
      <c r="AZ2026" s="160">
        <f>'Assumptions (Biomass)'!AY18*Model!AZ2024/10^9+'Assumptions (Biomass)'!AY19*Model!AZ2025/10^3</f>
        <v>0.2092102562</v>
      </c>
      <c r="BA2026" s="160">
        <f>'Assumptions (Biomass)'!AZ18*Model!BA2024/10^9+'Assumptions (Biomass)'!AZ19*Model!BA2025/10^3</f>
        <v>0.2100057797</v>
      </c>
    </row>
    <row r="2027" ht="15.75" customHeight="1">
      <c r="A2027" s="313" t="s">
        <v>34</v>
      </c>
      <c r="B2027" s="316" t="s">
        <v>351</v>
      </c>
      <c r="C2027" s="317">
        <f>C2025*'Assumptions (Biomass)'!B22*1000*'Assumptions (Biomass)'!B23/10^9</f>
        <v>0.09026913029</v>
      </c>
      <c r="D2027" s="317">
        <f>D2025*'Assumptions (Biomass)'!C22*1000*'Assumptions (Biomass)'!C23/10^9</f>
        <v>0.08396092769</v>
      </c>
      <c r="E2027" s="317">
        <f>E2025*'Assumptions (Biomass)'!D22*1000*'Assumptions (Biomass)'!D23/10^9</f>
        <v>0.09997146134</v>
      </c>
      <c r="F2027" s="317">
        <f>F2025*'Assumptions (Biomass)'!E22*1000*'Assumptions (Biomass)'!E23/10^9</f>
        <v>0.09801244367</v>
      </c>
      <c r="G2027" s="317">
        <f>G2025*'Assumptions (Biomass)'!F22*1000*'Assumptions (Biomass)'!F23/10^9</f>
        <v>0.09667031751</v>
      </c>
      <c r="H2027" s="317">
        <f>H2025*'Assumptions (Biomass)'!G22*1000*'Assumptions (Biomass)'!G23/10^9</f>
        <v>0.09116937105</v>
      </c>
      <c r="I2027" s="317">
        <f>I2025*'Assumptions (Biomass)'!H22*1000*'Assumptions (Biomass)'!H23/10^9</f>
        <v>0.08644445849</v>
      </c>
      <c r="J2027" s="317">
        <f>J2025*'Assumptions (Biomass)'!I22*1000*'Assumptions (Biomass)'!I23/10^9</f>
        <v>0.08607370722</v>
      </c>
      <c r="K2027" s="317">
        <f>K2025*'Assumptions (Biomass)'!J22*1000*'Assumptions (Biomass)'!J23/10^9</f>
        <v>0.08799703153</v>
      </c>
      <c r="L2027" s="317">
        <f>L2025*'Assumptions (Biomass)'!K22*1000*'Assumptions (Biomass)'!K23/10^9</f>
        <v>0.09427332986</v>
      </c>
      <c r="M2027" s="317">
        <f>M2025*'Assumptions (Biomass)'!L22*1000*'Assumptions (Biomass)'!L23/10^9</f>
        <v>0.08969763225</v>
      </c>
      <c r="N2027" s="317">
        <f>N2025*'Assumptions (Biomass)'!M22*1000*'Assumptions (Biomass)'!M23/10^9</f>
        <v>0.08701509766</v>
      </c>
      <c r="O2027" s="317">
        <f>O2025*'Assumptions (Biomass)'!N22*1000*'Assumptions (Biomass)'!N23/10^9</f>
        <v>0.09592992645</v>
      </c>
      <c r="P2027" s="317">
        <f>P2025*'Assumptions (Biomass)'!O22*1000*'Assumptions (Biomass)'!O23/10^9</f>
        <v>0.09579041161</v>
      </c>
      <c r="Q2027" s="317">
        <f>Q2025*'Assumptions (Biomass)'!P22*1000*'Assumptions (Biomass)'!P23/10^9</f>
        <v>0.1004725325</v>
      </c>
      <c r="R2027" s="317">
        <f>R2025*'Assumptions (Biomass)'!Q22*1000*'Assumptions (Biomass)'!Q23/10^9</f>
        <v>0.09053851037</v>
      </c>
      <c r="S2027" s="317">
        <f>S2025*'Assumptions (Biomass)'!R22*1000*'Assumptions (Biomass)'!R23/10^9</f>
        <v>0.07652185415</v>
      </c>
      <c r="T2027" s="317">
        <f>T2025*'Assumptions (Biomass)'!S22*1000*'Assumptions (Biomass)'!S23/10^9</f>
        <v>0.07496023779</v>
      </c>
      <c r="U2027" s="317">
        <f>U2025*'Assumptions (Biomass)'!T22*1000*'Assumptions (Biomass)'!T23/10^9</f>
        <v>0.08277052846</v>
      </c>
      <c r="V2027" s="317">
        <f>V2025*'Assumptions (Biomass)'!U22*1000*'Assumptions (Biomass)'!U23/10^9</f>
        <v>0.08493345588</v>
      </c>
      <c r="W2027" s="317">
        <f>W2025*'Assumptions (Biomass)'!V22*1000*'Assumptions (Biomass)'!V23/10^9</f>
        <v>0.08687516457</v>
      </c>
      <c r="X2027" s="317">
        <f>X2025*'Assumptions (Biomass)'!W22*1000*'Assumptions (Biomass)'!W23/10^9</f>
        <v>0.08966926425</v>
      </c>
      <c r="Y2027" s="317">
        <f>Y2025*'Assumptions (Biomass)'!X22*1000*'Assumptions (Biomass)'!X23/10^9</f>
        <v>0.09245181743</v>
      </c>
      <c r="Z2027" s="317">
        <f>Z2025*'Assumptions (Biomass)'!Y22*1000*'Assumptions (Biomass)'!Y23/10^9</f>
        <v>0.09525866343</v>
      </c>
      <c r="AA2027" s="317">
        <f>AA2025*'Assumptions (Biomass)'!Z22*1000*'Assumptions (Biomass)'!Z23/10^9</f>
        <v>0.09813740347</v>
      </c>
      <c r="AB2027" s="317">
        <f>AB2025*'Assumptions (Biomass)'!AA22*1000*'Assumptions (Biomass)'!AA23/10^9</f>
        <v>0.1009153277</v>
      </c>
      <c r="AC2027" s="317">
        <f>AC2025*'Assumptions (Biomass)'!AB22*1000*'Assumptions (Biomass)'!AB23/10^9</f>
        <v>0.1038010426</v>
      </c>
      <c r="AD2027" s="317">
        <f>AD2025*'Assumptions (Biomass)'!AC22*1000*'Assumptions (Biomass)'!AC23/10^9</f>
        <v>0.1070219516</v>
      </c>
      <c r="AE2027" s="317">
        <f>AE2025*'Assumptions (Biomass)'!AD22*1000*'Assumptions (Biomass)'!AD23/10^9</f>
        <v>0.1100250737</v>
      </c>
      <c r="AF2027" s="317">
        <f>AF2025*'Assumptions (Biomass)'!AE22*1000*'Assumptions (Biomass)'!AE23/10^9</f>
        <v>0.1139779409</v>
      </c>
      <c r="AG2027" s="317">
        <f>AG2025*'Assumptions (Biomass)'!AF22*1000*'Assumptions (Biomass)'!AF23/10^9</f>
        <v>0.1168177192</v>
      </c>
      <c r="AH2027" s="317">
        <f>AH2025*'Assumptions (Biomass)'!AG22*1000*'Assumptions (Biomass)'!AG23/10^9</f>
        <v>0.1200243956</v>
      </c>
      <c r="AI2027" s="317">
        <f>AI2025*'Assumptions (Biomass)'!AH22*1000*'Assumptions (Biomass)'!AH23/10^9</f>
        <v>0.1229112126</v>
      </c>
      <c r="AJ2027" s="317">
        <f>AJ2025*'Assumptions (Biomass)'!AI22*1000*'Assumptions (Biomass)'!AI23/10^9</f>
        <v>0.1260915079</v>
      </c>
      <c r="AK2027" s="317">
        <f>AK2025*'Assumptions (Biomass)'!AJ22*1000*'Assumptions (Biomass)'!AJ23/10^9</f>
        <v>0.1290467641</v>
      </c>
      <c r="AL2027" s="317">
        <f>AL2025*'Assumptions (Biomass)'!AK22*1000*'Assumptions (Biomass)'!AK23/10^9</f>
        <v>0.1315909063</v>
      </c>
      <c r="AM2027" s="317">
        <f>AM2025*'Assumptions (Biomass)'!AL22*1000*'Assumptions (Biomass)'!AL23/10^9</f>
        <v>0.1355005931</v>
      </c>
      <c r="AN2027" s="317">
        <f>AN2025*'Assumptions (Biomass)'!AM22*1000*'Assumptions (Biomass)'!AM23/10^9</f>
        <v>0.1376917107</v>
      </c>
      <c r="AO2027" s="317">
        <f>AO2025*'Assumptions (Biomass)'!AN22*1000*'Assumptions (Biomass)'!AN23/10^9</f>
        <v>0.1406756726</v>
      </c>
      <c r="AP2027" s="317">
        <f>AP2025*'Assumptions (Biomass)'!AO22*1000*'Assumptions (Biomass)'!AO23/10^9</f>
        <v>0.1437932135</v>
      </c>
      <c r="AQ2027" s="317">
        <f>AQ2025*'Assumptions (Biomass)'!AP22*1000*'Assumptions (Biomass)'!AP23/10^9</f>
        <v>0.1468428422</v>
      </c>
      <c r="AR2027" s="317">
        <f>AR2025*'Assumptions (Biomass)'!AQ22*1000*'Assumptions (Biomass)'!AQ23/10^9</f>
        <v>0.1500884034</v>
      </c>
      <c r="AS2027" s="317">
        <f>AS2025*'Assumptions (Biomass)'!AR22*1000*'Assumptions (Biomass)'!AR23/10^9</f>
        <v>0.1534209806</v>
      </c>
      <c r="AT2027" s="317">
        <f>AT2025*'Assumptions (Biomass)'!AS22*1000*'Assumptions (Biomass)'!AS23/10^9</f>
        <v>0.1569557006</v>
      </c>
      <c r="AU2027" s="317">
        <f>AU2025*'Assumptions (Biomass)'!AT22*1000*'Assumptions (Biomass)'!AT23/10^9</f>
        <v>0.1599858646</v>
      </c>
      <c r="AV2027" s="317">
        <f>AV2025*'Assumptions (Biomass)'!AU22*1000*'Assumptions (Biomass)'!AU23/10^9</f>
        <v>0.1636050918</v>
      </c>
      <c r="AW2027" s="317">
        <f>AW2025*'Assumptions (Biomass)'!AV22*1000*'Assumptions (Biomass)'!AV23/10^9</f>
        <v>0.1668754096</v>
      </c>
      <c r="AX2027" s="317">
        <f>AX2025*'Assumptions (Biomass)'!AW22*1000*'Assumptions (Biomass)'!AW23/10^9</f>
        <v>0.1712716239</v>
      </c>
      <c r="AY2027" s="317">
        <f>AY2025*'Assumptions (Biomass)'!AX22*1000*'Assumptions (Biomass)'!AX23/10^9</f>
        <v>0.1742015925</v>
      </c>
      <c r="AZ2027" s="317">
        <f>AZ2025*'Assumptions (Biomass)'!AY22*1000*'Assumptions (Biomass)'!AY23/10^9</f>
        <v>0.1785605039</v>
      </c>
      <c r="BA2027" s="317">
        <f>BA2025*'Assumptions (Biomass)'!AZ22*1000*'Assumptions (Biomass)'!AZ23/10^9</f>
        <v>0.1826836908</v>
      </c>
    </row>
    <row r="2028" ht="15.75" customHeight="1">
      <c r="A2028" s="315" t="s">
        <v>36</v>
      </c>
      <c r="B2028" s="159" t="s">
        <v>351</v>
      </c>
      <c r="C2028" s="95">
        <f>C2025*'Assumptions (Biomass)'!B36/10^3</f>
        <v>0.239198007</v>
      </c>
      <c r="D2028" s="95">
        <f>D2025*'Assumptions (Biomass)'!C36/10^3</f>
        <v>0.2278871253</v>
      </c>
      <c r="E2028" s="95">
        <f>E2025*'Assumptions (Biomass)'!D36/10^3</f>
        <v>0.2453214439</v>
      </c>
      <c r="F2028" s="95">
        <f>F2025*'Assumptions (Biomass)'!E36/10^3</f>
        <v>0.2923603999</v>
      </c>
      <c r="G2028" s="95">
        <f>G2025*'Assumptions (Biomass)'!F36/10^3</f>
        <v>0.3029673461</v>
      </c>
      <c r="H2028" s="95">
        <f>H2025*'Assumptions (Biomass)'!G36/10^3</f>
        <v>0.3459464397</v>
      </c>
      <c r="I2028" s="95">
        <f>I2025*'Assumptions (Biomass)'!H36/10^3</f>
        <v>0.2951134295</v>
      </c>
      <c r="J2028" s="95">
        <f>J2025*'Assumptions (Biomass)'!I36/10^3</f>
        <v>0.298665805</v>
      </c>
      <c r="K2028" s="95">
        <f>K2025*'Assumptions (Biomass)'!J36/10^3</f>
        <v>0.3533655488</v>
      </c>
      <c r="L2028" s="95">
        <f>L2025*'Assumptions (Biomass)'!K36/10^3</f>
        <v>0.2643204064</v>
      </c>
      <c r="M2028" s="95">
        <f>M2025*'Assumptions (Biomass)'!L36/10^3</f>
        <v>0.2600268167</v>
      </c>
      <c r="N2028" s="95">
        <f>N2025*'Assumptions (Biomass)'!M36/10^3</f>
        <v>0.2429958616</v>
      </c>
      <c r="O2028" s="95">
        <f>O2025*'Assumptions (Biomass)'!N36/10^3</f>
        <v>0.2316450013</v>
      </c>
      <c r="P2028" s="95">
        <f>P2025*'Assumptions (Biomass)'!O36/10^3</f>
        <v>0.2567775687</v>
      </c>
      <c r="Q2028" s="95">
        <f>Q2025*'Assumptions (Biomass)'!P36/10^3</f>
        <v>0.289012826</v>
      </c>
      <c r="R2028" s="95">
        <f>R2025*'Assumptions (Biomass)'!Q36/10^3</f>
        <v>0.2145717724</v>
      </c>
      <c r="S2028" s="95">
        <f>S2025*'Assumptions (Biomass)'!R36/10^3</f>
        <v>0.19408629</v>
      </c>
      <c r="T2028" s="95">
        <f>T2025*'Assumptions (Biomass)'!S36/10^3</f>
        <v>0.1855852611</v>
      </c>
      <c r="U2028" s="95">
        <f>U2025*'Assumptions (Biomass)'!T36/10^3</f>
        <v>0.2004690582</v>
      </c>
      <c r="V2028" s="95">
        <f>V2025*'Assumptions (Biomass)'!U36/10^3</f>
        <v>0.2032481464</v>
      </c>
      <c r="W2028" s="95">
        <f>W2025*'Assumptions (Biomass)'!V36/10^3</f>
        <v>0.2120015872</v>
      </c>
      <c r="X2028" s="95">
        <f>X2025*'Assumptions (Biomass)'!W36/10^3</f>
        <v>0.2186016066</v>
      </c>
      <c r="Y2028" s="95">
        <f>Y2025*'Assumptions (Biomass)'!X36/10^3</f>
        <v>0.2256580879</v>
      </c>
      <c r="Z2028" s="95">
        <f>Z2025*'Assumptions (Biomass)'!Y36/10^3</f>
        <v>0.2344590541</v>
      </c>
      <c r="AA2028" s="95">
        <f>AA2025*'Assumptions (Biomass)'!Z36/10^3</f>
        <v>0.2441329423</v>
      </c>
      <c r="AB2028" s="95">
        <f>AB2025*'Assumptions (Biomass)'!AA36/10^3</f>
        <v>0.2563849275</v>
      </c>
      <c r="AC2028" s="95">
        <f>AC2025*'Assumptions (Biomass)'!AB36/10^3</f>
        <v>0.2659760811</v>
      </c>
      <c r="AD2028" s="95">
        <f>AD2025*'Assumptions (Biomass)'!AC36/10^3</f>
        <v>0.2767613182</v>
      </c>
      <c r="AE2028" s="95">
        <f>AE2025*'Assumptions (Biomass)'!AD36/10^3</f>
        <v>0.2872785343</v>
      </c>
      <c r="AF2028" s="95">
        <f>AF2025*'Assumptions (Biomass)'!AE36/10^3</f>
        <v>0.2983299423</v>
      </c>
      <c r="AG2028" s="95">
        <f>AG2025*'Assumptions (Biomass)'!AF36/10^3</f>
        <v>0.3097059625</v>
      </c>
      <c r="AH2028" s="95">
        <f>AH2025*'Assumptions (Biomass)'!AG36/10^3</f>
        <v>0.3218706945</v>
      </c>
      <c r="AI2028" s="95">
        <f>AI2025*'Assumptions (Biomass)'!AH36/10^3</f>
        <v>0.3330080233</v>
      </c>
      <c r="AJ2028" s="95">
        <f>AJ2025*'Assumptions (Biomass)'!AI36/10^3</f>
        <v>0.3442320961</v>
      </c>
      <c r="AK2028" s="95">
        <f>AK2025*'Assumptions (Biomass)'!AJ36/10^3</f>
        <v>0.3557498526</v>
      </c>
      <c r="AL2028" s="95">
        <f>AL2025*'Assumptions (Biomass)'!AK36/10^3</f>
        <v>0.3680866612</v>
      </c>
      <c r="AM2028" s="95">
        <f>AM2025*'Assumptions (Biomass)'!AL36/10^3</f>
        <v>0.3822172119</v>
      </c>
      <c r="AN2028" s="95">
        <f>AN2025*'Assumptions (Biomass)'!AM36/10^3</f>
        <v>0.3963695952</v>
      </c>
      <c r="AO2028" s="95">
        <f>AO2025*'Assumptions (Biomass)'!AN36/10^3</f>
        <v>0.4120475663</v>
      </c>
      <c r="AP2028" s="95">
        <f>AP2025*'Assumptions (Biomass)'!AO36/10^3</f>
        <v>0.4281844379</v>
      </c>
      <c r="AQ2028" s="95">
        <f>AQ2025*'Assumptions (Biomass)'!AP36/10^3</f>
        <v>0.4439926367</v>
      </c>
      <c r="AR2028" s="95">
        <f>AR2025*'Assumptions (Biomass)'!AQ36/10^3</f>
        <v>0.4598844007</v>
      </c>
      <c r="AS2028" s="95">
        <f>AS2025*'Assumptions (Biomass)'!AR36/10^3</f>
        <v>0.4759918694</v>
      </c>
      <c r="AT2028" s="95">
        <f>AT2025*'Assumptions (Biomass)'!AS36/10^3</f>
        <v>0.4929159968</v>
      </c>
      <c r="AU2028" s="95">
        <f>AU2025*'Assumptions (Biomass)'!AT36/10^3</f>
        <v>0.510781657</v>
      </c>
      <c r="AV2028" s="95">
        <f>AV2025*'Assumptions (Biomass)'!AU36/10^3</f>
        <v>0.5292283437</v>
      </c>
      <c r="AW2028" s="95">
        <f>AW2025*'Assumptions (Biomass)'!AV36/10^3</f>
        <v>0.547066258</v>
      </c>
      <c r="AX2028" s="95">
        <f>AX2025*'Assumptions (Biomass)'!AW36/10^3</f>
        <v>0.5672176371</v>
      </c>
      <c r="AY2028" s="95">
        <f>AY2025*'Assumptions (Biomass)'!AX36/10^3</f>
        <v>0.5960844427</v>
      </c>
      <c r="AZ2028" s="95">
        <f>AZ2025*'Assumptions (Biomass)'!AY36/10^3</f>
        <v>0.6206074492</v>
      </c>
      <c r="BA2028" s="95">
        <f>BA2025*'Assumptions (Biomass)'!AZ36/10^3</f>
        <v>0.6420877148</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6</v>
      </c>
      <c r="D2030" s="319">
        <v>9.9</v>
      </c>
      <c r="E2030" s="319">
        <v>5.7</v>
      </c>
      <c r="F2030" s="319">
        <v>9.9</v>
      </c>
      <c r="G2030" s="319">
        <v>26.2</v>
      </c>
      <c r="H2030" s="319">
        <v>0.0</v>
      </c>
      <c r="I2030" s="319">
        <v>5.7</v>
      </c>
      <c r="J2030" s="319">
        <v>4.7</v>
      </c>
      <c r="K2030" s="319">
        <v>39.1</v>
      </c>
      <c r="L2030" s="319">
        <v>27.0</v>
      </c>
      <c r="M2030" s="319">
        <v>35.4</v>
      </c>
      <c r="N2030" s="319">
        <v>7.0</v>
      </c>
      <c r="O2030" s="319">
        <v>64.1</v>
      </c>
      <c r="P2030" s="319">
        <v>22.6</v>
      </c>
      <c r="Q2030" s="319">
        <v>39.8</v>
      </c>
      <c r="R2030" s="319">
        <v>33.0</v>
      </c>
      <c r="S2030" s="319">
        <v>35.6</v>
      </c>
      <c r="T2030" s="319">
        <v>41.9</v>
      </c>
      <c r="U2030" s="319">
        <v>45.7</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0.07071252568</v>
      </c>
      <c r="D2032" s="177">
        <f t="shared" si="75"/>
        <v>0.04377704635</v>
      </c>
      <c r="E2032" s="177">
        <f t="shared" si="75"/>
        <v>0.03840546748</v>
      </c>
      <c r="F2032" s="177">
        <f t="shared" si="75"/>
        <v>0.03456749796</v>
      </c>
      <c r="G2032" s="177">
        <f t="shared" si="75"/>
        <v>0.01157305618</v>
      </c>
      <c r="H2032" s="177">
        <f t="shared" si="75"/>
        <v>0.05679909112</v>
      </c>
      <c r="I2032" s="177">
        <f t="shared" si="75"/>
        <v>0.08369840425</v>
      </c>
      <c r="J2032" s="177">
        <f t="shared" si="75"/>
        <v>0.1232146919</v>
      </c>
      <c r="K2032" s="177">
        <f t="shared" si="75"/>
        <v>0.08588600489</v>
      </c>
      <c r="L2032" s="177">
        <f t="shared" si="75"/>
        <v>0.1328038815</v>
      </c>
      <c r="M2032" s="177">
        <f t="shared" si="75"/>
        <v>0.1182039863</v>
      </c>
      <c r="N2032" s="177">
        <f t="shared" si="75"/>
        <v>0.1629152143</v>
      </c>
      <c r="O2032" s="177">
        <f t="shared" si="75"/>
        <v>0.1252188491</v>
      </c>
      <c r="P2032" s="177">
        <f t="shared" si="75"/>
        <v>0.144779166</v>
      </c>
      <c r="Q2032" s="177">
        <f t="shared" si="75"/>
        <v>0.1503147659</v>
      </c>
      <c r="R2032" s="177">
        <f t="shared" si="75"/>
        <v>0.1693359539</v>
      </c>
      <c r="S2032" s="177">
        <f t="shared" si="75"/>
        <v>0.1216509817</v>
      </c>
      <c r="T2032" s="177">
        <f t="shared" si="75"/>
        <v>0.06465946081</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0.01844674583</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0.03043713062</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0.01168293902</v>
      </c>
      <c r="D2035" s="177">
        <f>IF($E$2030&gt;0,'Assumptions (Biomass)'!$V$14*Model!$E$2030*'Assumptions (Biomass)'!C$2/10^9,0)</f>
        <v>0.00596959723</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0.01014571021</v>
      </c>
      <c r="D2036" s="177">
        <f>IF($F$2030&gt;0,'Assumptions (Biomass)'!$V$14*Model!$F$2030*'Assumptions (Biomass)'!C$2/10^9,0)</f>
        <v>0.01036824782</v>
      </c>
      <c r="E2036" s="177">
        <f>IF($F$2030&gt;0,'Assumptions (Biomass)'!$V$14*Model!$F$2030*'Assumptions (Biomass)'!D$2/10^9,0)</f>
        <v>0.01053224732</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0.0274392013</v>
      </c>
      <c r="E2037" s="177">
        <f>IF($G$2030&gt;0,'Assumptions (Biomass)'!$V$14*Model!$G$2030*'Assumptions (Biomass)'!D$2/10^9,0)</f>
        <v>0.02787322017</v>
      </c>
      <c r="F2037" s="177">
        <f>IF($G$2030&gt;0,'Assumptions (Biomass)'!$V$14*Model!$G$2030*'Assumptions (Biomass)'!E$2/10^9,0)</f>
        <v>0.0283908604</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v>
      </c>
      <c r="F2038" s="177">
        <f>IF($H$2030&gt;0,'Assumptions (Biomass)'!$V$14*Model!$H$2030*'Assumptions (Biomass)'!E$2/10^9,0)</f>
        <v>0</v>
      </c>
      <c r="G2038" s="177">
        <f>IF($H$2030&gt;0,'Assumptions (Biomass)'!$V$14*Model!$H$2030*'Assumptions (Biomass)'!F$2/10^9,0)</f>
        <v>0</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0.006176637567</v>
      </c>
      <c r="G2039" s="177">
        <f>IF($I$2030&gt;0,'Assumptions (Biomass)'!$V$14*Model!$I$2030*'Assumptions (Biomass)'!F$2/10^9,0)</f>
        <v>0.006342925021</v>
      </c>
      <c r="H2039" s="177">
        <f>IF($I$2030&gt;0,'Assumptions (Biomass)'!$V$14*Model!$I$2030*'Assumptions (Biomass)'!G$2/10^9,0)</f>
        <v>0.006540501401</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0.005230131158</v>
      </c>
      <c r="H2040" s="177">
        <f>IF($J$2030&gt;0,'Assumptions (Biomass)'!$V$14*Model!$J$2030*'Assumptions (Biomass)'!G$2/10^9,0)</f>
        <v>0.005393045015</v>
      </c>
      <c r="I2040" s="177">
        <f>IF($J$2030&gt;0,'Assumptions (Biomass)'!$V$14*Model!$J$2030*'Assumptions (Biomass)'!H$2/10^9,0)</f>
        <v>0.005556249999</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0.0448655447</v>
      </c>
      <c r="I2041" s="177">
        <f>IF($K$2030&gt;0,'Assumptions (Biomass)'!$V$14*Model!$K$2030*'Assumptions (Biomass)'!H$2/10^9,0)</f>
        <v>0.04622327127</v>
      </c>
      <c r="J2041" s="177">
        <f>IF($K$2030&gt;0,'Assumptions (Biomass)'!$V$14*Model!$K$2030*'Assumptions (Biomass)'!I$2/10^9,0)</f>
        <v>0.04746496997</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0.03191888298</v>
      </c>
      <c r="J2042" s="177">
        <f>IF($L$2030&gt;0,'Assumptions (Biomass)'!$V$14*Model!$L$2030*'Assumptions (Biomass)'!I$2/10^9,0)</f>
        <v>0.03277632197</v>
      </c>
      <c r="K2042" s="177">
        <f>IF($L$2030&gt;0,'Assumptions (Biomass)'!$V$14*Model!$L$2030*'Assumptions (Biomass)'!J$2/10^9,0)</f>
        <v>0.03341386357</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0.04297339992</v>
      </c>
      <c r="K2043" s="177">
        <f>IF($M$2030&gt;0,'Assumptions (Biomass)'!$V$14*Model!$M$2030*'Assumptions (Biomass)'!J$2/10^9,0)</f>
        <v>0.0438092878</v>
      </c>
      <c r="L2043" s="177">
        <f>IF($M$2030&gt;0,'Assumptions (Biomass)'!$V$14*Model!$M$2030*'Assumptions (Biomass)'!K$2/10^9,0)</f>
        <v>0.04414326202</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0.008662853519</v>
      </c>
      <c r="L2044" s="160">
        <f>IF($N$2030&gt;0,'Assumptions (Biomass)'!$V$14*Model!$N$2030*'Assumptions (Biomass)'!K$2/10^9,0)</f>
        <v>0.008728893619</v>
      </c>
      <c r="M2044" s="160">
        <f>IF($N$2030&gt;0,'Assumptions (Biomass)'!$V$14*Model!$N$2030*'Assumptions (Biomass)'!L$2/10^9,0)</f>
        <v>0.008830607298</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0.07993172586</v>
      </c>
      <c r="M2045" s="160">
        <f>IF($O$2030&gt;0,'Assumptions (Biomass)'!$V$14*Model!$O$2030*'Assumptions (Biomass)'!L$2/10^9,0)</f>
        <v>0.08086313254</v>
      </c>
      <c r="N2045" s="160">
        <f>IF($O$2030&gt;0,'Assumptions (Biomass)'!$V$14*Model!$O$2030*'Assumptions (Biomass)'!M$2/10^9,0)</f>
        <v>0.08255229434</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0.02851024642</v>
      </c>
      <c r="N2046" s="177">
        <f>IF($P$2030&gt;0,'Assumptions (Biomass)'!$V$14*Model!$P$2030*'Assumptions (Biomass)'!M$2/10^9,0)</f>
        <v>0.02910580112</v>
      </c>
      <c r="O2046" s="177">
        <f>IF($P$2030&gt;0,'Assumptions (Biomass)'!$V$14*Model!$P$2030*'Assumptions (Biomass)'!N$2/10^9,0)</f>
        <v>0.02966400409</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0.05125711879</v>
      </c>
      <c r="O2047" s="177">
        <f>IF($Q$2030&gt;0,'Assumptions (Biomass)'!$V$14*Model!$Q$2030*'Assumptions (Biomass)'!N$2/10^9,0)</f>
        <v>0.0522401488</v>
      </c>
      <c r="P2047" s="177">
        <f>IF($Q$2030&gt;0,'Assumptions (Biomass)'!$V$14*Model!$Q$2030*'Assumptions (Biomass)'!O$2/10^9,0)</f>
        <v>0.05315692627</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0.04331469624</v>
      </c>
      <c r="P2048" s="178">
        <f>IF($R$2030&gt;0,'Assumptions (Biomass)'!$V$14*Model!$R$2030*'Assumptions (Biomass)'!O$2/10^9,0)</f>
        <v>0.04407483837</v>
      </c>
      <c r="Q2048" s="178">
        <f>IF($R$2030&gt;0,'Assumptions (Biomass)'!$V$14*Model!$R$2030*'Assumptions (Biomass)'!P$2/10^9,0)</f>
        <v>0.04489038259</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0.04754740139</v>
      </c>
      <c r="Q2049" s="160">
        <f>IF($S$2030&gt;0,'Assumptions (Biomass)'!$V$14*Model!$S$2030*'Assumptions (Biomass)'!P$2/10^9,0)</f>
        <v>0.04842720061</v>
      </c>
      <c r="R2049" s="160">
        <f>IF($S$2030&gt;0,'Assumptions (Biomass)'!$V$14*Model!$S$2030*'Assumptions (Biomass)'!Q$2/10^9,0)</f>
        <v>0.04893149318</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0.05699718274</v>
      </c>
      <c r="R2050" s="160">
        <f>IF($T$2030&gt;0,'Assumptions (Biomass)'!$V$14*Model!$T$2030*'Assumptions (Biomass)'!Q$2/10^9,0)</f>
        <v>0.0575907181</v>
      </c>
      <c r="S2050" s="160">
        <f>IF($T$2030&gt;0,'Assumptions (Biomass)'!$V$14*Model!$T$2030*'Assumptions (Biomass)'!R$2/10^9,0)</f>
        <v>0.05818694214</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0.06281374265</v>
      </c>
      <c r="S2051" s="177">
        <f>IF($U$2030&gt;0,'Assumptions (Biomass)'!$V$14*Model!$U$2030*'Assumptions (Biomass)'!R$2/10^9,0)</f>
        <v>0.06346403952</v>
      </c>
      <c r="T2051" s="177">
        <f>IF($U$2030&gt;0,'Assumptions (Biomass)'!$V$14*Model!$U$2030*'Assumptions (Biomass)'!S$2/10^9,0)</f>
        <v>0.06465946081</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0.04242751541</v>
      </c>
      <c r="D2084" s="279">
        <f>'Assumptions (Biomass)'!$V$5*Model!D2032</f>
        <v>0.02626622781</v>
      </c>
      <c r="E2084" s="279">
        <f>'Assumptions (Biomass)'!$V$5*Model!E2032</f>
        <v>0.02304328049</v>
      </c>
      <c r="F2084" s="279">
        <f>'Assumptions (Biomass)'!$V$5*Model!F2032</f>
        <v>0.02074049878</v>
      </c>
      <c r="G2084" s="279">
        <f>'Assumptions (Biomass)'!$V$5*Model!G2032</f>
        <v>0.006943833707</v>
      </c>
      <c r="H2084" s="279">
        <f>'Assumptions (Biomass)'!$V$5*Model!H2032</f>
        <v>0.03407945467</v>
      </c>
      <c r="I2084" s="279">
        <f>'Assumptions (Biomass)'!$V$5*Model!I2032</f>
        <v>0.05021904255</v>
      </c>
      <c r="J2084" s="279">
        <f>'Assumptions (Biomass)'!$V$5*Model!J2032</f>
        <v>0.07392881511</v>
      </c>
      <c r="K2084" s="279">
        <f>'Assumptions (Biomass)'!$V$5*Model!K2032</f>
        <v>0.05153160294</v>
      </c>
      <c r="L2084" s="279">
        <f>'Assumptions (Biomass)'!$V$5*Model!L2032</f>
        <v>0.0796823289</v>
      </c>
      <c r="M2084" s="279">
        <f>'Assumptions (Biomass)'!$V$5*Model!M2032</f>
        <v>0.07092239176</v>
      </c>
      <c r="N2084" s="279">
        <f>'Assumptions (Biomass)'!$V$5*Model!N2032</f>
        <v>0.09774912855</v>
      </c>
      <c r="O2084" s="279">
        <f>'Assumptions (Biomass)'!$V$5*Model!O2032</f>
        <v>0.07513130948</v>
      </c>
      <c r="P2084" s="279">
        <f>'Assumptions (Biomass)'!$V$5*Model!P2032</f>
        <v>0.08686749962</v>
      </c>
      <c r="Q2084" s="279">
        <f>'Assumptions (Biomass)'!$V$5*Model!Q2032</f>
        <v>0.09018885957</v>
      </c>
      <c r="R2084" s="279">
        <f>'Assumptions (Biomass)'!$V$5*Model!R2032</f>
        <v>0.1016015724</v>
      </c>
      <c r="S2084" s="279">
        <f>'Assumptions (Biomass)'!$V$5*Model!S2032</f>
        <v>0.072990589</v>
      </c>
      <c r="T2084" s="279">
        <f>'Assumptions (Biomass)'!$V$5*Model!T2032</f>
        <v>0.03879567648</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0.02828501027</v>
      </c>
      <c r="D2085" s="176">
        <f>'Assumptions (Biomass)'!$V$6*Model!D2032</f>
        <v>0.01751081854</v>
      </c>
      <c r="E2085" s="176">
        <f>'Assumptions (Biomass)'!$V$6*Model!E2032</f>
        <v>0.01536218699</v>
      </c>
      <c r="F2085" s="176">
        <f>'Assumptions (Biomass)'!$V$6*Model!F2032</f>
        <v>0.01382699919</v>
      </c>
      <c r="G2085" s="176">
        <f>'Assumptions (Biomass)'!$V$6*Model!G2032</f>
        <v>0.004629222471</v>
      </c>
      <c r="H2085" s="176">
        <f>'Assumptions (Biomass)'!$V$6*Model!H2032</f>
        <v>0.02271963645</v>
      </c>
      <c r="I2085" s="176">
        <f>'Assumptions (Biomass)'!$V$6*Model!I2032</f>
        <v>0.0334793617</v>
      </c>
      <c r="J2085" s="176">
        <f>'Assumptions (Biomass)'!$V$6*Model!J2032</f>
        <v>0.04928587674</v>
      </c>
      <c r="K2085" s="176">
        <f>'Assumptions (Biomass)'!$V$6*Model!K2032</f>
        <v>0.03435440196</v>
      </c>
      <c r="L2085" s="176">
        <f>'Assumptions (Biomass)'!$V$6*Model!L2032</f>
        <v>0.0531215526</v>
      </c>
      <c r="M2085" s="176">
        <f>'Assumptions (Biomass)'!$V$6*Model!M2032</f>
        <v>0.0472815945</v>
      </c>
      <c r="N2085" s="176">
        <f>'Assumptions (Biomass)'!$V$6*Model!N2032</f>
        <v>0.0651660857</v>
      </c>
      <c r="O2085" s="176">
        <f>'Assumptions (Biomass)'!$V$6*Model!O2032</f>
        <v>0.05008753965</v>
      </c>
      <c r="P2085" s="176">
        <f>'Assumptions (Biomass)'!$V$6*Model!P2032</f>
        <v>0.05791166641</v>
      </c>
      <c r="Q2085" s="176">
        <f>'Assumptions (Biomass)'!$V$6*Model!Q2032</f>
        <v>0.06012590638</v>
      </c>
      <c r="R2085" s="176">
        <f>'Assumptions (Biomass)'!$V$6*Model!R2032</f>
        <v>0.06773438157</v>
      </c>
      <c r="S2085" s="176">
        <f>'Assumptions (Biomass)'!$V$6*Model!S2032</f>
        <v>0.04866039267</v>
      </c>
      <c r="T2085" s="176">
        <f>'Assumptions (Biomass)'!$V$6*Model!T2032</f>
        <v>0.02586378432</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-0.0005226457585</v>
      </c>
      <c r="D2086" s="177">
        <f t="array" ref="D2086">SUM(IF(ISERROR(D2087:D2137),"",D2087:D2137))</f>
        <v>-0.001409836934</v>
      </c>
      <c r="E2086" s="177">
        <f t="array" ref="E2086">SUM(IF(ISERROR(E2087:E2137),"",E2087:E2137))</f>
        <v>-0.001978762961</v>
      </c>
      <c r="F2086" s="177">
        <f t="array" ref="F2086">SUM(IF(ISERROR(F2087:F2137),"",F2087:F2137))</f>
        <v>-0.002952376423</v>
      </c>
      <c r="G2086" s="177">
        <f t="array" ref="G2086">SUM(IF(ISERROR(G2087:G2137),"",G2087:G2137))</f>
        <v>-0.005464152657</v>
      </c>
      <c r="H2086" s="177">
        <f t="array" ref="H2086">SUM(IF(ISERROR(H2087:H2137),"",H2087:H2137))</f>
        <v>-0.005723699908</v>
      </c>
      <c r="I2086" s="177">
        <f t="array" ref="I2086">SUM(IF(ISERROR(I2087:I2137),"",I2087:I2137))</f>
        <v>-0.00653559836</v>
      </c>
      <c r="J2086" s="177">
        <f t="array" ref="J2086">SUM(IF(ISERROR(J2087:J2137),"",J2087:J2137))</f>
        <v>-0.007304445797</v>
      </c>
      <c r="K2086" s="177">
        <f t="array" ref="K2086">SUM(IF(ISERROR(K2087:K2137),"",K2087:K2137))</f>
        <v>-0.01157700714</v>
      </c>
      <c r="L2086" s="177">
        <f t="array" ref="L2086">SUM(IF(ISERROR(L2087:L2137),"",L2087:L2137))</f>
        <v>-0.01490660789</v>
      </c>
      <c r="M2086" s="177">
        <f t="array" ref="M2086">SUM(IF(ISERROR(M2087:M2137),"",M2087:M2137))</f>
        <v>-0.01932415488</v>
      </c>
      <c r="N2086" s="177">
        <f t="array" ref="N2086">SUM(IF(ISERROR(N2087:N2137),"",N2087:N2137))</f>
        <v>-0.02098500184</v>
      </c>
      <c r="O2086" s="177">
        <f t="array" ref="O2086">SUM(IF(ISERROR(O2087:O2137),"",O2087:O2137))</f>
        <v>-0.02887646659</v>
      </c>
      <c r="P2086" s="177">
        <f t="array" ref="P2086">SUM(IF(ISERROR(P2087:P2137),"",P2087:P2137))</f>
        <v>-0.03272097658</v>
      </c>
      <c r="Q2086" s="177">
        <f t="array" ref="Q2086">SUM(IF(ISERROR(Q2087:Q2137),"",Q2087:Q2137))</f>
        <v>-0.03871365621</v>
      </c>
      <c r="R2086" s="177">
        <f t="array" ref="R2086">SUM(IF(ISERROR(R2087:R2137),"",R2087:R2137))</f>
        <v>-0.04325202152</v>
      </c>
      <c r="S2086" s="177">
        <f t="array" ref="S2086">SUM(IF(ISERROR(S2087:S2137),"",S2087:S2137))</f>
        <v>-0.04768224694</v>
      </c>
      <c r="T2086" s="177">
        <f t="array" ref="T2086">SUM(IF(ISERROR(T2087:T2137),"",T2087:T2137))</f>
        <v>-0.05383544624</v>
      </c>
      <c r="U2086" s="177">
        <f t="array" ref="U2086">SUM(IF(ISERROR(U2087:U2137),"",U2087:U2137))</f>
        <v>-0.06003795479</v>
      </c>
      <c r="V2086" s="177">
        <f t="array" ref="V2086">SUM(IF(ISERROR(V2087:V2137),"",V2087:V2137))</f>
        <v>-0.05813267576</v>
      </c>
      <c r="W2086" s="177">
        <f t="array" ref="W2086">SUM(IF(ISERROR(W2087:W2137),"",W2087:W2137))</f>
        <v>-0.06089397786</v>
      </c>
      <c r="X2086" s="177">
        <f t="array" ref="X2086">SUM(IF(ISERROR(X2087:X2137),"",X2087:X2137))</f>
        <v>-0.06270320727</v>
      </c>
      <c r="Y2086" s="177">
        <f t="array" ref="Y2086">SUM(IF(ISERROR(Y2087:Y2137),"",Y2087:Y2137))</f>
        <v>-0.06476208946</v>
      </c>
      <c r="Z2086" s="177">
        <f t="array" ref="Z2086">SUM(IF(ISERROR(Z2087:Z2137),"",Z2087:Z2137))</f>
        <v>-0.05996390564</v>
      </c>
      <c r="AA2086" s="177">
        <f t="array" ref="AA2086">SUM(IF(ISERROR(AA2087:AA2137),"",AA2087:AA2137))</f>
        <v>-0.0572363898</v>
      </c>
      <c r="AB2086" s="177">
        <f t="array" ref="AB2086">SUM(IF(ISERROR(AB2087:AB2137),"",AB2087:AB2137))</f>
        <v>-0.05251424562</v>
      </c>
      <c r="AC2086" s="177">
        <f t="array" ref="AC2086">SUM(IF(ISERROR(AC2087:AC2137),"",AC2087:AC2137))</f>
        <v>-0.05351838559</v>
      </c>
      <c r="AD2086" s="177">
        <f t="array" ref="AD2086">SUM(IF(ISERROR(AD2087:AD2137),"",AD2087:AD2137))</f>
        <v>-0.04223043789</v>
      </c>
      <c r="AE2086" s="177">
        <f t="array" ref="AE2086">SUM(IF(ISERROR(AE2087:AE2137),"",AE2087:AE2137))</f>
        <v>-0.03927602439</v>
      </c>
      <c r="AF2086" s="177">
        <f t="array" ref="AF2086">SUM(IF(ISERROR(AF2087:AF2137),"",AF2087:AF2137))</f>
        <v>-0.03223855778</v>
      </c>
      <c r="AG2086" s="177">
        <f t="array" ref="AG2086">SUM(IF(ISERROR(AG2087:AG2137),"",AG2087:AG2137))</f>
        <v>-0.02625206698</v>
      </c>
      <c r="AH2086" s="177">
        <f t="array" ref="AH2086">SUM(IF(ISERROR(AH2087:AH2137),"",AH2087:AH2137))</f>
        <v>-0.01926363833</v>
      </c>
      <c r="AI2086" s="177">
        <f t="array" ref="AI2086">SUM(IF(ISERROR(AI2087:AI2137),"",AI2087:AI2137))</f>
        <v>-0.01035940368</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-0.0005226457585</v>
      </c>
      <c r="D2087" s="177">
        <f>IF($C$2030&gt;0,PPMT('Assumptions (Biomass)'!$V$7,Model!X$1,'Assumptions (Biomass)'!$V$10,'Assumptions (Biomass)'!$V$5*Model!$C$2030*'Assumptions (Biomass)'!$B$2/10^9),0)</f>
        <v>-0.0005474714321</v>
      </c>
      <c r="E2087" s="177">
        <f>IF($C$2030&gt;0,PPMT('Assumptions (Biomass)'!$V$7,Model!Y$1,'Assumptions (Biomass)'!$V$10,'Assumptions (Biomass)'!$V$5*Model!$C$2030*'Assumptions (Biomass)'!$B$2/10^9),0)</f>
        <v>-0.0005734763251</v>
      </c>
      <c r="F2087" s="177">
        <f>IF($C$2030&gt;0,PPMT('Assumptions (Biomass)'!$V$7,Model!Z$1,'Assumptions (Biomass)'!$V$10,'Assumptions (Biomass)'!$V$5*Model!$C$2030*'Assumptions (Biomass)'!$B$2/10^9),0)</f>
        <v>-0.0006007164505</v>
      </c>
      <c r="G2087" s="177">
        <f>IF($C$2030&gt;0,PPMT('Assumptions (Biomass)'!$V$7,Model!AA$1,'Assumptions (Biomass)'!$V$10,'Assumptions (Biomass)'!$V$5*Model!$C$2030*'Assumptions (Biomass)'!$B$2/10^9),0)</f>
        <v>-0.0006292504819</v>
      </c>
      <c r="H2087" s="177">
        <f>IF($C$2030&gt;0,PPMT('Assumptions (Biomass)'!$V$7,Model!AB$1,'Assumptions (Biomass)'!$V$10,'Assumptions (Biomass)'!$V$5*Model!$C$2030*'Assumptions (Biomass)'!$B$2/10^9),0)</f>
        <v>-0.0006591398798</v>
      </c>
      <c r="I2087" s="177">
        <f>IF($C$2030&gt;0,PPMT('Assumptions (Biomass)'!$V$7,Model!AC$1,'Assumptions (Biomass)'!$V$10,'Assumptions (Biomass)'!$V$5*Model!$C$2030*'Assumptions (Biomass)'!$B$2/10^9),0)</f>
        <v>-0.0006904490241</v>
      </c>
      <c r="J2087" s="177">
        <f>IF($C$2030&gt;0,PPMT('Assumptions (Biomass)'!$V$7,Model!AD$1,'Assumptions (Biomass)'!$V$10,'Assumptions (Biomass)'!$V$5*Model!$C$2030*'Assumptions (Biomass)'!$B$2/10^9),0)</f>
        <v>-0.0007232453527</v>
      </c>
      <c r="K2087" s="177">
        <f>IF($C$2030&gt;0,PPMT('Assumptions (Biomass)'!$V$7,Model!AE$1,'Assumptions (Biomass)'!$V$10,'Assumptions (Biomass)'!$V$5*Model!$C$2030*'Assumptions (Biomass)'!$B$2/10^9),0)</f>
        <v>-0.000757599507</v>
      </c>
      <c r="L2087" s="177">
        <f>IF($C$2030&gt;0,PPMT('Assumptions (Biomass)'!$V$7,Model!AF$1,'Assumptions (Biomass)'!$V$10,'Assumptions (Biomass)'!$V$5*Model!$C$2030*'Assumptions (Biomass)'!$B$2/10^9),0)</f>
        <v>-0.0007935854836</v>
      </c>
      <c r="M2087" s="177">
        <f>IF($C$2030&gt;0,PPMT('Assumptions (Biomass)'!$V$7,Model!AG$1,'Assumptions (Biomass)'!$V$10,'Assumptions (Biomass)'!$V$5*Model!$C$2030*'Assumptions (Biomass)'!$B$2/10^9),0)</f>
        <v>-0.000831280794</v>
      </c>
      <c r="N2087" s="177">
        <f>IF($C$2030&gt;0,PPMT('Assumptions (Biomass)'!$V$7,Model!AH$1,'Assumptions (Biomass)'!$V$10,'Assumptions (Biomass)'!$V$5*Model!$C$2030*'Assumptions (Biomass)'!$B$2/10^9),0)</f>
        <v>-0.0008707666318</v>
      </c>
      <c r="O2087" s="177">
        <f>IF($C$2030&gt;0,PPMT('Assumptions (Biomass)'!$V$7,Model!AI$1,'Assumptions (Biomass)'!$V$10,'Assumptions (Biomass)'!$V$5*Model!$C$2030*'Assumptions (Biomass)'!$B$2/10^9),0)</f>
        <v>-0.0009121280468</v>
      </c>
      <c r="P2087" s="177">
        <f>IF($C$2030&gt;0,PPMT('Assumptions (Biomass)'!$V$7,Model!AJ$1,'Assumptions (Biomass)'!$V$10,'Assumptions (Biomass)'!$V$5*Model!$C$2030*'Assumptions (Biomass)'!$B$2/10^9),0)</f>
        <v>-0.000955454129</v>
      </c>
      <c r="Q2087" s="177">
        <f>IF($C$2030&gt;0,PPMT('Assumptions (Biomass)'!$V$7,Model!AK$1,'Assumptions (Biomass)'!$V$10,'Assumptions (Biomass)'!$V$5*Model!$C$2030*'Assumptions (Biomass)'!$B$2/10^9),0)</f>
        <v>-0.0010008382</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-0.0008623655016</v>
      </c>
      <c r="E2088" s="177">
        <f>IF($D$2030&gt;0,PPMT('Assumptions (Biomass)'!$V$7,Model!X$1,'Assumptions (Biomass)'!$V$10,'Assumptions (Biomass)'!$V$5*Model!$D$2030*'Assumptions (Biomass)'!$B$2/10^9),0)</f>
        <v>-0.0009033278629</v>
      </c>
      <c r="F2088" s="177">
        <f>IF($D$2030&gt;0,PPMT('Assumptions (Biomass)'!$V$7,Model!Y$1,'Assumptions (Biomass)'!$V$10,'Assumptions (Biomass)'!$V$5*Model!$D$2030*'Assumptions (Biomass)'!$B$2/10^9),0)</f>
        <v>-0.0009462359364</v>
      </c>
      <c r="G2088" s="177">
        <f>IF($D$2030&gt;0,PPMT('Assumptions (Biomass)'!$V$7,Model!Z$1,'Assumptions (Biomass)'!$V$10,'Assumptions (Biomass)'!$V$5*Model!$D$2030*'Assumptions (Biomass)'!$B$2/10^9),0)</f>
        <v>-0.0009911821433</v>
      </c>
      <c r="H2088" s="177">
        <f>IF($D$2030&gt;0,PPMT('Assumptions (Biomass)'!$V$7,Model!AA$1,'Assumptions (Biomass)'!$V$10,'Assumptions (Biomass)'!$V$5*Model!$D$2030*'Assumptions (Biomass)'!$B$2/10^9),0)</f>
        <v>-0.001038263295</v>
      </c>
      <c r="I2088" s="177">
        <f>IF($D$2030&gt;0,PPMT('Assumptions (Biomass)'!$V$7,Model!AB$1,'Assumptions (Biomass)'!$V$10,'Assumptions (Biomass)'!$V$5*Model!$D$2030*'Assumptions (Biomass)'!$B$2/10^9),0)</f>
        <v>-0.001087580802</v>
      </c>
      <c r="J2088" s="177">
        <f>IF($D$2030&gt;0,PPMT('Assumptions (Biomass)'!$V$7,Model!AC$1,'Assumptions (Biomass)'!$V$10,'Assumptions (Biomass)'!$V$5*Model!$D$2030*'Assumptions (Biomass)'!$B$2/10^9),0)</f>
        <v>-0.00113924089</v>
      </c>
      <c r="K2088" s="177">
        <f>IF($D$2030&gt;0,PPMT('Assumptions (Biomass)'!$V$7,Model!AD$1,'Assumptions (Biomass)'!$V$10,'Assumptions (Biomass)'!$V$5*Model!$D$2030*'Assumptions (Biomass)'!$B$2/10^9),0)</f>
        <v>-0.001193354832</v>
      </c>
      <c r="L2088" s="177">
        <f>IF($D$2030&gt;0,PPMT('Assumptions (Biomass)'!$V$7,Model!AE$1,'Assumptions (Biomass)'!$V$10,'Assumptions (Biomass)'!$V$5*Model!$D$2030*'Assumptions (Biomass)'!$B$2/10^9),0)</f>
        <v>-0.001250039187</v>
      </c>
      <c r="M2088" s="177">
        <f>IF($D$2030&gt;0,PPMT('Assumptions (Biomass)'!$V$7,Model!AF$1,'Assumptions (Biomass)'!$V$10,'Assumptions (Biomass)'!$V$5*Model!$D$2030*'Assumptions (Biomass)'!$B$2/10^9),0)</f>
        <v>-0.001309416048</v>
      </c>
      <c r="N2088" s="177">
        <f>IF($D$2030&gt;0,PPMT('Assumptions (Biomass)'!$V$7,Model!AG$1,'Assumptions (Biomass)'!$V$10,'Assumptions (Biomass)'!$V$5*Model!$D$2030*'Assumptions (Biomass)'!$B$2/10^9),0)</f>
        <v>-0.00137161331</v>
      </c>
      <c r="O2088" s="177">
        <f>IF($D$2030&gt;0,PPMT('Assumptions (Biomass)'!$V$7,Model!AH$1,'Assumptions (Biomass)'!$V$10,'Assumptions (Biomass)'!$V$5*Model!$D$2030*'Assumptions (Biomass)'!$B$2/10^9),0)</f>
        <v>-0.001436764942</v>
      </c>
      <c r="P2088" s="177">
        <f>IF($D$2030&gt;0,PPMT('Assumptions (Biomass)'!$V$7,Model!AI$1,'Assumptions (Biomass)'!$V$10,'Assumptions (Biomass)'!$V$5*Model!$D$2030*'Assumptions (Biomass)'!$B$2/10^9),0)</f>
        <v>-0.001505011277</v>
      </c>
      <c r="Q2088" s="177">
        <f>IF($D$2030&gt;0,PPMT('Assumptions (Biomass)'!$V$7,Model!AJ$1,'Assumptions (Biomass)'!$V$10,'Assumptions (Biomass)'!$V$5*Model!$D$2030*'Assumptions (Biomass)'!$B$2/10^9),0)</f>
        <v>-0.001576499313</v>
      </c>
      <c r="R2088" s="177">
        <f>IF($D$2030&gt;0,PPMT('Assumptions (Biomass)'!$V$7,Model!AK$1,'Assumptions (Biomass)'!$V$10,'Assumptions (Biomass)'!$V$5*Model!$D$2030*'Assumptions (Biomass)'!$B$2/10^9),0)</f>
        <v>-0.00165138303</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-0.0005019587731</v>
      </c>
      <c r="F2089" s="160">
        <f>IF($E$2030&gt;0,PPMT('Assumptions (Biomass)'!$V$7,Model!X$1,'Assumptions (Biomass)'!$V$10,'Assumptions (Biomass)'!$V$5*Model!$E$2030*AVERAGE('Assumptions (Biomass)'!$B$2:$C$2)/10^9),0)</f>
        <v>-0.0005258018149</v>
      </c>
      <c r="G2089" s="160">
        <f>IF($E$2030&gt;0,PPMT('Assumptions (Biomass)'!$V$7,Model!Y$1,'Assumptions (Biomass)'!$V$10,'Assumptions (Biomass)'!$V$5*Model!$E$2030*AVERAGE('Assumptions (Biomass)'!$B$2:$C$2)/10^9),0)</f>
        <v>-0.0005507774011</v>
      </c>
      <c r="H2089" s="160">
        <f>IF($E$2030&gt;0,PPMT('Assumptions (Biomass)'!$V$7,Model!Z$1,'Assumptions (Biomass)'!$V$10,'Assumptions (Biomass)'!$V$5*Model!$E$2030*AVERAGE('Assumptions (Biomass)'!$B$2:$C$2)/10^9),0)</f>
        <v>-0.0005769393276</v>
      </c>
      <c r="I2089" s="160">
        <f>IF($E$2030&gt;0,PPMT('Assumptions (Biomass)'!$V$7,Model!AA$1,'Assumptions (Biomass)'!$V$10,'Assumptions (Biomass)'!$V$5*Model!$E$2030*AVERAGE('Assumptions (Biomass)'!$B$2:$C$2)/10^9),0)</f>
        <v>-0.0006043439457</v>
      </c>
      <c r="J2089" s="160">
        <f>IF($E$2030&gt;0,PPMT('Assumptions (Biomass)'!$V$7,Model!AB$1,'Assumptions (Biomass)'!$V$10,'Assumptions (Biomass)'!$V$5*Model!$E$2030*AVERAGE('Assumptions (Biomass)'!$B$2:$C$2)/10^9),0)</f>
        <v>-0.0006330502831</v>
      </c>
      <c r="K2089" s="160">
        <f>IF($E$2030&gt;0,PPMT('Assumptions (Biomass)'!$V$7,Model!AC$1,'Assumptions (Biomass)'!$V$10,'Assumptions (Biomass)'!$V$5*Model!$E$2030*AVERAGE('Assumptions (Biomass)'!$B$2:$C$2)/10^9),0)</f>
        <v>-0.0006631201715</v>
      </c>
      <c r="L2089" s="160">
        <f>IF($E$2030&gt;0,PPMT('Assumptions (Biomass)'!$V$7,Model!AD$1,'Assumptions (Biomass)'!$V$10,'Assumptions (Biomass)'!$V$5*Model!$E$2030*AVERAGE('Assumptions (Biomass)'!$B$2:$C$2)/10^9),0)</f>
        <v>-0.0006946183797</v>
      </c>
      <c r="M2089" s="160">
        <f>IF($E$2030&gt;0,PPMT('Assumptions (Biomass)'!$V$7,Model!AE$1,'Assumptions (Biomass)'!$V$10,'Assumptions (Biomass)'!$V$5*Model!$E$2030*AVERAGE('Assumptions (Biomass)'!$B$2:$C$2)/10^9),0)</f>
        <v>-0.0007276127527</v>
      </c>
      <c r="N2089" s="177">
        <f>IF($E$2030&gt;0,PPMT('Assumptions (Biomass)'!$V$7,Model!AF$1,'Assumptions (Biomass)'!$V$10,'Assumptions (Biomass)'!$V$5*Model!$E$2030*AVERAGE('Assumptions (Biomass)'!$B$2:$C$2)/10^9),0)</f>
        <v>-0.0007621743585</v>
      </c>
      <c r="O2089" s="160">
        <f>IF($E$2030&gt;0,PPMT('Assumptions (Biomass)'!$V$7,Model!AG$1,'Assumptions (Biomass)'!$V$10,'Assumptions (Biomass)'!$V$5*Model!$E$2030*AVERAGE('Assumptions (Biomass)'!$B$2:$C$2)/10^9),0)</f>
        <v>-0.0007983776405</v>
      </c>
      <c r="P2089" s="160">
        <f>IF($E$2030&gt;0,PPMT('Assumptions (Biomass)'!$V$7,Model!AH$1,'Assumptions (Biomass)'!$V$10,'Assumptions (Biomass)'!$V$5*Model!$E$2030*AVERAGE('Assumptions (Biomass)'!$B$2:$C$2)/10^9),0)</f>
        <v>-0.0008363005784</v>
      </c>
      <c r="Q2089" s="160">
        <f>IF($E$2030&gt;0,PPMT('Assumptions (Biomass)'!$V$7,Model!AI$1,'Assumptions (Biomass)'!$V$10,'Assumptions (Biomass)'!$V$5*Model!$E$2030*AVERAGE('Assumptions (Biomass)'!$B$2:$C$2)/10^9),0)</f>
        <v>-0.0008760248559</v>
      </c>
      <c r="R2089" s="160">
        <f>IF($E$2030&gt;0,PPMT('Assumptions (Biomass)'!$V$7,Model!AJ$1,'Assumptions (Biomass)'!$V$10,'Assumptions (Biomass)'!$V$5*Model!$E$2030*AVERAGE('Assumptions (Biomass)'!$B$2:$C$2)/10^9),0)</f>
        <v>-0.0009176360366</v>
      </c>
      <c r="S2089" s="160">
        <f>IF($E$2030&gt;0,PPMT('Assumptions (Biomass)'!$V$7,Model!AK$1,'Assumptions (Biomass)'!$V$10,'Assumptions (Biomass)'!$V$5*Model!$E$2030*AVERAGE('Assumptions (Biomass)'!$B$2:$C$2)/10^9),0)</f>
        <v>-0.0009612237483</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-0.0008796222212</v>
      </c>
      <c r="G2090" s="160">
        <f>IF($F$2030&gt;0,PPMT('Assumptions (Biomass)'!$V$7,Model!X$1,'Assumptions (Biomass)'!$V$10,'Assumptions (Biomass)'!$V$5*Model!$F$2030*AVERAGE('Assumptions (Biomass)'!$B$2:$D$2)/10^9),0)</f>
        <v>-0.0009214042767</v>
      </c>
      <c r="H2090" s="160">
        <f>IF($F$2030&gt;0,PPMT('Assumptions (Biomass)'!$V$7,Model!Y$1,'Assumptions (Biomass)'!$V$10,'Assumptions (Biomass)'!$V$5*Model!$F$2030*AVERAGE('Assumptions (Biomass)'!$B$2:$D$2)/10^9),0)</f>
        <v>-0.0009651709798</v>
      </c>
      <c r="I2090" s="160">
        <f>IF($F$2030&gt;0,PPMT('Assumptions (Biomass)'!$V$7,Model!Z$1,'Assumptions (Biomass)'!$V$10,'Assumptions (Biomass)'!$V$5*Model!$F$2030*AVERAGE('Assumptions (Biomass)'!$B$2:$D$2)/10^9),0)</f>
        <v>-0.001011016601</v>
      </c>
      <c r="J2090" s="160">
        <f>IF($F$2030&gt;0,PPMT('Assumptions (Biomass)'!$V$7,Model!AA$1,'Assumptions (Biomass)'!$V$10,'Assumptions (Biomass)'!$V$5*Model!$F$2030*AVERAGE('Assumptions (Biomass)'!$B$2:$D$2)/10^9),0)</f>
        <v>-0.00105903989</v>
      </c>
      <c r="K2090" s="160">
        <f>IF($F$2030&gt;0,PPMT('Assumptions (Biomass)'!$V$7,Model!AB$1,'Assumptions (Biomass)'!$V$10,'Assumptions (Biomass)'!$V$5*Model!$F$2030*AVERAGE('Assumptions (Biomass)'!$B$2:$D$2)/10^9),0)</f>
        <v>-0.001109344285</v>
      </c>
      <c r="L2090" s="160">
        <f>IF($F$2030&gt;0,PPMT('Assumptions (Biomass)'!$V$7,Model!AC$1,'Assumptions (Biomass)'!$V$10,'Assumptions (Biomass)'!$V$5*Model!$F$2030*AVERAGE('Assumptions (Biomass)'!$B$2:$D$2)/10^9),0)</f>
        <v>-0.001162038138</v>
      </c>
      <c r="M2090" s="160">
        <f>IF($F$2030&gt;0,PPMT('Assumptions (Biomass)'!$V$7,Model!AD$1,'Assumptions (Biomass)'!$V$10,'Assumptions (Biomass)'!$V$5*Model!$F$2030*AVERAGE('Assumptions (Biomass)'!$B$2:$D$2)/10^9),0)</f>
        <v>-0.00121723495</v>
      </c>
      <c r="N2090" s="177">
        <f>IF($F$2030&gt;0,PPMT('Assumptions (Biomass)'!$V$7,Model!AE$1,'Assumptions (Biomass)'!$V$10,'Assumptions (Biomass)'!$V$5*Model!$F$2030*AVERAGE('Assumptions (Biomass)'!$B$2:$D$2)/10^9),0)</f>
        <v>-0.00127505361</v>
      </c>
      <c r="O2090" s="160">
        <f>IF($F$2030&gt;0,PPMT('Assumptions (Biomass)'!$V$7,Model!AF$1,'Assumptions (Biomass)'!$V$10,'Assumptions (Biomass)'!$V$5*Model!$F$2030*AVERAGE('Assumptions (Biomass)'!$B$2:$D$2)/10^9),0)</f>
        <v>-0.001335618656</v>
      </c>
      <c r="P2090" s="160">
        <f>IF($F$2030&gt;0,PPMT('Assumptions (Biomass)'!$V$7,Model!AG$1,'Assumptions (Biomass)'!$V$10,'Assumptions (Biomass)'!$V$5*Model!$F$2030*AVERAGE('Assumptions (Biomass)'!$B$2:$D$2)/10^9),0)</f>
        <v>-0.001399060543</v>
      </c>
      <c r="Q2090" s="160">
        <f>IF($F$2030&gt;0,PPMT('Assumptions (Biomass)'!$V$7,Model!AH$1,'Assumptions (Biomass)'!$V$10,'Assumptions (Biomass)'!$V$5*Model!$F$2030*AVERAGE('Assumptions (Biomass)'!$B$2:$D$2)/10^9),0)</f>
        <v>-0.001465515918</v>
      </c>
      <c r="R2090" s="160">
        <f>IF($F$2030&gt;0,PPMT('Assumptions (Biomass)'!$V$7,Model!AI$1,'Assumptions (Biomass)'!$V$10,'Assumptions (Biomass)'!$V$5*Model!$F$2030*AVERAGE('Assumptions (Biomass)'!$B$2:$D$2)/10^9),0)</f>
        <v>-0.001535127924</v>
      </c>
      <c r="S2090" s="160">
        <f>IF($F$2030&gt;0,PPMT('Assumptions (Biomass)'!$V$7,Model!AJ$1,'Assumptions (Biomass)'!$V$10,'Assumptions (Biomass)'!$V$5*Model!$F$2030*AVERAGE('Assumptions (Biomass)'!$B$2:$D$2)/10^9),0)</f>
        <v>-0.001608046501</v>
      </c>
      <c r="T2090" s="160">
        <f>IF($F$2030&gt;0,PPMT('Assumptions (Biomass)'!$V$7,Model!AK$1,'Assumptions (Biomass)'!$V$10,'Assumptions (Biomass)'!$V$5*Model!$F$2030*AVERAGE('Assumptions (Biomass)'!$B$2:$D$2)/10^9),0)</f>
        <v>-0.00168442871</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-0.002371538354</v>
      </c>
      <c r="H2091" s="160">
        <f>IF($G$2030&gt;0,PPMT('Assumptions (Biomass)'!$V$7,Model!X$1,'Assumptions (Biomass)'!$V$10,'Assumptions (Biomass)'!$V$5*Model!$G$2030*AVERAGE('Assumptions (Biomass)'!$C$2:$E$2)/10^9),0)</f>
        <v>-0.002484186426</v>
      </c>
      <c r="I2091" s="160">
        <f>IF($G$2030&gt;0,PPMT('Assumptions (Biomass)'!$V$7,Model!Y$1,'Assumptions (Biomass)'!$V$10,'Assumptions (Biomass)'!$V$5*Model!$G$2030*AVERAGE('Assumptions (Biomass)'!$C$2:$E$2)/10^9),0)</f>
        <v>-0.002602185281</v>
      </c>
      <c r="J2091" s="160">
        <f>IF($G$2030&gt;0,PPMT('Assumptions (Biomass)'!$V$7,Model!Z$1,'Assumptions (Biomass)'!$V$10,'Assumptions (Biomass)'!$V$5*Model!$G$2030*AVERAGE('Assumptions (Biomass)'!$C$2:$E$2)/10^9),0)</f>
        <v>-0.002725789082</v>
      </c>
      <c r="K2091" s="160">
        <f>IF($G$2030&gt;0,PPMT('Assumptions (Biomass)'!$V$7,Model!AA$1,'Assumptions (Biomass)'!$V$10,'Assumptions (Biomass)'!$V$5*Model!$G$2030*AVERAGE('Assumptions (Biomass)'!$C$2:$E$2)/10^9),0)</f>
        <v>-0.002855264063</v>
      </c>
      <c r="L2091" s="160">
        <f>IF($G$2030&gt;0,PPMT('Assumptions (Biomass)'!$V$7,Model!AB$1,'Assumptions (Biomass)'!$V$10,'Assumptions (Biomass)'!$V$5*Model!$G$2030*AVERAGE('Assumptions (Biomass)'!$C$2:$E$2)/10^9),0)</f>
        <v>-0.002990889106</v>
      </c>
      <c r="M2091" s="160">
        <f>IF($G$2030&gt;0,PPMT('Assumptions (Biomass)'!$V$7,Model!AC$1,'Assumptions (Biomass)'!$V$10,'Assumptions (Biomass)'!$V$5*Model!$G$2030*AVERAGE('Assumptions (Biomass)'!$C$2:$E$2)/10^9),0)</f>
        <v>-0.003132956339</v>
      </c>
      <c r="N2091" s="160">
        <f>IF($G$2030&gt;0,PPMT('Assumptions (Biomass)'!$V$7,Model!AD$1,'Assumptions (Biomass)'!$V$10,'Assumptions (Biomass)'!$V$5*Model!$G$2030*AVERAGE('Assumptions (Biomass)'!$C$2:$E$2)/10^9),0)</f>
        <v>-0.003281771765</v>
      </c>
      <c r="O2091" s="160">
        <f>IF($G$2030&gt;0,PPMT('Assumptions (Biomass)'!$V$7,Model!AE$1,'Assumptions (Biomass)'!$V$10,'Assumptions (Biomass)'!$V$5*Model!$G$2030*AVERAGE('Assumptions (Biomass)'!$C$2:$E$2)/10^9),0)</f>
        <v>-0.003437655924</v>
      </c>
      <c r="P2091" s="160">
        <f>IF($G$2030&gt;0,PPMT('Assumptions (Biomass)'!$V$7,Model!AF$1,'Assumptions (Biomass)'!$V$10,'Assumptions (Biomass)'!$V$5*Model!$G$2030*AVERAGE('Assumptions (Biomass)'!$C$2:$E$2)/10^9),0)</f>
        <v>-0.00360094458</v>
      </c>
      <c r="Q2091" s="160">
        <f>IF($G$2030&gt;0,PPMT('Assumptions (Biomass)'!$V$7,Model!AG$1,'Assumptions (Biomass)'!$V$10,'Assumptions (Biomass)'!$V$5*Model!$G$2030*AVERAGE('Assumptions (Biomass)'!$C$2:$E$2)/10^9),0)</f>
        <v>-0.003771989448</v>
      </c>
      <c r="R2091" s="160">
        <f>IF($G$2030&gt;0,PPMT('Assumptions (Biomass)'!$V$7,Model!AH$1,'Assumptions (Biomass)'!$V$10,'Assumptions (Biomass)'!$V$5*Model!$G$2030*AVERAGE('Assumptions (Biomass)'!$C$2:$E$2)/10^9),0)</f>
        <v>-0.003951158947</v>
      </c>
      <c r="S2091" s="160">
        <f>IF($G$2030&gt;0,PPMT('Assumptions (Biomass)'!$V$7,Model!AI$1,'Assumptions (Biomass)'!$V$10,'Assumptions (Biomass)'!$V$5*Model!$G$2030*AVERAGE('Assumptions (Biomass)'!$C$2:$E$2)/10^9),0)</f>
        <v>-0.004138838997</v>
      </c>
      <c r="T2091" s="160">
        <f>IF($G$2030&gt;0,PPMT('Assumptions (Biomass)'!$V$7,Model!AJ$1,'Assumptions (Biomass)'!$V$10,'Assumptions (Biomass)'!$V$5*Model!$G$2030*AVERAGE('Assumptions (Biomass)'!$C$2:$E$2)/10^9),0)</f>
        <v>-0.004335433849</v>
      </c>
      <c r="U2091" s="160">
        <f>IF($G$2030&gt;0,PPMT('Assumptions (Biomass)'!$V$7,Model!AK$1,'Assumptions (Biomass)'!$V$10,'Assumptions (Biomass)'!$V$5*Model!$G$2030*AVERAGE('Assumptions (Biomass)'!$C$2:$E$2)/10^9),0)</f>
        <v>-0.004541366957</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v>
      </c>
      <c r="I2092" s="160">
        <f>IF($H$2030&gt;0,PPMT('Assumptions (Biomass)'!$V$7,Model!X$1,'Assumptions (Biomass)'!$V$10,'Assumptions (Biomass)'!$V$5*Model!$H$2030*AVERAGE('Assumptions (Biomass)'!$D$2:$F$2)/10^9),0)</f>
        <v>0</v>
      </c>
      <c r="J2092" s="160">
        <f>IF($H$2030&gt;0,PPMT('Assumptions (Biomass)'!$V$7,Model!Y$1,'Assumptions (Biomass)'!$V$10,'Assumptions (Biomass)'!$V$5*Model!$H$2030*AVERAGE('Assumptions (Biomass)'!$D$2:$F$2)/10^9),0)</f>
        <v>0</v>
      </c>
      <c r="K2092" s="160">
        <f>IF($H$2030&gt;0,PPMT('Assumptions (Biomass)'!$V$7,Model!Z$1,'Assumptions (Biomass)'!$V$10,'Assumptions (Biomass)'!$V$5*Model!$H$2030*AVERAGE('Assumptions (Biomass)'!$D$2:$F$2)/10^9),0)</f>
        <v>0</v>
      </c>
      <c r="L2092" s="160">
        <f>IF($H$2030&gt;0,PPMT('Assumptions (Biomass)'!$V$7,Model!AA$1,'Assumptions (Biomass)'!$V$10,'Assumptions (Biomass)'!$V$5*Model!$H$2030*AVERAGE('Assumptions (Biomass)'!$D$2:$F$2)/10^9),0)</f>
        <v>0</v>
      </c>
      <c r="M2092" s="160">
        <f>IF($H$2030&gt;0,PPMT('Assumptions (Biomass)'!$V$7,Model!AB$1,'Assumptions (Biomass)'!$V$10,'Assumptions (Biomass)'!$V$5*Model!$H$2030*AVERAGE('Assumptions (Biomass)'!$D$2:$F$2)/10^9),0)</f>
        <v>0</v>
      </c>
      <c r="N2092" s="160">
        <f>IF($H$2030&gt;0,PPMT('Assumptions (Biomass)'!$V$7,Model!AC$1,'Assumptions (Biomass)'!$V$10,'Assumptions (Biomass)'!$V$5*Model!$H$2030*AVERAGE('Assumptions (Biomass)'!$D$2:$F$2)/10^9),0)</f>
        <v>0</v>
      </c>
      <c r="O2092" s="160">
        <f>IF($H$2030&gt;0,PPMT('Assumptions (Biomass)'!$V$7,Model!AD$1,'Assumptions (Biomass)'!$V$10,'Assumptions (Biomass)'!$V$5*Model!$H$2030*AVERAGE('Assumptions (Biomass)'!$D$2:$F$2)/10^9),0)</f>
        <v>0</v>
      </c>
      <c r="P2092" s="160">
        <f>IF($H$2030&gt;0,PPMT('Assumptions (Biomass)'!$V$7,Model!AE$1,'Assumptions (Biomass)'!$V$10,'Assumptions (Biomass)'!$V$5*Model!$H$2030*AVERAGE('Assumptions (Biomass)'!$D$2:$F$2)/10^9),0)</f>
        <v>0</v>
      </c>
      <c r="Q2092" s="160">
        <f>IF($H$2030&gt;0,PPMT('Assumptions (Biomass)'!$V$7,Model!AF$1,'Assumptions (Biomass)'!$V$10,'Assumptions (Biomass)'!$V$5*Model!$H$2030*AVERAGE('Assumptions (Biomass)'!$D$2:$F$2)/10^9),0)</f>
        <v>0</v>
      </c>
      <c r="R2092" s="160">
        <f>IF($H$2030&gt;0,PPMT('Assumptions (Biomass)'!$V$7,Model!AG$1,'Assumptions (Biomass)'!$V$10,'Assumptions (Biomass)'!$V$5*Model!$H$2030*AVERAGE('Assumptions (Biomass)'!$D$2:$F$2)/10^9),0)</f>
        <v>0</v>
      </c>
      <c r="S2092" s="160">
        <f>IF($H$2030&gt;0,PPMT('Assumptions (Biomass)'!$V$7,Model!AH$1,'Assumptions (Biomass)'!$V$10,'Assumptions (Biomass)'!$V$5*Model!$H$2030*AVERAGE('Assumptions (Biomass)'!$D$2:$F$2)/10^9),0)</f>
        <v>0</v>
      </c>
      <c r="T2092" s="160">
        <f>IF($H$2030&gt;0,PPMT('Assumptions (Biomass)'!$V$7,Model!AI$1,'Assumptions (Biomass)'!$V$10,'Assumptions (Biomass)'!$V$5*Model!$H$2030*AVERAGE('Assumptions (Biomass)'!$D$2:$F$2)/10^9),0)</f>
        <v>0</v>
      </c>
      <c r="U2092" s="160">
        <f>IF($H$2030&gt;0,PPMT('Assumptions (Biomass)'!$V$7,Model!AJ$1,'Assumptions (Biomass)'!$V$10,'Assumptions (Biomass)'!$V$5*Model!$H$2030*AVERAGE('Assumptions (Biomass)'!$D$2:$F$2)/10^9),0)</f>
        <v>0</v>
      </c>
      <c r="V2092" s="160">
        <f>IF($H$2030&gt;0,PPMT('Assumptions (Biomass)'!$V$7,Model!AK$1,'Assumptions (Biomass)'!$V$10,'Assumptions (Biomass)'!$V$5*Model!$H$2030*AVERAGE('Assumptions (Biomass)'!$D$2:$F$2)/10^9),0)</f>
        <v>0</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-0.0005400227061</v>
      </c>
      <c r="J2093" s="160">
        <f>IF($I$2030&gt;0,PPMT('Assumptions (Biomass)'!$V$7,Model!X$1,'Assumptions (Biomass)'!$V$10,'Assumptions (Biomass)'!$V$5*Model!$I$2030*AVERAGE('Assumptions (Biomass)'!$E$2:$G$2)/10^9),0)</f>
        <v>-0.0005656737846</v>
      </c>
      <c r="K2093" s="160">
        <f>IF($I$2030&gt;0,PPMT('Assumptions (Biomass)'!$V$7,Model!Y$1,'Assumptions (Biomass)'!$V$10,'Assumptions (Biomass)'!$V$5*Model!$I$2030*AVERAGE('Assumptions (Biomass)'!$E$2:$G$2)/10^9),0)</f>
        <v>-0.0005925432894</v>
      </c>
      <c r="L2093" s="160">
        <f>IF($I$2030&gt;0,PPMT('Assumptions (Biomass)'!$V$7,Model!Z$1,'Assumptions (Biomass)'!$V$10,'Assumptions (Biomass)'!$V$5*Model!$I$2030*AVERAGE('Assumptions (Biomass)'!$E$2:$G$2)/10^9),0)</f>
        <v>-0.0006206890957</v>
      </c>
      <c r="M2093" s="160">
        <f>IF($I$2030&gt;0,PPMT('Assumptions (Biomass)'!$V$7,Model!AA$1,'Assumptions (Biomass)'!$V$10,'Assumptions (Biomass)'!$V$5*Model!$I$2030*AVERAGE('Assumptions (Biomass)'!$E$2:$G$2)/10^9),0)</f>
        <v>-0.0006501718277</v>
      </c>
      <c r="N2093" s="160">
        <f>IF($I$2030&gt;0,PPMT('Assumptions (Biomass)'!$V$7,Model!AB$1,'Assumptions (Biomass)'!$V$10,'Assumptions (Biomass)'!$V$5*Model!$I$2030*AVERAGE('Assumptions (Biomass)'!$E$2:$G$2)/10^9),0)</f>
        <v>-0.0006810549895</v>
      </c>
      <c r="O2093" s="160">
        <f>IF($I$2030&gt;0,PPMT('Assumptions (Biomass)'!$V$7,Model!AC$1,'Assumptions (Biomass)'!$V$10,'Assumptions (Biomass)'!$V$5*Model!$I$2030*AVERAGE('Assumptions (Biomass)'!$E$2:$G$2)/10^9),0)</f>
        <v>-0.0007134051015</v>
      </c>
      <c r="P2093" s="160">
        <f>IF($I$2030&gt;0,PPMT('Assumptions (Biomass)'!$V$7,Model!AD$1,'Assumptions (Biomass)'!$V$10,'Assumptions (Biomass)'!$V$5*Model!$I$2030*AVERAGE('Assumptions (Biomass)'!$E$2:$G$2)/10^9),0)</f>
        <v>-0.0007472918438</v>
      </c>
      <c r="Q2093" s="160">
        <f>IF($I$2030&gt;0,PPMT('Assumptions (Biomass)'!$V$7,Model!AE$1,'Assumptions (Biomass)'!$V$10,'Assumptions (Biomass)'!$V$5*Model!$I$2030*AVERAGE('Assumptions (Biomass)'!$E$2:$G$2)/10^9),0)</f>
        <v>-0.0007827882064</v>
      </c>
      <c r="R2093" s="160">
        <f>IF($I$2030&gt;0,PPMT('Assumptions (Biomass)'!$V$7,Model!AF$1,'Assumptions (Biomass)'!$V$10,'Assumptions (Biomass)'!$V$5*Model!$I$2030*AVERAGE('Assumptions (Biomass)'!$E$2:$G$2)/10^9),0)</f>
        <v>-0.0008199706462</v>
      </c>
      <c r="S2093" s="160">
        <f>IF($I$2030&gt;0,PPMT('Assumptions (Biomass)'!$V$7,Model!AG$1,'Assumptions (Biomass)'!$V$10,'Assumptions (Biomass)'!$V$5*Model!$I$2030*AVERAGE('Assumptions (Biomass)'!$E$2:$G$2)/10^9),0)</f>
        <v>-0.0008589192519</v>
      </c>
      <c r="T2093" s="160">
        <f>IF($I$2030&gt;0,PPMT('Assumptions (Biomass)'!$V$7,Model!AH$1,'Assumptions (Biomass)'!$V$10,'Assumptions (Biomass)'!$V$5*Model!$I$2030*AVERAGE('Assumptions (Biomass)'!$E$2:$G$2)/10^9),0)</f>
        <v>-0.0008997179164</v>
      </c>
      <c r="U2093" s="160">
        <f>IF($I$2030&gt;0,PPMT('Assumptions (Biomass)'!$V$7,Model!AI$1,'Assumptions (Biomass)'!$V$10,'Assumptions (Biomass)'!$V$5*Model!$I$2030*AVERAGE('Assumptions (Biomass)'!$E$2:$G$2)/10^9),0)</f>
        <v>-0.0009424545174</v>
      </c>
      <c r="V2093" s="160">
        <f>IF($I$2030&gt;0,PPMT('Assumptions (Biomass)'!$V$7,Model!AJ$1,'Assumptions (Biomass)'!$V$10,'Assumptions (Biomass)'!$V$5*Model!$I$2030*AVERAGE('Assumptions (Biomass)'!$E$2:$G$2)/10^9),0)</f>
        <v>-0.000987221107</v>
      </c>
      <c r="W2093" s="160">
        <f>IF($I$2030&gt;0,PPMT('Assumptions (Biomass)'!$V$7,Model!AK$1,'Assumptions (Biomass)'!$V$10,'Assumptions (Biomass)'!$V$5*Model!$I$2030*AVERAGE('Assumptions (Biomass)'!$E$2:$G$2)/10^9),0)</f>
        <v>-0.00103411411</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-0.0004584065148</v>
      </c>
      <c r="K2094" s="160">
        <f>IF($J$2030&gt;0,PPMT('Assumptions (Biomass)'!$V$7,Model!X$1,'Assumptions (Biomass)'!$V$10,'Assumptions (Biomass)'!$V$5*Model!$J$2030*AVERAGE('Assumptions (Biomass)'!$F$2:$H$2)/10^9),0)</f>
        <v>-0.0004801808242</v>
      </c>
      <c r="L2094" s="160">
        <f>IF($J$2030&gt;0,PPMT('Assumptions (Biomass)'!$V$7,Model!Y$1,'Assumptions (Biomass)'!$V$10,'Assumptions (Biomass)'!$V$5*Model!$J$2030*AVERAGE('Assumptions (Biomass)'!$F$2:$H$2)/10^9),0)</f>
        <v>-0.0005029894134</v>
      </c>
      <c r="M2094" s="160">
        <f>IF($J$2030&gt;0,PPMT('Assumptions (Biomass)'!$V$7,Model!Z$1,'Assumptions (Biomass)'!$V$10,'Assumptions (Biomass)'!$V$5*Model!$J$2030*AVERAGE('Assumptions (Biomass)'!$F$2:$H$2)/10^9),0)</f>
        <v>-0.0005268814105</v>
      </c>
      <c r="N2094" s="160">
        <f>IF($J$2030&gt;0,PPMT('Assumptions (Biomass)'!$V$7,Model!AA$1,'Assumptions (Biomass)'!$V$10,'Assumptions (Biomass)'!$V$5*Model!$J$2030*AVERAGE('Assumptions (Biomass)'!$F$2:$H$2)/10^9),0)</f>
        <v>-0.0005519082775</v>
      </c>
      <c r="O2094" s="160">
        <f>IF($J$2030&gt;0,PPMT('Assumptions (Biomass)'!$V$7,Model!AB$1,'Assumptions (Biomass)'!$V$10,'Assumptions (Biomass)'!$V$5*Model!$J$2030*AVERAGE('Assumptions (Biomass)'!$F$2:$H$2)/10^9),0)</f>
        <v>-0.0005781239207</v>
      </c>
      <c r="P2094" s="160">
        <f>IF($J$2030&gt;0,PPMT('Assumptions (Biomass)'!$V$7,Model!AC$1,'Assumptions (Biomass)'!$V$10,'Assumptions (Biomass)'!$V$5*Model!$J$2030*AVERAGE('Assumptions (Biomass)'!$F$2:$H$2)/10^9),0)</f>
        <v>-0.0006055848069</v>
      </c>
      <c r="Q2094" s="160">
        <f>IF($J$2030&gt;0,PPMT('Assumptions (Biomass)'!$V$7,Model!AD$1,'Assumptions (Biomass)'!$V$10,'Assumptions (Biomass)'!$V$5*Model!$J$2030*AVERAGE('Assumptions (Biomass)'!$F$2:$H$2)/10^9),0)</f>
        <v>-0.0006343500853</v>
      </c>
      <c r="R2094" s="160">
        <f>IF($J$2030&gt;0,PPMT('Assumptions (Biomass)'!$V$7,Model!AE$1,'Assumptions (Biomass)'!$V$10,'Assumptions (Biomass)'!$V$5*Model!$J$2030*AVERAGE('Assumptions (Biomass)'!$F$2:$H$2)/10^9),0)</f>
        <v>-0.0006644817143</v>
      </c>
      <c r="S2094" s="160">
        <f>IF($J$2030&gt;0,PPMT('Assumptions (Biomass)'!$V$7,Model!AF$1,'Assumptions (Biomass)'!$V$10,'Assumptions (Biomass)'!$V$5*Model!$J$2030*AVERAGE('Assumptions (Biomass)'!$F$2:$H$2)/10^9),0)</f>
        <v>-0.0006960445957</v>
      </c>
      <c r="T2094" s="160">
        <f>IF($J$2030&gt;0,PPMT('Assumptions (Biomass)'!$V$7,Model!AG$1,'Assumptions (Biomass)'!$V$10,'Assumptions (Biomass)'!$V$5*Model!$J$2030*AVERAGE('Assumptions (Biomass)'!$F$2:$H$2)/10^9),0)</f>
        <v>-0.000729106714</v>
      </c>
      <c r="U2094" s="160">
        <f>IF($J$2030&gt;0,PPMT('Assumptions (Biomass)'!$V$7,Model!AH$1,'Assumptions (Biomass)'!$V$10,'Assumptions (Biomass)'!$V$5*Model!$J$2030*AVERAGE('Assumptions (Biomass)'!$F$2:$H$2)/10^9),0)</f>
        <v>-0.000763739283</v>
      </c>
      <c r="V2094" s="160">
        <f>IF($J$2030&gt;0,PPMT('Assumptions (Biomass)'!$V$7,Model!AI$1,'Assumptions (Biomass)'!$V$10,'Assumptions (Biomass)'!$V$5*Model!$J$2030*AVERAGE('Assumptions (Biomass)'!$F$2:$H$2)/10^9),0)</f>
        <v>-0.0008000168989</v>
      </c>
      <c r="W2094" s="160">
        <f>IF($J$2030&gt;0,PPMT('Assumptions (Biomass)'!$V$7,Model!AJ$1,'Assumptions (Biomass)'!$V$10,'Assumptions (Biomass)'!$V$5*Model!$J$2030*AVERAGE('Assumptions (Biomass)'!$F$2:$H$2)/10^9),0)</f>
        <v>-0.0008380177016</v>
      </c>
      <c r="X2094" s="160">
        <f>IF($J$2030&gt;0,PPMT('Assumptions (Biomass)'!$V$7,Model!AK$1,'Assumptions (Biomass)'!$V$10,'Assumptions (Biomass)'!$V$5*Model!$J$2030*AVERAGE('Assumptions (Biomass)'!$F$2:$H$2)/10^9),0)</f>
        <v>-0.0008778235424</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-0.003925600169</v>
      </c>
      <c r="L2095" s="160">
        <f>IF($K$2030&gt;0,PPMT('Assumptions (Biomass)'!$V$7,Model!X$1,'Assumptions (Biomass)'!$V$10,'Assumptions (Biomass)'!$V$5*Model!$K$2030*AVERAGE('Assumptions (Biomass)'!$G$2:$I$2)/10^9),0)</f>
        <v>-0.004112066177</v>
      </c>
      <c r="M2095" s="160">
        <f>IF($K$2030&gt;0,PPMT('Assumptions (Biomass)'!$V$7,Model!Y$1,'Assumptions (Biomass)'!$V$10,'Assumptions (Biomass)'!$V$5*Model!$K$2030*AVERAGE('Assumptions (Biomass)'!$G$2:$I$2)/10^9),0)</f>
        <v>-0.004307389321</v>
      </c>
      <c r="N2095" s="160">
        <f>IF($K$2030&gt;0,PPMT('Assumptions (Biomass)'!$V$7,Model!Z$1,'Assumptions (Biomass)'!$V$10,'Assumptions (Biomass)'!$V$5*Model!$K$2030*AVERAGE('Assumptions (Biomass)'!$G$2:$I$2)/10^9),0)</f>
        <v>-0.004511990314</v>
      </c>
      <c r="O2095" s="160">
        <f>IF($K$2030&gt;0,PPMT('Assumptions (Biomass)'!$V$7,Model!AA$1,'Assumptions (Biomass)'!$V$10,'Assumptions (Biomass)'!$V$5*Model!$K$2030*AVERAGE('Assumptions (Biomass)'!$G$2:$I$2)/10^9),0)</f>
        <v>-0.004726309853</v>
      </c>
      <c r="P2095" s="160">
        <f>IF($K$2030&gt;0,PPMT('Assumptions (Biomass)'!$V$7,Model!AB$1,'Assumptions (Biomass)'!$V$10,'Assumptions (Biomass)'!$V$5*Model!$K$2030*AVERAGE('Assumptions (Biomass)'!$G$2:$I$2)/10^9),0)</f>
        <v>-0.004950809571</v>
      </c>
      <c r="Q2095" s="160">
        <f>IF($K$2030&gt;0,PPMT('Assumptions (Biomass)'!$V$7,Model!AC$1,'Assumptions (Biomass)'!$V$10,'Assumptions (Biomass)'!$V$5*Model!$K$2030*AVERAGE('Assumptions (Biomass)'!$G$2:$I$2)/10^9),0)</f>
        <v>-0.005185973026</v>
      </c>
      <c r="R2095" s="160">
        <f>IF($K$2030&gt;0,PPMT('Assumptions (Biomass)'!$V$7,Model!AD$1,'Assumptions (Biomass)'!$V$10,'Assumptions (Biomass)'!$V$5*Model!$K$2030*AVERAGE('Assumptions (Biomass)'!$G$2:$I$2)/10^9),0)</f>
        <v>-0.005432306745</v>
      </c>
      <c r="S2095" s="160">
        <f>IF($K$2030&gt;0,PPMT('Assumptions (Biomass)'!$V$7,Model!AE$1,'Assumptions (Biomass)'!$V$10,'Assumptions (Biomass)'!$V$5*Model!$K$2030*AVERAGE('Assumptions (Biomass)'!$G$2:$I$2)/10^9),0)</f>
        <v>-0.005690341315</v>
      </c>
      <c r="T2095" s="160">
        <f>IF($K$2030&gt;0,PPMT('Assumptions (Biomass)'!$V$7,Model!AF$1,'Assumptions (Biomass)'!$V$10,'Assumptions (Biomass)'!$V$5*Model!$K$2030*AVERAGE('Assumptions (Biomass)'!$G$2:$I$2)/10^9),0)</f>
        <v>-0.005960632528</v>
      </c>
      <c r="U2095" s="160">
        <f>IF($K$2030&gt;0,PPMT('Assumptions (Biomass)'!$V$7,Model!AG$1,'Assumptions (Biomass)'!$V$10,'Assumptions (Biomass)'!$V$5*Model!$K$2030*AVERAGE('Assumptions (Biomass)'!$G$2:$I$2)/10^9),0)</f>
        <v>-0.006243762573</v>
      </c>
      <c r="V2095" s="160">
        <f>IF($K$2030&gt;0,PPMT('Assumptions (Biomass)'!$V$7,Model!AH$1,'Assumptions (Biomass)'!$V$10,'Assumptions (Biomass)'!$V$5*Model!$K$2030*AVERAGE('Assumptions (Biomass)'!$G$2:$I$2)/10^9),0)</f>
        <v>-0.006540341295</v>
      </c>
      <c r="W2095" s="160">
        <f>IF($K$2030&gt;0,PPMT('Assumptions (Biomass)'!$V$7,Model!AI$1,'Assumptions (Biomass)'!$V$10,'Assumptions (Biomass)'!$V$5*Model!$K$2030*AVERAGE('Assumptions (Biomass)'!$G$2:$I$2)/10^9),0)</f>
        <v>-0.006851007507</v>
      </c>
      <c r="X2095" s="160">
        <f>IF($K$2030&gt;0,PPMT('Assumptions (Biomass)'!$V$7,Model!AJ$1,'Assumptions (Biomass)'!$V$10,'Assumptions (Biomass)'!$V$5*Model!$K$2030*AVERAGE('Assumptions (Biomass)'!$G$2:$I$2)/10^9),0)</f>
        <v>-0.007176430363</v>
      </c>
      <c r="Y2095" s="160">
        <f>IF($K$2030&gt;0,PPMT('Assumptions (Biomass)'!$V$7,Model!AK$1,'Assumptions (Biomass)'!$V$10,'Assumptions (Biomass)'!$V$5*Model!$K$2030*AVERAGE('Assumptions (Biomass)'!$G$2:$I$2)/10^9),0)</f>
        <v>-0.007517310805</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-0.002779692907</v>
      </c>
      <c r="M2096" s="160">
        <f>IF($L$2030&gt;0,PPMT('Assumptions (Biomass)'!$V$7,Model!X$1,'Assumptions (Biomass)'!$V$10,'Assumptions (Biomass)'!$V$5*Model!$L$2030*AVERAGE('Assumptions (Biomass)'!$H$2:$J$2)/10^9),0)</f>
        <v>-0.00291172832</v>
      </c>
      <c r="N2096" s="160">
        <f>IF($L$2030&gt;0,PPMT('Assumptions (Biomass)'!$V$7,Model!Y$1,'Assumptions (Biomass)'!$V$10,'Assumptions (Biomass)'!$V$5*Model!$L$2030*AVERAGE('Assumptions (Biomass)'!$H$2:$J$2)/10^9),0)</f>
        <v>-0.003050035415</v>
      </c>
      <c r="O2096" s="160">
        <f>IF($L$2030&gt;0,PPMT('Assumptions (Biomass)'!$V$7,Model!Z$1,'Assumptions (Biomass)'!$V$10,'Assumptions (Biomass)'!$V$5*Model!$L$2030*AVERAGE('Assumptions (Biomass)'!$H$2:$J$2)/10^9),0)</f>
        <v>-0.003194912097</v>
      </c>
      <c r="P2096" s="160">
        <f>IF($L$2030&gt;0,PPMT('Assumptions (Biomass)'!$V$7,Model!AA$1,'Assumptions (Biomass)'!$V$10,'Assumptions (Biomass)'!$V$5*Model!$L$2030*AVERAGE('Assumptions (Biomass)'!$H$2:$J$2)/10^9),0)</f>
        <v>-0.003346670422</v>
      </c>
      <c r="Q2096" s="160">
        <f>IF($L$2030&gt;0,PPMT('Assumptions (Biomass)'!$V$7,Model!AB$1,'Assumptions (Biomass)'!$V$10,'Assumptions (Biomass)'!$V$5*Model!$L$2030*AVERAGE('Assumptions (Biomass)'!$H$2:$J$2)/10^9),0)</f>
        <v>-0.003505637267</v>
      </c>
      <c r="R2096" s="160">
        <f>IF($L$2030&gt;0,PPMT('Assumptions (Biomass)'!$V$7,Model!AC$1,'Assumptions (Biomass)'!$V$10,'Assumptions (Biomass)'!$V$5*Model!$L$2030*AVERAGE('Assumptions (Biomass)'!$H$2:$J$2)/10^9),0)</f>
        <v>-0.003672155037</v>
      </c>
      <c r="S2096" s="160">
        <f>IF($L$2030&gt;0,PPMT('Assumptions (Biomass)'!$V$7,Model!AD$1,'Assumptions (Biomass)'!$V$10,'Assumptions (Biomass)'!$V$5*Model!$L$2030*AVERAGE('Assumptions (Biomass)'!$H$2:$J$2)/10^9),0)</f>
        <v>-0.003846582402</v>
      </c>
      <c r="T2096" s="160">
        <f>IF($L$2030&gt;0,PPMT('Assumptions (Biomass)'!$V$7,Model!AE$1,'Assumptions (Biomass)'!$V$10,'Assumptions (Biomass)'!$V$5*Model!$L$2030*AVERAGE('Assumptions (Biomass)'!$H$2:$J$2)/10^9),0)</f>
        <v>-0.004029295066</v>
      </c>
      <c r="U2096" s="160">
        <f>IF($L$2030&gt;0,PPMT('Assumptions (Biomass)'!$V$7,Model!AF$1,'Assumptions (Biomass)'!$V$10,'Assumptions (Biomass)'!$V$5*Model!$L$2030*AVERAGE('Assumptions (Biomass)'!$H$2:$J$2)/10^9),0)</f>
        <v>-0.004220686581</v>
      </c>
      <c r="V2096" s="160">
        <f>IF($L$2030&gt;0,PPMT('Assumptions (Biomass)'!$V$7,Model!AG$1,'Assumptions (Biomass)'!$V$10,'Assumptions (Biomass)'!$V$5*Model!$L$2030*AVERAGE('Assumptions (Biomass)'!$H$2:$J$2)/10^9),0)</f>
        <v>-0.004421169194</v>
      </c>
      <c r="W2096" s="160">
        <f>IF($L$2030&gt;0,PPMT('Assumptions (Biomass)'!$V$7,Model!AH$1,'Assumptions (Biomass)'!$V$10,'Assumptions (Biomass)'!$V$5*Model!$L$2030*AVERAGE('Assumptions (Biomass)'!$H$2:$J$2)/10^9),0)</f>
        <v>-0.004631174731</v>
      </c>
      <c r="X2096" s="160">
        <f>IF($L$2030&gt;0,PPMT('Assumptions (Biomass)'!$V$7,Model!AI$1,'Assumptions (Biomass)'!$V$10,'Assumptions (Biomass)'!$V$5*Model!$L$2030*AVERAGE('Assumptions (Biomass)'!$H$2:$J$2)/10^9),0)</f>
        <v>-0.00485115553</v>
      </c>
      <c r="Y2096" s="160">
        <f>IF($L$2030&gt;0,PPMT('Assumptions (Biomass)'!$V$7,Model!AJ$1,'Assumptions (Biomass)'!$V$10,'Assumptions (Biomass)'!$V$5*Model!$L$2030*AVERAGE('Assumptions (Biomass)'!$H$2:$J$2)/10^9),0)</f>
        <v>-0.005081585418</v>
      </c>
      <c r="Z2096" s="160">
        <f>IF($L$2030&gt;0,PPMT('Assumptions (Biomass)'!$V$7,Model!AK$1,'Assumptions (Biomass)'!$V$10,'Assumptions (Biomass)'!$V$5*Model!$L$2030*AVERAGE('Assumptions (Biomass)'!$H$2:$J$2)/10^9),0)</f>
        <v>-0.005322960725</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-0.003709483122</v>
      </c>
      <c r="N2097" s="160">
        <f>IF($M$2030&gt;0,PPMT('Assumptions (Biomass)'!$V$7,Model!X$1,'Assumptions (Biomass)'!$V$10,'Assumptions (Biomass)'!$V$5*Model!$M$2030*AVERAGE('Assumptions (Biomass)'!$I$2:$K$2)/10^9),0)</f>
        <v>-0.00388568357</v>
      </c>
      <c r="O2097" s="160">
        <f>IF($M$2030&gt;0,PPMT('Assumptions (Biomass)'!$V$7,Model!Y$1,'Assumptions (Biomass)'!$V$10,'Assumptions (Biomass)'!$V$5*Model!$M$2030*AVERAGE('Assumptions (Biomass)'!$I$2:$K$2)/10^9),0)</f>
        <v>-0.00407025354</v>
      </c>
      <c r="P2097" s="160">
        <f>IF($M$2030&gt;0,PPMT('Assumptions (Biomass)'!$V$7,Model!Z$1,'Assumptions (Biomass)'!$V$10,'Assumptions (Biomass)'!$V$5*Model!$M$2030*AVERAGE('Assumptions (Biomass)'!$I$2:$K$2)/10^9),0)</f>
        <v>-0.004263590583</v>
      </c>
      <c r="Q2097" s="160">
        <f>IF($M$2030&gt;0,PPMT('Assumptions (Biomass)'!$V$7,Model!AA$1,'Assumptions (Biomass)'!$V$10,'Assumptions (Biomass)'!$V$5*Model!$M$2030*AVERAGE('Assumptions (Biomass)'!$I$2:$K$2)/10^9),0)</f>
        <v>-0.004466111136</v>
      </c>
      <c r="R2097" s="160">
        <f>IF($M$2030&gt;0,PPMT('Assumptions (Biomass)'!$V$7,Model!AB$1,'Assumptions (Biomass)'!$V$10,'Assumptions (Biomass)'!$V$5*Model!$M$2030*AVERAGE('Assumptions (Biomass)'!$I$2:$K$2)/10^9),0)</f>
        <v>-0.004678251415</v>
      </c>
      <c r="S2097" s="160">
        <f>IF($M$2030&gt;0,PPMT('Assumptions (Biomass)'!$V$7,Model!AC$1,'Assumptions (Biomass)'!$V$10,'Assumptions (Biomass)'!$V$5*Model!$M$2030*AVERAGE('Assumptions (Biomass)'!$I$2:$K$2)/10^9),0)</f>
        <v>-0.004900468357</v>
      </c>
      <c r="T2097" s="160">
        <f>IF($M$2030&gt;0,PPMT('Assumptions (Biomass)'!$V$7,Model!AD$1,'Assumptions (Biomass)'!$V$10,'Assumptions (Biomass)'!$V$5*Model!$M$2030*AVERAGE('Assumptions (Biomass)'!$I$2:$K$2)/10^9),0)</f>
        <v>-0.005133240604</v>
      </c>
      <c r="U2097" s="160">
        <f>IF($M$2030&gt;0,PPMT('Assumptions (Biomass)'!$V$7,Model!AE$1,'Assumptions (Biomass)'!$V$10,'Assumptions (Biomass)'!$V$5*Model!$M$2030*AVERAGE('Assumptions (Biomass)'!$I$2:$K$2)/10^9),0)</f>
        <v>-0.005377069533</v>
      </c>
      <c r="V2097" s="160">
        <f>IF($M$2030&gt;0,PPMT('Assumptions (Biomass)'!$V$7,Model!AF$1,'Assumptions (Biomass)'!$V$10,'Assumptions (Biomass)'!$V$5*Model!$M$2030*AVERAGE('Assumptions (Biomass)'!$I$2:$K$2)/10^9),0)</f>
        <v>-0.005632480336</v>
      </c>
      <c r="W2097" s="160">
        <f>IF($M$2030&gt;0,PPMT('Assumptions (Biomass)'!$V$7,Model!AG$1,'Assumptions (Biomass)'!$V$10,'Assumptions (Biomass)'!$V$5*Model!$M$2030*AVERAGE('Assumptions (Biomass)'!$I$2:$K$2)/10^9),0)</f>
        <v>-0.005900023151</v>
      </c>
      <c r="X2097" s="160">
        <f>IF($M$2030&gt;0,PPMT('Assumptions (Biomass)'!$V$7,Model!AH$1,'Assumptions (Biomass)'!$V$10,'Assumptions (Biomass)'!$V$5*Model!$M$2030*AVERAGE('Assumptions (Biomass)'!$I$2:$K$2)/10^9),0)</f>
        <v>-0.006180274251</v>
      </c>
      <c r="Y2097" s="160">
        <f>IF($M$2030&gt;0,PPMT('Assumptions (Biomass)'!$V$7,Model!AI$1,'Assumptions (Biomass)'!$V$10,'Assumptions (Biomass)'!$V$5*Model!$M$2030*AVERAGE('Assumptions (Biomass)'!$I$2:$K$2)/10^9),0)</f>
        <v>-0.006473837278</v>
      </c>
      <c r="Z2097" s="160">
        <f>IF($M$2030&gt;0,PPMT('Assumptions (Biomass)'!$V$7,Model!AJ$1,'Assumptions (Biomass)'!$V$10,'Assumptions (Biomass)'!$V$5*Model!$M$2030*AVERAGE('Assumptions (Biomass)'!$I$2:$K$2)/10^9),0)</f>
        <v>-0.006781344549</v>
      </c>
      <c r="AA2097" s="160">
        <f>IF($M$2030&gt;0,PPMT('Assumptions (Biomass)'!$V$7,Model!AK$1,'Assumptions (Biomass)'!$V$10,'Assumptions (Biomass)'!$V$5*Model!$M$2030*AVERAGE('Assumptions (Biomass)'!$I$2:$K$2)/10^9),0)</f>
        <v>-0.007103458415</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-0.0007429495941</v>
      </c>
      <c r="O2098" s="177">
        <f>IF($N$2030&gt;0,PPMT('Assumptions (Biomass)'!$V$7,Model!X$1,'Assumptions (Biomass)'!$V$10,'Assumptions (Biomass)'!$V$5*Model!$N$2030*AVERAGE('Assumptions (Biomass)'!$J$2:$L$2)/10^9),0)</f>
        <v>-0.0007782396998</v>
      </c>
      <c r="P2098" s="177">
        <f>IF($N$2030&gt;0,PPMT('Assumptions (Biomass)'!$V$7,Model!Y$1,'Assumptions (Biomass)'!$V$10,'Assumptions (Biomass)'!$V$5*Model!$N$2030*AVERAGE('Assumptions (Biomass)'!$J$2:$L$2)/10^9),0)</f>
        <v>-0.0008152060855</v>
      </c>
      <c r="Q2098" s="177">
        <f>IF($N$2030&gt;0,PPMT('Assumptions (Biomass)'!$V$7,Model!Z$1,'Assumptions (Biomass)'!$V$10,'Assumptions (Biomass)'!$V$5*Model!$N$2030*AVERAGE('Assumptions (Biomass)'!$J$2:$L$2)/10^9),0)</f>
        <v>-0.0008539283746</v>
      </c>
      <c r="R2098" s="177">
        <f>IF($N$2030&gt;0,PPMT('Assumptions (Biomass)'!$V$7,Model!AA$1,'Assumptions (Biomass)'!$V$10,'Assumptions (Biomass)'!$V$5*Model!$N$2030*AVERAGE('Assumptions (Biomass)'!$J$2:$L$2)/10^9),0)</f>
        <v>-0.0008944899724</v>
      </c>
      <c r="S2098" s="177">
        <f>IF($N$2030&gt;0,PPMT('Assumptions (Biomass)'!$V$7,Model!AB$1,'Assumptions (Biomass)'!$V$10,'Assumptions (Biomass)'!$V$5*Model!$N$2030*AVERAGE('Assumptions (Biomass)'!$J$2:$L$2)/10^9),0)</f>
        <v>-0.0009369782461</v>
      </c>
      <c r="T2098" s="177">
        <f>IF($N$2030&gt;0,PPMT('Assumptions (Biomass)'!$V$7,Model!AC$1,'Assumptions (Biomass)'!$V$10,'Assumptions (Biomass)'!$V$5*Model!$N$2030*AVERAGE('Assumptions (Biomass)'!$J$2:$L$2)/10^9),0)</f>
        <v>-0.0009814847127</v>
      </c>
      <c r="U2098" s="177">
        <f>IF($N$2030&gt;0,PPMT('Assumptions (Biomass)'!$V$7,Model!AD$1,'Assumptions (Biomass)'!$V$10,'Assumptions (Biomass)'!$V$5*Model!$N$2030*AVERAGE('Assumptions (Biomass)'!$J$2:$L$2)/10^9),0)</f>
        <v>-0.001028105237</v>
      </c>
      <c r="V2098" s="177">
        <f>IF($N$2030&gt;0,PPMT('Assumptions (Biomass)'!$V$7,Model!AE$1,'Assumptions (Biomass)'!$V$10,'Assumptions (Biomass)'!$V$5*Model!$N$2030*AVERAGE('Assumptions (Biomass)'!$J$2:$L$2)/10^9),0)</f>
        <v>-0.001076940235</v>
      </c>
      <c r="W2098" s="177">
        <f>IF($N$2030&gt;0,PPMT('Assumptions (Biomass)'!$V$7,Model!AF$1,'Assumptions (Biomass)'!$V$10,'Assumptions (Biomass)'!$V$5*Model!$N$2030*AVERAGE('Assumptions (Biomass)'!$J$2:$L$2)/10^9),0)</f>
        <v>-0.001128094897</v>
      </c>
      <c r="X2098" s="177">
        <f>IF($N$2030&gt;0,PPMT('Assumptions (Biomass)'!$V$7,Model!AG$1,'Assumptions (Biomass)'!$V$10,'Assumptions (Biomass)'!$V$5*Model!$N$2030*AVERAGE('Assumptions (Biomass)'!$J$2:$L$2)/10^9),0)</f>
        <v>-0.001181679404</v>
      </c>
      <c r="Y2098" s="177">
        <f>IF($N$2030&gt;0,PPMT('Assumptions (Biomass)'!$V$7,Model!AH$1,'Assumptions (Biomass)'!$V$10,'Assumptions (Biomass)'!$V$5*Model!$N$2030*AVERAGE('Assumptions (Biomass)'!$J$2:$L$2)/10^9),0)</f>
        <v>-0.001237809176</v>
      </c>
      <c r="Z2098" s="177">
        <f>IF($N$2030&gt;0,PPMT('Assumptions (Biomass)'!$V$7,Model!AI$1,'Assumptions (Biomass)'!$V$10,'Assumptions (Biomass)'!$V$5*Model!$N$2030*AVERAGE('Assumptions (Biomass)'!$J$2:$L$2)/10^9),0)</f>
        <v>-0.001296605112</v>
      </c>
      <c r="AA2098" s="177">
        <f>IF($N$2030&gt;0,PPMT('Assumptions (Biomass)'!$V$7,Model!AJ$1,'Assumptions (Biomass)'!$V$10,'Assumptions (Biomass)'!$V$5*Model!$N$2030*AVERAGE('Assumptions (Biomass)'!$J$2:$L$2)/10^9),0)</f>
        <v>-0.001358193854</v>
      </c>
      <c r="AB2098" s="177">
        <f>IF($N$2030&gt;0,PPMT('Assumptions (Biomass)'!$V$7,Model!AK$1,'Assumptions (Biomass)'!$V$10,'Assumptions (Biomass)'!$V$5*Model!$N$2030*AVERAGE('Assumptions (Biomass)'!$J$2:$L$2)/10^9),0)</f>
        <v>-0.001422708063</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-0.006894677165</v>
      </c>
      <c r="P2099" s="160">
        <f>IF($O$2030&gt;0,PPMT('Assumptions (Biomass)'!$V$7,Model!X$1,'Assumptions (Biomass)'!$V$10,'Assumptions (Biomass)'!$V$5*Model!$O$2030*AVERAGE('Assumptions (Biomass)'!$K$2:$M$2)/10^9),0)</f>
        <v>-0.00722217433</v>
      </c>
      <c r="Q2099" s="160">
        <f>IF($O$2030&gt;0,PPMT('Assumptions (Biomass)'!$V$7,Model!Y$1,'Assumptions (Biomass)'!$V$10,'Assumptions (Biomass)'!$V$5*Model!$O$2030*AVERAGE('Assumptions (Biomass)'!$K$2:$M$2)/10^9),0)</f>
        <v>-0.007565227611</v>
      </c>
      <c r="R2099" s="160">
        <f>IF($O$2030&gt;0,PPMT('Assumptions (Biomass)'!$V$7,Model!Z$1,'Assumptions (Biomass)'!$V$10,'Assumptions (Biomass)'!$V$5*Model!$O$2030*AVERAGE('Assumptions (Biomass)'!$K$2:$M$2)/10^9),0)</f>
        <v>-0.007924575922</v>
      </c>
      <c r="S2099" s="160">
        <f>IF($O$2030&gt;0,PPMT('Assumptions (Biomass)'!$V$7,Model!AA$1,'Assumptions (Biomass)'!$V$10,'Assumptions (Biomass)'!$V$5*Model!$O$2030*AVERAGE('Assumptions (Biomass)'!$K$2:$M$2)/10^9),0)</f>
        <v>-0.008300993279</v>
      </c>
      <c r="T2099" s="160">
        <f>IF($O$2030&gt;0,PPMT('Assumptions (Biomass)'!$V$7,Model!AB$1,'Assumptions (Biomass)'!$V$10,'Assumptions (Biomass)'!$V$5*Model!$O$2030*AVERAGE('Assumptions (Biomass)'!$K$2:$M$2)/10^9),0)</f>
        <v>-0.008695290459</v>
      </c>
      <c r="U2099" s="160">
        <f>IF($O$2030&gt;0,PPMT('Assumptions (Biomass)'!$V$7,Model!AC$1,'Assumptions (Biomass)'!$V$10,'Assumptions (Biomass)'!$V$5*Model!$O$2030*AVERAGE('Assumptions (Biomass)'!$K$2:$M$2)/10^9),0)</f>
        <v>-0.009108316756</v>
      </c>
      <c r="V2099" s="160">
        <f>IF($O$2030&gt;0,PPMT('Assumptions (Biomass)'!$V$7,Model!AD$1,'Assumptions (Biomass)'!$V$10,'Assumptions (Biomass)'!$V$5*Model!$O$2030*AVERAGE('Assumptions (Biomass)'!$K$2:$M$2)/10^9),0)</f>
        <v>-0.009540961802</v>
      </c>
      <c r="W2099" s="160">
        <f>IF($O$2030&gt;0,PPMT('Assumptions (Biomass)'!$V$7,Model!AE$1,'Assumptions (Biomass)'!$V$10,'Assumptions (Biomass)'!$V$5*Model!$O$2030*AVERAGE('Assumptions (Biomass)'!$K$2:$M$2)/10^9),0)</f>
        <v>-0.009994157488</v>
      </c>
      <c r="X2099" s="160">
        <f>IF($O$2030&gt;0,PPMT('Assumptions (Biomass)'!$V$7,Model!AF$1,'Assumptions (Biomass)'!$V$10,'Assumptions (Biomass)'!$V$5*Model!$O$2030*AVERAGE('Assumptions (Biomass)'!$K$2:$M$2)/10^9),0)</f>
        <v>-0.01046887997</v>
      </c>
      <c r="Y2099" s="160">
        <f>IF($O$2030&gt;0,PPMT('Assumptions (Biomass)'!$V$7,Model!AG$1,'Assumptions (Biomass)'!$V$10,'Assumptions (Biomass)'!$V$5*Model!$O$2030*AVERAGE('Assumptions (Biomass)'!$K$2:$M$2)/10^9),0)</f>
        <v>-0.01096615177</v>
      </c>
      <c r="Z2099" s="160">
        <f>IF($O$2030&gt;0,PPMT('Assumptions (Biomass)'!$V$7,Model!AH$1,'Assumptions (Biomass)'!$V$10,'Assumptions (Biomass)'!$V$5*Model!$O$2030*AVERAGE('Assumptions (Biomass)'!$K$2:$M$2)/10^9),0)</f>
        <v>-0.01148704398</v>
      </c>
      <c r="AA2099" s="160">
        <f>IF($O$2030&gt;0,PPMT('Assumptions (Biomass)'!$V$7,Model!AI$1,'Assumptions (Biomass)'!$V$10,'Assumptions (Biomass)'!$V$5*Model!$O$2030*AVERAGE('Assumptions (Biomass)'!$K$2:$M$2)/10^9),0)</f>
        <v>-0.01203267856</v>
      </c>
      <c r="AB2099" s="160">
        <f>IF($O$2030&gt;0,PPMT('Assumptions (Biomass)'!$V$7,Model!AJ$1,'Assumptions (Biomass)'!$V$10,'Assumptions (Biomass)'!$V$5*Model!$O$2030*AVERAGE('Assumptions (Biomass)'!$K$2:$M$2)/10^9),0)</f>
        <v>-0.0126042308</v>
      </c>
      <c r="AC2099" s="160">
        <f>IF($O$2030&gt;0,PPMT('Assumptions (Biomass)'!$V$7,Model!AK$1,'Assumptions (Biomass)'!$V$10,'Assumptions (Biomass)'!$V$5*Model!$O$2030*AVERAGE('Assumptions (Biomass)'!$K$2:$M$2)/10^9),0)</f>
        <v>-0.01320293176</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-0.00247287783</v>
      </c>
      <c r="Q2100" s="177">
        <f>IF($P$2030&gt;0,PPMT('Assumptions (Biomass)'!$V$7,Model!X$1,'Assumptions (Biomass)'!$V$10,'Assumptions (Biomass)'!$V$5*Model!$P$2030*AVERAGE('Assumptions (Biomass)'!$L$2:$N$2)/10^9),0)</f>
        <v>-0.002590339527</v>
      </c>
      <c r="R2100" s="177">
        <f>IF($P$2030&gt;0,PPMT('Assumptions (Biomass)'!$V$7,Model!Y$1,'Assumptions (Biomass)'!$V$10,'Assumptions (Biomass)'!$V$5*Model!$P$2030*AVERAGE('Assumptions (Biomass)'!$L$2:$N$2)/10^9),0)</f>
        <v>-0.002713380654</v>
      </c>
      <c r="S2100" s="177">
        <f>IF($P$2030&gt;0,PPMT('Assumptions (Biomass)'!$V$7,Model!Z$1,'Assumptions (Biomass)'!$V$10,'Assumptions (Biomass)'!$V$5*Model!$P$2030*AVERAGE('Assumptions (Biomass)'!$L$2:$N$2)/10^9),0)</f>
        <v>-0.002842266235</v>
      </c>
      <c r="T2100" s="177">
        <f>IF($P$2030&gt;0,PPMT('Assumptions (Biomass)'!$V$7,Model!AA$1,'Assumptions (Biomass)'!$V$10,'Assumptions (Biomass)'!$V$5*Model!$P$2030*AVERAGE('Assumptions (Biomass)'!$L$2:$N$2)/10^9),0)</f>
        <v>-0.002977273881</v>
      </c>
      <c r="U2100" s="177">
        <f>IF($P$2030&gt;0,PPMT('Assumptions (Biomass)'!$V$7,Model!AB$1,'Assumptions (Biomass)'!$V$10,'Assumptions (Biomass)'!$V$5*Model!$P$2030*AVERAGE('Assumptions (Biomass)'!$L$2:$N$2)/10^9),0)</f>
        <v>-0.003118694391</v>
      </c>
      <c r="V2100" s="177">
        <f>IF($P$2030&gt;0,PPMT('Assumptions (Biomass)'!$V$7,Model!AC$1,'Assumptions (Biomass)'!$V$10,'Assumptions (Biomass)'!$V$5*Model!$P$2030*AVERAGE('Assumptions (Biomass)'!$L$2:$N$2)/10^9),0)</f>
        <v>-0.003266832374</v>
      </c>
      <c r="W2100" s="177">
        <f>IF($P$2030&gt;0,PPMT('Assumptions (Biomass)'!$V$7,Model!AD$1,'Assumptions (Biomass)'!$V$10,'Assumptions (Biomass)'!$V$5*Model!$P$2030*AVERAGE('Assumptions (Biomass)'!$L$2:$N$2)/10^9),0)</f>
        <v>-0.003422006912</v>
      </c>
      <c r="X2100" s="177">
        <f>IF($P$2030&gt;0,PPMT('Assumptions (Biomass)'!$V$7,Model!AE$1,'Assumptions (Biomass)'!$V$10,'Assumptions (Biomass)'!$V$5*Model!$P$2030*AVERAGE('Assumptions (Biomass)'!$L$2:$N$2)/10^9),0)</f>
        <v>-0.00358455224</v>
      </c>
      <c r="Y2100" s="177">
        <f>IF($P$2030&gt;0,PPMT('Assumptions (Biomass)'!$V$7,Model!AF$1,'Assumptions (Biomass)'!$V$10,'Assumptions (Biomass)'!$V$5*Model!$P$2030*AVERAGE('Assumptions (Biomass)'!$L$2:$N$2)/10^9),0)</f>
        <v>-0.003754818472</v>
      </c>
      <c r="Z2100" s="177">
        <f>IF($P$2030&gt;0,PPMT('Assumptions (Biomass)'!$V$7,Model!AG$1,'Assumptions (Biomass)'!$V$10,'Assumptions (Biomass)'!$V$5*Model!$P$2030*AVERAGE('Assumptions (Biomass)'!$L$2:$N$2)/10^9),0)</f>
        <v>-0.003933172349</v>
      </c>
      <c r="AA2100" s="177">
        <f>IF($P$2030&gt;0,PPMT('Assumptions (Biomass)'!$V$7,Model!AH$1,'Assumptions (Biomass)'!$V$10,'Assumptions (Biomass)'!$V$5*Model!$P$2030*AVERAGE('Assumptions (Biomass)'!$L$2:$N$2)/10^9),0)</f>
        <v>-0.004119998036</v>
      </c>
      <c r="AB2100" s="177">
        <f>IF($P$2030&gt;0,PPMT('Assumptions (Biomass)'!$V$7,Model!AI$1,'Assumptions (Biomass)'!$V$10,'Assumptions (Biomass)'!$V$5*Model!$P$2030*AVERAGE('Assumptions (Biomass)'!$L$2:$N$2)/10^9),0)</f>
        <v>-0.004315697943</v>
      </c>
      <c r="AC2100" s="177">
        <f>IF($P$2030&gt;0,PPMT('Assumptions (Biomass)'!$V$7,Model!AJ$1,'Assumptions (Biomass)'!$V$10,'Assumptions (Biomass)'!$V$5*Model!$P$2030*AVERAGE('Assumptions (Biomass)'!$L$2:$N$2)/10^9),0)</f>
        <v>-0.004520693595</v>
      </c>
      <c r="AD2100" s="177">
        <f>IF($P$2030&gt;0,PPMT('Assumptions (Biomass)'!$V$7,Model!AK$1,'Assumptions (Biomass)'!$V$10,'Assumptions (Biomass)'!$V$5*Model!$P$2030*AVERAGE('Assumptions (Biomass)'!$L$2:$N$2)/10^9),0)</f>
        <v>-0.004735426541</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-0.004438433247</v>
      </c>
      <c r="R2101" s="160">
        <f>IF($Q$2030&gt;0,PPMT('Assumptions (Biomass)'!$V$7,Model!X$1,'Assumptions (Biomass)'!$V$10,'Assumptions (Biomass)'!$V$5*Model!$Q$2030*AVERAGE('Assumptions (Biomass)'!$M$2:$O$2)/10^9),0)</f>
        <v>-0.004649258826</v>
      </c>
      <c r="S2101" s="160">
        <f>IF($Q$2030&gt;0,PPMT('Assumptions (Biomass)'!$V$7,Model!Y$1,'Assumptions (Biomass)'!$V$10,'Assumptions (Biomass)'!$V$5*Model!$Q$2030*AVERAGE('Assumptions (Biomass)'!$M$2:$O$2)/10^9),0)</f>
        <v>-0.00487009862</v>
      </c>
      <c r="T2101" s="160">
        <f>IF($Q$2030&gt;0,PPMT('Assumptions (Biomass)'!$V$7,Model!Z$1,'Assumptions (Biomass)'!$V$10,'Assumptions (Biomass)'!$V$5*Model!$Q$2030*AVERAGE('Assumptions (Biomass)'!$M$2:$O$2)/10^9),0)</f>
        <v>-0.005101428305</v>
      </c>
      <c r="U2101" s="160">
        <f>IF($Q$2030&gt;0,PPMT('Assumptions (Biomass)'!$V$7,Model!AA$1,'Assumptions (Biomass)'!$V$10,'Assumptions (Biomass)'!$V$5*Model!$Q$2030*AVERAGE('Assumptions (Biomass)'!$M$2:$O$2)/10^9),0)</f>
        <v>-0.005343746149</v>
      </c>
      <c r="V2101" s="160">
        <f>IF($Q$2030&gt;0,PPMT('Assumptions (Biomass)'!$V$7,Model!AB$1,'Assumptions (Biomass)'!$V$10,'Assumptions (Biomass)'!$V$5*Model!$Q$2030*AVERAGE('Assumptions (Biomass)'!$M$2:$O$2)/10^9),0)</f>
        <v>-0.005597574091</v>
      </c>
      <c r="W2101" s="160">
        <f>IF($Q$2030&gt;0,PPMT('Assumptions (Biomass)'!$V$7,Model!AC$1,'Assumptions (Biomass)'!$V$10,'Assumptions (Biomass)'!$V$5*Model!$Q$2030*AVERAGE('Assumptions (Biomass)'!$M$2:$O$2)/10^9),0)</f>
        <v>-0.00586345886</v>
      </c>
      <c r="X2101" s="160">
        <f>IF($Q$2030&gt;0,PPMT('Assumptions (Biomass)'!$V$7,Model!AD$1,'Assumptions (Biomass)'!$V$10,'Assumptions (Biomass)'!$V$5*Model!$Q$2030*AVERAGE('Assumptions (Biomass)'!$M$2:$O$2)/10^9),0)</f>
        <v>-0.006141973156</v>
      </c>
      <c r="Y2101" s="160">
        <f>IF($Q$2030&gt;0,PPMT('Assumptions (Biomass)'!$V$7,Model!AE$1,'Assumptions (Biomass)'!$V$10,'Assumptions (Biomass)'!$V$5*Model!$Q$2030*AVERAGE('Assumptions (Biomass)'!$M$2:$O$2)/10^9),0)</f>
        <v>-0.006433716881</v>
      </c>
      <c r="Z2101" s="160">
        <f>IF($Q$2030&gt;0,PPMT('Assumptions (Biomass)'!$V$7,Model!AF$1,'Assumptions (Biomass)'!$V$10,'Assumptions (Biomass)'!$V$5*Model!$Q$2030*AVERAGE('Assumptions (Biomass)'!$M$2:$O$2)/10^9),0)</f>
        <v>-0.006739318433</v>
      </c>
      <c r="AA2101" s="160">
        <f>IF($Q$2030&gt;0,PPMT('Assumptions (Biomass)'!$V$7,Model!AG$1,'Assumptions (Biomass)'!$V$10,'Assumptions (Biomass)'!$V$5*Model!$Q$2030*AVERAGE('Assumptions (Biomass)'!$M$2:$O$2)/10^9),0)</f>
        <v>-0.007059436059</v>
      </c>
      <c r="AB2101" s="160">
        <f>IF($Q$2030&gt;0,PPMT('Assumptions (Biomass)'!$V$7,Model!AH$1,'Assumptions (Biomass)'!$V$10,'Assumptions (Biomass)'!$V$5*Model!$Q$2030*AVERAGE('Assumptions (Biomass)'!$M$2:$O$2)/10^9),0)</f>
        <v>-0.007394759271</v>
      </c>
      <c r="AC2101" s="160">
        <f>IF($Q$2030&gt;0,PPMT('Assumptions (Biomass)'!$V$7,Model!AI$1,'Assumptions (Biomass)'!$V$10,'Assumptions (Biomass)'!$V$5*Model!$Q$2030*AVERAGE('Assumptions (Biomass)'!$M$2:$O$2)/10^9),0)</f>
        <v>-0.007746010337</v>
      </c>
      <c r="AD2101" s="160">
        <f>IF($Q$2030&gt;0,PPMT('Assumptions (Biomass)'!$V$7,Model!AJ$1,'Assumptions (Biomass)'!$V$10,'Assumptions (Biomass)'!$V$5*Model!$Q$2030*AVERAGE('Assumptions (Biomass)'!$M$2:$O$2)/10^9),0)</f>
        <v>-0.008113945828</v>
      </c>
      <c r="AE2101" s="160">
        <f>IF($Q$2030&gt;0,PPMT('Assumptions (Biomass)'!$V$7,Model!AK$1,'Assumptions (Biomass)'!$V$10,'Assumptions (Biomass)'!$V$5*Model!$Q$2030*AVERAGE('Assumptions (Biomass)'!$M$2:$O$2)/10^9),0)</f>
        <v>-0.008499358255</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-0.00374784465</v>
      </c>
      <c r="S2102" s="177">
        <f>IF($R$2030&gt;0,PPMT('Assumptions (Biomass)'!$V$7,Model!X$1,'Assumptions (Biomass)'!$V$10,'Assumptions (Biomass)'!$V$5*Model!$R$2030*AVERAGE('Assumptions (Biomass)'!$N$2:$P$2)/10^9),0)</f>
        <v>-0.003925867271</v>
      </c>
      <c r="T2102" s="177">
        <f>IF($R$2030&gt;0,PPMT('Assumptions (Biomass)'!$V$7,Model!Y$1,'Assumptions (Biomass)'!$V$10,'Assumptions (Biomass)'!$V$5*Model!$R$2030*AVERAGE('Assumptions (Biomass)'!$N$2:$P$2)/10^9),0)</f>
        <v>-0.004112345966</v>
      </c>
      <c r="U2102" s="177">
        <f>IF($R$2030&gt;0,PPMT('Assumptions (Biomass)'!$V$7,Model!Z$1,'Assumptions (Biomass)'!$V$10,'Assumptions (Biomass)'!$V$5*Model!$R$2030*AVERAGE('Assumptions (Biomass)'!$N$2:$P$2)/10^9),0)</f>
        <v>-0.0043076824</v>
      </c>
      <c r="V2102" s="177">
        <f>IF($R$2030&gt;0,PPMT('Assumptions (Biomass)'!$V$7,Model!AA$1,'Assumptions (Biomass)'!$V$10,'Assumptions (Biomass)'!$V$5*Model!$R$2030*AVERAGE('Assumptions (Biomass)'!$N$2:$P$2)/10^9),0)</f>
        <v>-0.004512297313</v>
      </c>
      <c r="W2102" s="177">
        <f>IF($R$2030&gt;0,PPMT('Assumptions (Biomass)'!$V$7,Model!AB$1,'Assumptions (Biomass)'!$V$10,'Assumptions (Biomass)'!$V$5*Model!$R$2030*AVERAGE('Assumptions (Biomass)'!$N$2:$P$2)/10^9),0)</f>
        <v>-0.004726631436</v>
      </c>
      <c r="X2102" s="177">
        <f>IF($R$2030&gt;0,PPMT('Assumptions (Biomass)'!$V$7,Model!AC$1,'Assumptions (Biomass)'!$V$10,'Assumptions (Biomass)'!$V$5*Model!$R$2030*AVERAGE('Assumptions (Biomass)'!$N$2:$P$2)/10^9),0)</f>
        <v>-0.004951146429</v>
      </c>
      <c r="Y2102" s="177">
        <f>IF($R$2030&gt;0,PPMT('Assumptions (Biomass)'!$V$7,Model!AD$1,'Assumptions (Biomass)'!$V$10,'Assumptions (Biomass)'!$V$5*Model!$R$2030*AVERAGE('Assumptions (Biomass)'!$N$2:$P$2)/10^9),0)</f>
        <v>-0.005186325884</v>
      </c>
      <c r="Z2102" s="177">
        <f>IF($R$2030&gt;0,PPMT('Assumptions (Biomass)'!$V$7,Model!AE$1,'Assumptions (Biomass)'!$V$10,'Assumptions (Biomass)'!$V$5*Model!$R$2030*AVERAGE('Assumptions (Biomass)'!$N$2:$P$2)/10^9),0)</f>
        <v>-0.005432676364</v>
      </c>
      <c r="AA2102" s="177">
        <f>IF($R$2030&gt;0,PPMT('Assumptions (Biomass)'!$V$7,Model!AF$1,'Assumptions (Biomass)'!$V$10,'Assumptions (Biomass)'!$V$5*Model!$R$2030*AVERAGE('Assumptions (Biomass)'!$N$2:$P$2)/10^9),0)</f>
        <v>-0.005690728491</v>
      </c>
      <c r="AB2102" s="177">
        <f>IF($R$2030&gt;0,PPMT('Assumptions (Biomass)'!$V$7,Model!AG$1,'Assumptions (Biomass)'!$V$10,'Assumptions (Biomass)'!$V$5*Model!$R$2030*AVERAGE('Assumptions (Biomass)'!$N$2:$P$2)/10^9),0)</f>
        <v>-0.005961038095</v>
      </c>
      <c r="AC2102" s="177">
        <f>IF($R$2030&gt;0,PPMT('Assumptions (Biomass)'!$V$7,Model!AH$1,'Assumptions (Biomass)'!$V$10,'Assumptions (Biomass)'!$V$5*Model!$R$2030*AVERAGE('Assumptions (Biomass)'!$N$2:$P$2)/10^9),0)</f>
        <v>-0.006244187404</v>
      </c>
      <c r="AD2102" s="177">
        <f>IF($R$2030&gt;0,PPMT('Assumptions (Biomass)'!$V$7,Model!AI$1,'Assumptions (Biomass)'!$V$10,'Assumptions (Biomass)'!$V$5*Model!$R$2030*AVERAGE('Assumptions (Biomass)'!$N$2:$P$2)/10^9),0)</f>
        <v>-0.006540786306</v>
      </c>
      <c r="AE2102" s="177">
        <f>IF($R$2030&gt;0,PPMT('Assumptions (Biomass)'!$V$7,Model!AJ$1,'Assumptions (Biomass)'!$V$10,'Assumptions (Biomass)'!$V$5*Model!$R$2030*AVERAGE('Assumptions (Biomass)'!$N$2:$P$2)/10^9),0)</f>
        <v>-0.006851473655</v>
      </c>
      <c r="AF2102" s="177">
        <f>IF($R$2030&gt;0,PPMT('Assumptions (Biomass)'!$V$7,Model!AK$1,'Assumptions (Biomass)'!$V$10,'Assumptions (Biomass)'!$V$5*Model!$R$2030*AVERAGE('Assumptions (Biomass)'!$N$2:$P$2)/10^9),0)</f>
        <v>-0.007176918654</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-0.004105578119</v>
      </c>
      <c r="T2103" s="160">
        <f>IF($S$2030&gt;0,PPMT('Assumptions (Biomass)'!$V$7,Model!X$1,'Assumptions (Biomass)'!$V$10,'Assumptions (Biomass)'!$V$5*Model!$S$2030*AVERAGE('Assumptions (Biomass)'!$O$2:$Q$2)/10^9),0)</f>
        <v>-0.004300593079</v>
      </c>
      <c r="U2103" s="160">
        <f>IF($S$2030&gt;0,PPMT('Assumptions (Biomass)'!$V$7,Model!Y$1,'Assumptions (Biomass)'!$V$10,'Assumptions (Biomass)'!$V$5*Model!$S$2030*AVERAGE('Assumptions (Biomass)'!$O$2:$Q$2)/10^9),0)</f>
        <v>-0.00450487125</v>
      </c>
      <c r="V2103" s="160">
        <f>IF($S$2030&gt;0,PPMT('Assumptions (Biomass)'!$V$7,Model!Z$1,'Assumptions (Biomass)'!$V$10,'Assumptions (Biomass)'!$V$5*Model!$S$2030*AVERAGE('Assumptions (Biomass)'!$O$2:$Q$2)/10^9),0)</f>
        <v>-0.004718852635</v>
      </c>
      <c r="W2103" s="160">
        <f>IF($S$2030&gt;0,PPMT('Assumptions (Biomass)'!$V$7,Model!AA$1,'Assumptions (Biomass)'!$V$10,'Assumptions (Biomass)'!$V$5*Model!$S$2030*AVERAGE('Assumptions (Biomass)'!$O$2:$Q$2)/10^9),0)</f>
        <v>-0.004942998135</v>
      </c>
      <c r="X2103" s="160">
        <f>IF($S$2030&gt;0,PPMT('Assumptions (Biomass)'!$V$7,Model!AB$1,'Assumptions (Biomass)'!$V$10,'Assumptions (Biomass)'!$V$5*Model!$S$2030*AVERAGE('Assumptions (Biomass)'!$O$2:$Q$2)/10^9),0)</f>
        <v>-0.005177790546</v>
      </c>
      <c r="Y2103" s="160">
        <f>IF($S$2030&gt;0,PPMT('Assumptions (Biomass)'!$V$7,Model!AC$1,'Assumptions (Biomass)'!$V$10,'Assumptions (Biomass)'!$V$5*Model!$S$2030*AVERAGE('Assumptions (Biomass)'!$O$2:$Q$2)/10^9),0)</f>
        <v>-0.005423735597</v>
      </c>
      <c r="Z2103" s="160">
        <f>IF($S$2030&gt;0,PPMT('Assumptions (Biomass)'!$V$7,Model!AD$1,'Assumptions (Biomass)'!$V$10,'Assumptions (Biomass)'!$V$5*Model!$S$2030*AVERAGE('Assumptions (Biomass)'!$O$2:$Q$2)/10^9),0)</f>
        <v>-0.005681363038</v>
      </c>
      <c r="AA2103" s="160">
        <f>IF($S$2030&gt;0,PPMT('Assumptions (Biomass)'!$V$7,Model!AE$1,'Assumptions (Biomass)'!$V$10,'Assumptions (Biomass)'!$V$5*Model!$S$2030*AVERAGE('Assumptions (Biomass)'!$O$2:$Q$2)/10^9),0)</f>
        <v>-0.005951227783</v>
      </c>
      <c r="AB2103" s="160">
        <f>IF($S$2030&gt;0,PPMT('Assumptions (Biomass)'!$V$7,Model!AF$1,'Assumptions (Biomass)'!$V$10,'Assumptions (Biomass)'!$V$5*Model!$S$2030*AVERAGE('Assumptions (Biomass)'!$O$2:$Q$2)/10^9),0)</f>
        <v>-0.006233911102</v>
      </c>
      <c r="AC2103" s="160">
        <f>IF($S$2030&gt;0,PPMT('Assumptions (Biomass)'!$V$7,Model!AG$1,'Assumptions (Biomass)'!$V$10,'Assumptions (Biomass)'!$V$5*Model!$S$2030*AVERAGE('Assumptions (Biomass)'!$O$2:$Q$2)/10^9),0)</f>
        <v>-0.00653002188</v>
      </c>
      <c r="AD2103" s="160">
        <f>IF($S$2030&gt;0,PPMT('Assumptions (Biomass)'!$V$7,Model!AH$1,'Assumptions (Biomass)'!$V$10,'Assumptions (Biomass)'!$V$5*Model!$S$2030*AVERAGE('Assumptions (Biomass)'!$O$2:$Q$2)/10^9),0)</f>
        <v>-0.006840197919</v>
      </c>
      <c r="AE2103" s="160">
        <f>IF($S$2030&gt;0,PPMT('Assumptions (Biomass)'!$V$7,Model!AI$1,'Assumptions (Biomass)'!$V$10,'Assumptions (Biomass)'!$V$5*Model!$S$2030*AVERAGE('Assumptions (Biomass)'!$O$2:$Q$2)/10^9),0)</f>
        <v>-0.00716510732</v>
      </c>
      <c r="AF2103" s="160">
        <f>IF($S$2030&gt;0,PPMT('Assumptions (Biomass)'!$V$7,Model!AJ$1,'Assumptions (Biomass)'!$V$10,'Assumptions (Biomass)'!$V$5*Model!$S$2030*AVERAGE('Assumptions (Biomass)'!$O$2:$Q$2)/10^9),0)</f>
        <v>-0.007505449918</v>
      </c>
      <c r="AG2103" s="160">
        <f>IF($S$2030&gt;0,PPMT('Assumptions (Biomass)'!$V$7,Model!AK$1,'Assumptions (Biomass)'!$V$10,'Assumptions (Biomass)'!$V$5*Model!$S$2030*AVERAGE('Assumptions (Biomass)'!$O$2:$Q$2)/10^9),0)</f>
        <v>-0.007861958789</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-0.00489517445</v>
      </c>
      <c r="U2104" s="160">
        <f>IF($T$2030&gt;0,PPMT('Assumptions (Biomass)'!$V$7,Model!X$1,'Assumptions (Biomass)'!$V$10,'Assumptions (Biomass)'!$V$5*Model!$T$2030*AVERAGE('Assumptions (Biomass)'!$P$2:$R$2)/10^9),0)</f>
        <v>-0.005127695236</v>
      </c>
      <c r="V2104" s="160">
        <f>IF($T$2030&gt;0,PPMT('Assumptions (Biomass)'!$V$7,Model!Y$1,'Assumptions (Biomass)'!$V$10,'Assumptions (Biomass)'!$V$5*Model!$T$2030*AVERAGE('Assumptions (Biomass)'!$P$2:$R$2)/10^9),0)</f>
        <v>-0.00537126076</v>
      </c>
      <c r="W2104" s="160">
        <f>IF($T$2030&gt;0,PPMT('Assumptions (Biomass)'!$V$7,Model!Z$1,'Assumptions (Biomass)'!$V$10,'Assumptions (Biomass)'!$V$5*Model!$T$2030*AVERAGE('Assumptions (Biomass)'!$P$2:$R$2)/10^9),0)</f>
        <v>-0.005626395646</v>
      </c>
      <c r="X2104" s="160">
        <f>IF($T$2030&gt;0,PPMT('Assumptions (Biomass)'!$V$7,Model!AA$1,'Assumptions (Biomass)'!$V$10,'Assumptions (Biomass)'!$V$5*Model!$T$2030*AVERAGE('Assumptions (Biomass)'!$P$2:$R$2)/10^9),0)</f>
        <v>-0.005893649439</v>
      </c>
      <c r="Y2104" s="160">
        <f>IF($T$2030&gt;0,PPMT('Assumptions (Biomass)'!$V$7,Model!AB$1,'Assumptions (Biomass)'!$V$10,'Assumptions (Biomass)'!$V$5*Model!$T$2030*AVERAGE('Assumptions (Biomass)'!$P$2:$R$2)/10^9),0)</f>
        <v>-0.006173597788</v>
      </c>
      <c r="Z2104" s="160">
        <f>IF($T$2030&gt;0,PPMT('Assumptions (Biomass)'!$V$7,Model!AC$1,'Assumptions (Biomass)'!$V$10,'Assumptions (Biomass)'!$V$5*Model!$T$2030*AVERAGE('Assumptions (Biomass)'!$P$2:$R$2)/10^9),0)</f>
        <v>-0.006466843683</v>
      </c>
      <c r="AA2104" s="160">
        <f>IF($T$2030&gt;0,PPMT('Assumptions (Biomass)'!$V$7,Model!AD$1,'Assumptions (Biomass)'!$V$10,'Assumptions (Biomass)'!$V$5*Model!$T$2030*AVERAGE('Assumptions (Biomass)'!$P$2:$R$2)/10^9),0)</f>
        <v>-0.006774018758</v>
      </c>
      <c r="AB2104" s="160">
        <f>IF($T$2030&gt;0,PPMT('Assumptions (Biomass)'!$V$7,Model!AE$1,'Assumptions (Biomass)'!$V$10,'Assumptions (Biomass)'!$V$5*Model!$T$2030*AVERAGE('Assumptions (Biomass)'!$P$2:$R$2)/10^9),0)</f>
        <v>-0.007095784648</v>
      </c>
      <c r="AC2104" s="160">
        <f>IF($T$2030&gt;0,PPMT('Assumptions (Biomass)'!$V$7,Model!AF$1,'Assumptions (Biomass)'!$V$10,'Assumptions (Biomass)'!$V$5*Model!$T$2030*AVERAGE('Assumptions (Biomass)'!$P$2:$R$2)/10^9),0)</f>
        <v>-0.007432834419</v>
      </c>
      <c r="AD2104" s="160">
        <f>IF($T$2030&gt;0,PPMT('Assumptions (Biomass)'!$V$7,Model!AG$1,'Assumptions (Biomass)'!$V$10,'Assumptions (Biomass)'!$V$5*Model!$T$2030*AVERAGE('Assumptions (Biomass)'!$P$2:$R$2)/10^9),0)</f>
        <v>-0.007785894054</v>
      </c>
      <c r="AE2104" s="160">
        <f>IF($T$2030&gt;0,PPMT('Assumptions (Biomass)'!$V$7,Model!AH$1,'Assumptions (Biomass)'!$V$10,'Assumptions (Biomass)'!$V$5*Model!$T$2030*AVERAGE('Assumptions (Biomass)'!$P$2:$R$2)/10^9),0)</f>
        <v>-0.008155724022</v>
      </c>
      <c r="AF2104" s="160">
        <f>IF($T$2030&gt;0,PPMT('Assumptions (Biomass)'!$V$7,Model!AI$1,'Assumptions (Biomass)'!$V$10,'Assumptions (Biomass)'!$V$5*Model!$T$2030*AVERAGE('Assumptions (Biomass)'!$P$2:$R$2)/10^9),0)</f>
        <v>-0.008543120913</v>
      </c>
      <c r="AG2104" s="160">
        <f>IF($T$2030&gt;0,PPMT('Assumptions (Biomass)'!$V$7,Model!AJ$1,'Assumptions (Biomass)'!$V$10,'Assumptions (Biomass)'!$V$5*Model!$T$2030*AVERAGE('Assumptions (Biomass)'!$P$2:$R$2)/10^9),0)</f>
        <v>-0.008948919156</v>
      </c>
      <c r="AH2104" s="160">
        <f>IF($T$2030&gt;0,PPMT('Assumptions (Biomass)'!$V$7,Model!AK$1,'Assumptions (Biomass)'!$V$10,'Assumptions (Biomass)'!$V$5*Model!$T$2030*AVERAGE('Assumptions (Biomass)'!$P$2:$R$2)/10^9),0)</f>
        <v>-0.009373992816</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-0.005409763929</v>
      </c>
      <c r="V2105" s="160">
        <f>IF($U$2030&gt;0,PPMT('Assumptions (Biomass)'!$V$7,Model!X$1,'Assumptions (Biomass)'!$V$10,'Assumptions (Biomass)'!$V$5*Model!$U$2030*AVERAGE('Assumptions (Biomass)'!$Q$2:$S$2)/10^9),0)</f>
        <v>-0.005666727715</v>
      </c>
      <c r="W2105" s="160">
        <f>IF($U$2030&gt;0,PPMT('Assumptions (Biomass)'!$V$7,Model!Y$1,'Assumptions (Biomass)'!$V$10,'Assumptions (Biomass)'!$V$5*Model!$U$2030*AVERAGE('Assumptions (Biomass)'!$Q$2:$S$2)/10^9),0)</f>
        <v>-0.005935897282</v>
      </c>
      <c r="X2105" s="160">
        <f>IF($U$2030&gt;0,PPMT('Assumptions (Biomass)'!$V$7,Model!Z$1,'Assumptions (Biomass)'!$V$10,'Assumptions (Biomass)'!$V$5*Model!$U$2030*AVERAGE('Assumptions (Biomass)'!$Q$2:$S$2)/10^9),0)</f>
        <v>-0.006217852403</v>
      </c>
      <c r="Y2105" s="160">
        <f>IF($U$2030&gt;0,PPMT('Assumptions (Biomass)'!$V$7,Model!AA$1,'Assumptions (Biomass)'!$V$10,'Assumptions (Biomass)'!$V$5*Model!$U$2030*AVERAGE('Assumptions (Biomass)'!$Q$2:$S$2)/10^9),0)</f>
        <v>-0.006513200392</v>
      </c>
      <c r="Z2105" s="160">
        <f>IF($U$2030&gt;0,PPMT('Assumptions (Biomass)'!$V$7,Model!AB$1,'Assumptions (Biomass)'!$V$10,'Assumptions (Biomass)'!$V$5*Model!$U$2030*AVERAGE('Assumptions (Biomass)'!$Q$2:$S$2)/10^9),0)</f>
        <v>-0.00682257741</v>
      </c>
      <c r="AA2105" s="160">
        <f>IF($U$2030&gt;0,PPMT('Assumptions (Biomass)'!$V$7,Model!AC$1,'Assumptions (Biomass)'!$V$10,'Assumptions (Biomass)'!$V$5*Model!$U$2030*AVERAGE('Assumptions (Biomass)'!$Q$2:$S$2)/10^9),0)</f>
        <v>-0.007146649837</v>
      </c>
      <c r="AB2105" s="160">
        <f>IF($U$2030&gt;0,PPMT('Assumptions (Biomass)'!$V$7,Model!AD$1,'Assumptions (Biomass)'!$V$10,'Assumptions (Biomass)'!$V$5*Model!$U$2030*AVERAGE('Assumptions (Biomass)'!$Q$2:$S$2)/10^9),0)</f>
        <v>-0.007486115705</v>
      </c>
      <c r="AC2105" s="160">
        <f>IF($U$2030&gt;0,PPMT('Assumptions (Biomass)'!$V$7,Model!AE$1,'Assumptions (Biomass)'!$V$10,'Assumptions (Biomass)'!$V$5*Model!$U$2030*AVERAGE('Assumptions (Biomass)'!$Q$2:$S$2)/10^9),0)</f>
        <v>-0.007841706201</v>
      </c>
      <c r="AD2105" s="160">
        <f>IF($U$2030&gt;0,PPMT('Assumptions (Biomass)'!$V$7,Model!AF$1,'Assumptions (Biomass)'!$V$10,'Assumptions (Biomass)'!$V$5*Model!$U$2030*AVERAGE('Assumptions (Biomass)'!$Q$2:$S$2)/10^9),0)</f>
        <v>-0.008214187245</v>
      </c>
      <c r="AE2105" s="160">
        <f>IF($U$2030&gt;0,PPMT('Assumptions (Biomass)'!$V$7,Model!AG$1,'Assumptions (Biomass)'!$V$10,'Assumptions (Biomass)'!$V$5*Model!$U$2030*AVERAGE('Assumptions (Biomass)'!$Q$2:$S$2)/10^9),0)</f>
        <v>-0.008604361139</v>
      </c>
      <c r="AF2105" s="160">
        <f>IF($U$2030&gt;0,PPMT('Assumptions (Biomass)'!$V$7,Model!AH$1,'Assumptions (Biomass)'!$V$10,'Assumptions (Biomass)'!$V$5*Model!$U$2030*AVERAGE('Assumptions (Biomass)'!$Q$2:$S$2)/10^9),0)</f>
        <v>-0.009013068293</v>
      </c>
      <c r="AG2105" s="160">
        <f>IF($U$2030&gt;0,PPMT('Assumptions (Biomass)'!$V$7,Model!AI$1,'Assumptions (Biomass)'!$V$10,'Assumptions (Biomass)'!$V$5*Model!$U$2030*AVERAGE('Assumptions (Biomass)'!$Q$2:$S$2)/10^9),0)</f>
        <v>-0.009441189037</v>
      </c>
      <c r="AH2105" s="160">
        <f>IF($U$2030&gt;0,PPMT('Assumptions (Biomass)'!$V$7,Model!AJ$1,'Assumptions (Biomass)'!$V$10,'Assumptions (Biomass)'!$V$5*Model!$U$2030*AVERAGE('Assumptions (Biomass)'!$Q$2:$S$2)/10^9),0)</f>
        <v>-0.009889645517</v>
      </c>
      <c r="AI2105" s="160">
        <f>IF($U$2030&gt;0,PPMT('Assumptions (Biomass)'!$V$7,Model!AK$1,'Assumptions (Biomass)'!$V$10,'Assumptions (Biomass)'!$V$5*Model!$U$2030*AVERAGE('Assumptions (Biomass)'!$Q$2:$S$2)/10^9),0)</f>
        <v>-0.01035940368</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-0.0005257322561</v>
      </c>
      <c r="D2138" s="177">
        <f t="array" ref="D2138">SUM(IF(ISERROR(D2139:D2189),"",D2139:D2189))</f>
        <v>-0.001368364805</v>
      </c>
      <c r="E2138" s="177">
        <f t="array" ref="E2138">SUM(IF(ISERROR(E2139:E2189),"",E2139:E2189))</f>
        <v>-0.001806320654</v>
      </c>
      <c r="F2138" s="177">
        <f t="array" ref="F2138">SUM(IF(ISERROR(F2139:F2189),"",F2139:F2189))</f>
        <v>-0.002597146266</v>
      </c>
      <c r="G2138" s="177">
        <f t="array" ref="G2138">SUM(IF(ISERROR(G2139:G2189),"",G2139:G2189))</f>
        <v>-0.004842451919</v>
      </c>
      <c r="H2138" s="177">
        <f t="array" ref="H2138">SUM(IF(ISERROR(H2139:H2189),"",H2139:H2189))</f>
        <v>-0.004582904667</v>
      </c>
      <c r="I2138" s="177">
        <f t="array" ref="I2138">SUM(IF(ISERROR(I2139:I2189),"",I2139:I2189))</f>
        <v>-0.004854240745</v>
      </c>
      <c r="J2138" s="177">
        <f t="array" ref="J2138">SUM(IF(ISERROR(J2139:J2189),"",J2139:J2189))</f>
        <v>-0.005004913469</v>
      </c>
      <c r="K2138" s="177">
        <f t="array" ref="K2138">SUM(IF(ISERROR(K2139:K2189),"",K2139:K2189))</f>
        <v>-0.008606735193</v>
      </c>
      <c r="L2138" s="177">
        <f t="array" ref="L2138">SUM(IF(ISERROR(L2139:L2189),"",L2139:L2189))</f>
        <v>-0.01085293581</v>
      </c>
      <c r="M2138" s="177">
        <f t="array" ref="M2138">SUM(IF(ISERROR(M2139:M2189),"",M2139:M2189))</f>
        <v>-0.0138762615</v>
      </c>
      <c r="N2138" s="177">
        <f t="array" ref="N2138">SUM(IF(ISERROR(N2139:N2189),"",N2139:N2189))</f>
        <v>-0.01370570124</v>
      </c>
      <c r="O2138" s="177">
        <f t="array" ref="O2138">SUM(IF(ISERROR(O2139:O2189),"",O2139:O2189))</f>
        <v>-0.01964430751</v>
      </c>
      <c r="P2138" s="177">
        <f t="array" ref="P2138">SUM(IF(ISERROR(P2139:P2189),"",P2139:P2189))</f>
        <v>-0.02076015682</v>
      </c>
      <c r="Q2138" s="177">
        <f t="array" ref="Q2138">SUM(IF(ISERROR(Q2139:Q2189),"",Q2139:Q2189))</f>
        <v>-0.02367055496</v>
      </c>
      <c r="R2138" s="177">
        <f t="array" ref="R2138">SUM(IF(ISERROR(R2139:R2189),"",R2139:R2189))</f>
        <v>-0.02560163393</v>
      </c>
      <c r="S2138" s="177">
        <f t="array" ref="S2138">SUM(IF(ISERROR(S2139:S2189),"",S2139:S2189))</f>
        <v>-0.02767698662</v>
      </c>
      <c r="T2138" s="177">
        <f t="array" ref="T2138">SUM(IF(ISERROR(T2139:T2189),"",T2139:T2189))</f>
        <v>-0.03033616291</v>
      </c>
      <c r="U2138" s="177">
        <f t="array" ref="U2138">SUM(IF(ISERROR(U2139:U2189),"",U2139:U2189))</f>
        <v>-0.03322069064</v>
      </c>
      <c r="V2138" s="177">
        <f t="array" ref="V2138">SUM(IF(ISERROR(V2139:V2189),"",V2139:V2189))</f>
        <v>-0.03036888779</v>
      </c>
      <c r="W2138" s="177">
        <f t="array" ref="W2138">SUM(IF(ISERROR(W2139:W2189),"",W2139:W2189))</f>
        <v>-0.02760758569</v>
      </c>
      <c r="X2138" s="177">
        <f t="array" ref="X2138">SUM(IF(ISERROR(X2139:X2189),"",X2139:X2189))</f>
        <v>-0.02471512174</v>
      </c>
      <c r="Y2138" s="177">
        <f t="array" ref="Y2138">SUM(IF(ISERROR(Y2139:Y2189),"",Y2139:Y2189))</f>
        <v>-0.0217367194</v>
      </c>
      <c r="Z2138" s="177">
        <f t="array" ref="Z2138">SUM(IF(ISERROR(Z2139:Z2189),"",Z2139:Z2189))</f>
        <v>-0.01866052015</v>
      </c>
      <c r="AA2138" s="177">
        <f t="array" ref="AA2138">SUM(IF(ISERROR(AA2139:AA2189),"",AA2139:AA2189))</f>
        <v>-0.01581223463</v>
      </c>
      <c r="AB2138" s="177">
        <f t="array" ref="AB2138">SUM(IF(ISERROR(AB2139:AB2189),"",AB2139:AB2189))</f>
        <v>-0.01309350611</v>
      </c>
      <c r="AC2138" s="177">
        <f t="array" ref="AC2138">SUM(IF(ISERROR(AC2139:AC2189),"",AC2139:AC2189))</f>
        <v>-0.01059907945</v>
      </c>
      <c r="AD2138" s="177">
        <f t="array" ref="AD2138">SUM(IF(ISERROR(AD2139:AD2189),"",AD2139:AD2189))</f>
        <v>-0.00805695613</v>
      </c>
      <c r="AE2138" s="177">
        <f t="array" ref="AE2138">SUM(IF(ISERROR(AE2139:AE2189),"",AE2139:AE2189))</f>
        <v>-0.00605101033</v>
      </c>
      <c r="AF2138" s="177">
        <f t="array" ref="AF2138">SUM(IF(ISERROR(AF2139:AF2189),"",AF2139:AF2189))</f>
        <v>-0.004185399172</v>
      </c>
      <c r="AG2138" s="177">
        <f t="array" ref="AG2138">SUM(IF(ISERROR(AG2139:AG2189),"",AG2139:AG2189))</f>
        <v>-0.002654067677</v>
      </c>
      <c r="AH2138" s="177">
        <f t="array" ref="AH2138">SUM(IF(ISERROR(AH2139:AH2189),"",AH2139:AH2189))</f>
        <v>-0.001407094496</v>
      </c>
      <c r="AI2138" s="177">
        <f t="array" ref="AI2138">SUM(IF(ISERROR(AI2139:AI2189),"",AI2139:AI2189))</f>
        <v>-0.0004920716747</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-0.0005257322561</v>
      </c>
      <c r="D2139" s="177">
        <f>IF($C$2030&gt;0,IPMT('Assumptions (Biomass)'!$V$7,Model!X$1,'Assumptions (Biomass)'!$V$10,'Assumptions (Biomass)'!$V$5*Model!$C$2030*'Assumptions (Biomass)'!$B$2/10^9),0)</f>
        <v>-0.0005009065826</v>
      </c>
      <c r="E2139" s="177">
        <f>IF($C$2030&gt;0,IPMT('Assumptions (Biomass)'!$V$7,Model!Y$1,'Assumptions (Biomass)'!$V$10,'Assumptions (Biomass)'!$V$5*Model!$C$2030*'Assumptions (Biomass)'!$B$2/10^9),0)</f>
        <v>-0.0004749016896</v>
      </c>
      <c r="F2139" s="177">
        <f>IF($C$2030&gt;0,IPMT('Assumptions (Biomass)'!$V$7,Model!Z$1,'Assumptions (Biomass)'!$V$10,'Assumptions (Biomass)'!$V$5*Model!$C$2030*'Assumptions (Biomass)'!$B$2/10^9),0)</f>
        <v>-0.0004476615641</v>
      </c>
      <c r="G2139" s="177">
        <f>IF($C$2030&gt;0,IPMT('Assumptions (Biomass)'!$V$7,Model!AA$1,'Assumptions (Biomass)'!$V$10,'Assumptions (Biomass)'!$V$5*Model!$C$2030*'Assumptions (Biomass)'!$B$2/10^9),0)</f>
        <v>-0.0004191275327</v>
      </c>
      <c r="H2139" s="177">
        <f>IF($C$2030&gt;0,IPMT('Assumptions (Biomass)'!$V$7,Model!AB$1,'Assumptions (Biomass)'!$V$10,'Assumptions (Biomass)'!$V$5*Model!$C$2030*'Assumptions (Biomass)'!$B$2/10^9),0)</f>
        <v>-0.0003892381348</v>
      </c>
      <c r="I2139" s="177">
        <f>IF($C$2030&gt;0,IPMT('Assumptions (Biomass)'!$V$7,Model!AC$1,'Assumptions (Biomass)'!$V$10,'Assumptions (Biomass)'!$V$5*Model!$C$2030*'Assumptions (Biomass)'!$B$2/10^9),0)</f>
        <v>-0.0003579289905</v>
      </c>
      <c r="J2139" s="177">
        <f>IF($C$2030&gt;0,IPMT('Assumptions (Biomass)'!$V$7,Model!AD$1,'Assumptions (Biomass)'!$V$10,'Assumptions (Biomass)'!$V$5*Model!$C$2030*'Assumptions (Biomass)'!$B$2/10^9),0)</f>
        <v>-0.0003251326619</v>
      </c>
      <c r="K2139" s="177">
        <f>IF($C$2030&gt;0,IPMT('Assumptions (Biomass)'!$V$7,Model!AE$1,'Assumptions (Biomass)'!$V$10,'Assumptions (Biomass)'!$V$5*Model!$C$2030*'Assumptions (Biomass)'!$B$2/10^9),0)</f>
        <v>-0.0002907785076</v>
      </c>
      <c r="L2139" s="177">
        <f>IF($C$2030&gt;0,IPMT('Assumptions (Biomass)'!$V$7,Model!AF$1,'Assumptions (Biomass)'!$V$10,'Assumptions (Biomass)'!$V$5*Model!$C$2030*'Assumptions (Biomass)'!$B$2/10^9),0)</f>
        <v>-0.0002547925311</v>
      </c>
      <c r="M2139" s="177">
        <f>IF($C$2030&gt;0,IPMT('Assumptions (Biomass)'!$V$7,Model!AG$1,'Assumptions (Biomass)'!$V$10,'Assumptions (Biomass)'!$V$5*Model!$C$2030*'Assumptions (Biomass)'!$B$2/10^9),0)</f>
        <v>-0.0002170972206</v>
      </c>
      <c r="N2139" s="177">
        <f>IF($C$2030&gt;0,IPMT('Assumptions (Biomass)'!$V$7,Model!AH$1,'Assumptions (Biomass)'!$V$10,'Assumptions (Biomass)'!$V$5*Model!$C$2030*'Assumptions (Biomass)'!$B$2/10^9),0)</f>
        <v>-0.0001776113829</v>
      </c>
      <c r="O2139" s="177">
        <f>IF($C$2030&gt;0,IPMT('Assumptions (Biomass)'!$V$7,Model!AI$1,'Assumptions (Biomass)'!$V$10,'Assumptions (Biomass)'!$V$5*Model!$C$2030*'Assumptions (Biomass)'!$B$2/10^9),0)</f>
        <v>-0.0001362499679</v>
      </c>
      <c r="P2139" s="177">
        <f>IF($C$2030&gt;0,IPMT('Assumptions (Biomass)'!$V$7,Model!AJ$1,'Assumptions (Biomass)'!$V$10,'Assumptions (Biomass)'!$V$5*Model!$C$2030*'Assumptions (Biomass)'!$B$2/10^9),0)</f>
        <v>-0.00009292388563</v>
      </c>
      <c r="Q2139" s="177">
        <f>IF($C$2030&gt;0,IPMT('Assumptions (Biomass)'!$V$7,Model!AK$1,'Assumptions (Biomass)'!$V$10,'Assumptions (Biomass)'!$V$5*Model!$C$2030*'Assumptions (Biomass)'!$B$2/10^9),0)</f>
        <v>-0.00004753981451</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-0.0008674582226</v>
      </c>
      <c r="E2140" s="177">
        <f>IF($D$2030&gt;0,IPMT('Assumptions (Biomass)'!$V$7,Model!X$1,'Assumptions (Biomass)'!$V$10,'Assumptions (Biomass)'!$V$5*Model!$D$2030*'Assumptions (Biomass)'!$B$2/10^9),0)</f>
        <v>-0.0008264958613</v>
      </c>
      <c r="F2140" s="177">
        <f>IF($D$2030&gt;0,IPMT('Assumptions (Biomass)'!$V$7,Model!Y$1,'Assumptions (Biomass)'!$V$10,'Assumptions (Biomass)'!$V$5*Model!$D$2030*'Assumptions (Biomass)'!$B$2/10^9),0)</f>
        <v>-0.0007835877878</v>
      </c>
      <c r="G2140" s="177">
        <f>IF($D$2030&gt;0,IPMT('Assumptions (Biomass)'!$V$7,Model!Z$1,'Assumptions (Biomass)'!$V$10,'Assumptions (Biomass)'!$V$5*Model!$D$2030*'Assumptions (Biomass)'!$B$2/10^9),0)</f>
        <v>-0.0007386415808</v>
      </c>
      <c r="H2140" s="177">
        <f>IF($D$2030&gt;0,IPMT('Assumptions (Biomass)'!$V$7,Model!AA$1,'Assumptions (Biomass)'!$V$10,'Assumptions (Biomass)'!$V$5*Model!$D$2030*'Assumptions (Biomass)'!$B$2/10^9),0)</f>
        <v>-0.000691560429</v>
      </c>
      <c r="I2140" s="177">
        <f>IF($D$2030&gt;0,IPMT('Assumptions (Biomass)'!$V$7,Model!AB$1,'Assumptions (Biomass)'!$V$10,'Assumptions (Biomass)'!$V$5*Model!$D$2030*'Assumptions (Biomass)'!$B$2/10^9),0)</f>
        <v>-0.0006422429225</v>
      </c>
      <c r="J2140" s="177">
        <f>IF($D$2030&gt;0,IPMT('Assumptions (Biomass)'!$V$7,Model!AC$1,'Assumptions (Biomass)'!$V$10,'Assumptions (Biomass)'!$V$5*Model!$D$2030*'Assumptions (Biomass)'!$B$2/10^9),0)</f>
        <v>-0.0005905828344</v>
      </c>
      <c r="K2140" s="177">
        <f>IF($D$2030&gt;0,IPMT('Assumptions (Biomass)'!$V$7,Model!AD$1,'Assumptions (Biomass)'!$V$10,'Assumptions (Biomass)'!$V$5*Model!$D$2030*'Assumptions (Biomass)'!$B$2/10^9),0)</f>
        <v>-0.0005364688921</v>
      </c>
      <c r="L2140" s="177">
        <f>IF($D$2030&gt;0,IPMT('Assumptions (Biomass)'!$V$7,Model!AE$1,'Assumptions (Biomass)'!$V$10,'Assumptions (Biomass)'!$V$5*Model!$D$2030*'Assumptions (Biomass)'!$B$2/10^9),0)</f>
        <v>-0.0004797845376</v>
      </c>
      <c r="M2140" s="177">
        <f>IF($D$2030&gt;0,IPMT('Assumptions (Biomass)'!$V$7,Model!AF$1,'Assumptions (Biomass)'!$V$10,'Assumptions (Biomass)'!$V$5*Model!$D$2030*'Assumptions (Biomass)'!$B$2/10^9),0)</f>
        <v>-0.0004204076762</v>
      </c>
      <c r="N2140" s="177">
        <f>IF($D$2030&gt;0,IPMT('Assumptions (Biomass)'!$V$7,Model!AG$1,'Assumptions (Biomass)'!$V$10,'Assumptions (Biomass)'!$V$5*Model!$D$2030*'Assumptions (Biomass)'!$B$2/10^9),0)</f>
        <v>-0.000358210414</v>
      </c>
      <c r="O2140" s="177">
        <f>IF($D$2030&gt;0,IPMT('Assumptions (Biomass)'!$V$7,Model!AH$1,'Assumptions (Biomass)'!$V$10,'Assumptions (Biomass)'!$V$5*Model!$D$2030*'Assumptions (Biomass)'!$B$2/10^9),0)</f>
        <v>-0.0002930587817</v>
      </c>
      <c r="P2140" s="177">
        <f>IF($D$2030&gt;0,IPMT('Assumptions (Biomass)'!$V$7,Model!AI$1,'Assumptions (Biomass)'!$V$10,'Assumptions (Biomass)'!$V$5*Model!$D$2030*'Assumptions (Biomass)'!$B$2/10^9),0)</f>
        <v>-0.000224812447</v>
      </c>
      <c r="Q2140" s="177">
        <f>IF($D$2030&gt;0,IPMT('Assumptions (Biomass)'!$V$7,Model!AJ$1,'Assumptions (Biomass)'!$V$10,'Assumptions (Biomass)'!$V$5*Model!$D$2030*'Assumptions (Biomass)'!$B$2/10^9),0)</f>
        <v>-0.0001533244113</v>
      </c>
      <c r="R2140" s="177">
        <f>IF($D$2030&gt;0,IPMT('Assumptions (Biomass)'!$V$7,Model!AK$1,'Assumptions (Biomass)'!$V$10,'Assumptions (Biomass)'!$V$5*Model!$D$2030*'Assumptions (Biomass)'!$B$2/10^9),0)</f>
        <v>-0.00007844069393</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-0.0005049231032</v>
      </c>
      <c r="F2141" s="160">
        <f>IF($E$2030&gt;0,IPMT('Assumptions (Biomass)'!$V$7,Model!X$1,'Assumptions (Biomass)'!$V$10,'Assumptions (Biomass)'!$V$5*Model!$E$2030*AVERAGE('Assumptions (Biomass)'!$B$2:$C$2)/10^9),0)</f>
        <v>-0.0004810800615</v>
      </c>
      <c r="G2141" s="160">
        <f>IF($E$2030&gt;0,IPMT('Assumptions (Biomass)'!$V$7,Model!Y$1,'Assumptions (Biomass)'!$V$10,'Assumptions (Biomass)'!$V$5*Model!$E$2030*AVERAGE('Assumptions (Biomass)'!$B$2:$C$2)/10^9),0)</f>
        <v>-0.0004561044753</v>
      </c>
      <c r="H2141" s="160">
        <f>IF($E$2030&gt;0,IPMT('Assumptions (Biomass)'!$V$7,Model!Z$1,'Assumptions (Biomass)'!$V$10,'Assumptions (Biomass)'!$V$5*Model!$E$2030*AVERAGE('Assumptions (Biomass)'!$B$2:$C$2)/10^9),0)</f>
        <v>-0.0004299425487</v>
      </c>
      <c r="I2141" s="160">
        <f>IF($E$2030&gt;0,IPMT('Assumptions (Biomass)'!$V$7,Model!AA$1,'Assumptions (Biomass)'!$V$10,'Assumptions (Biomass)'!$V$5*Model!$E$2030*AVERAGE('Assumptions (Biomass)'!$B$2:$C$2)/10^9),0)</f>
        <v>-0.0004025379307</v>
      </c>
      <c r="J2141" s="160">
        <f>IF($E$2030&gt;0,IPMT('Assumptions (Biomass)'!$V$7,Model!AB$1,'Assumptions (Biomass)'!$V$10,'Assumptions (Biomass)'!$V$5*Model!$E$2030*AVERAGE('Assumptions (Biomass)'!$B$2:$C$2)/10^9),0)</f>
        <v>-0.0003738315933</v>
      </c>
      <c r="K2141" s="160">
        <f>IF($E$2030&gt;0,IPMT('Assumptions (Biomass)'!$V$7,Model!AC$1,'Assumptions (Biomass)'!$V$10,'Assumptions (Biomass)'!$V$5*Model!$E$2030*AVERAGE('Assumptions (Biomass)'!$B$2:$C$2)/10^9),0)</f>
        <v>-0.0003437617048</v>
      </c>
      <c r="L2141" s="160">
        <f>IF($E$2030&gt;0,IPMT('Assumptions (Biomass)'!$V$7,Model!AD$1,'Assumptions (Biomass)'!$V$10,'Assumptions (Biomass)'!$V$5*Model!$E$2030*AVERAGE('Assumptions (Biomass)'!$B$2:$C$2)/10^9),0)</f>
        <v>-0.0003122634967</v>
      </c>
      <c r="M2141" s="160">
        <f>IF($E$2030&gt;0,IPMT('Assumptions (Biomass)'!$V$7,Model!AE$1,'Assumptions (Biomass)'!$V$10,'Assumptions (Biomass)'!$V$5*Model!$E$2030*AVERAGE('Assumptions (Biomass)'!$B$2:$C$2)/10^9),0)</f>
        <v>-0.0002792691236</v>
      </c>
      <c r="N2141" s="177">
        <f>IF($E$2030&gt;0,IPMT('Assumptions (Biomass)'!$V$7,Model!AF$1,'Assumptions (Biomass)'!$V$10,'Assumptions (Biomass)'!$V$5*Model!$E$2030*AVERAGE('Assumptions (Biomass)'!$B$2:$C$2)/10^9),0)</f>
        <v>-0.0002447075179</v>
      </c>
      <c r="O2141" s="160">
        <f>IF($E$2030&gt;0,IPMT('Assumptions (Biomass)'!$V$7,Model!AG$1,'Assumptions (Biomass)'!$V$10,'Assumptions (Biomass)'!$V$5*Model!$E$2030*AVERAGE('Assumptions (Biomass)'!$B$2:$C$2)/10^9),0)</f>
        <v>-0.0002085042358</v>
      </c>
      <c r="P2141" s="160">
        <f>IF($E$2030&gt;0,IPMT('Assumptions (Biomass)'!$V$7,Model!AH$1,'Assumptions (Biomass)'!$V$10,'Assumptions (Biomass)'!$V$5*Model!$E$2030*AVERAGE('Assumptions (Biomass)'!$B$2:$C$2)/10^9),0)</f>
        <v>-0.0001705812979</v>
      </c>
      <c r="Q2141" s="160">
        <f>IF($E$2030&gt;0,IPMT('Assumptions (Biomass)'!$V$7,Model!AI$1,'Assumptions (Biomass)'!$V$10,'Assumptions (Biomass)'!$V$5*Model!$E$2030*AVERAGE('Assumptions (Biomass)'!$B$2:$C$2)/10^9),0)</f>
        <v>-0.0001308570204</v>
      </c>
      <c r="R2141" s="160">
        <f>IF($E$2030&gt;0,IPMT('Assumptions (Biomass)'!$V$7,Model!AJ$1,'Assumptions (Biomass)'!$V$10,'Assumptions (Biomass)'!$V$5*Model!$E$2030*AVERAGE('Assumptions (Biomass)'!$B$2:$C$2)/10^9),0)</f>
        <v>-0.00008924583978</v>
      </c>
      <c r="S2141" s="160">
        <f>IF($E$2030&gt;0,IPMT('Assumptions (Biomass)'!$V$7,Model!AK$1,'Assumptions (Biomass)'!$V$10,'Assumptions (Biomass)'!$V$5*Model!$E$2030*AVERAGE('Assumptions (Biomass)'!$B$2:$C$2)/10^9),0)</f>
        <v>-0.00004565812804</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-0.0008848168522</v>
      </c>
      <c r="G2142" s="160">
        <f>IF($F$2030&gt;0,IPMT('Assumptions (Biomass)'!$V$7,Model!X$1,'Assumptions (Biomass)'!$V$10,'Assumptions (Biomass)'!$V$5*Model!$F$2030*AVERAGE('Assumptions (Biomass)'!$B$2:$D$2)/10^9),0)</f>
        <v>-0.0008430347967</v>
      </c>
      <c r="H2142" s="160">
        <f>IF($F$2030&gt;0,IPMT('Assumptions (Biomass)'!$V$7,Model!Y$1,'Assumptions (Biomass)'!$V$10,'Assumptions (Biomass)'!$V$5*Model!$F$2030*AVERAGE('Assumptions (Biomass)'!$B$2:$D$2)/10^9),0)</f>
        <v>-0.0007992680936</v>
      </c>
      <c r="I2142" s="160">
        <f>IF($F$2030&gt;0,IPMT('Assumptions (Biomass)'!$V$7,Model!Z$1,'Assumptions (Biomass)'!$V$10,'Assumptions (Biomass)'!$V$5*Model!$F$2030*AVERAGE('Assumptions (Biomass)'!$B$2:$D$2)/10^9),0)</f>
        <v>-0.000753422472</v>
      </c>
      <c r="J2142" s="160">
        <f>IF($F$2030&gt;0,IPMT('Assumptions (Biomass)'!$V$7,Model!AA$1,'Assumptions (Biomass)'!$V$10,'Assumptions (Biomass)'!$V$5*Model!$F$2030*AVERAGE('Assumptions (Biomass)'!$B$2:$D$2)/10^9),0)</f>
        <v>-0.0007053991834</v>
      </c>
      <c r="K2142" s="160">
        <f>IF($F$2030&gt;0,IPMT('Assumptions (Biomass)'!$V$7,Model!AB$1,'Assumptions (Biomass)'!$V$10,'Assumptions (Biomass)'!$V$5*Model!$F$2030*AVERAGE('Assumptions (Biomass)'!$B$2:$D$2)/10^9),0)</f>
        <v>-0.0006550947887</v>
      </c>
      <c r="L2142" s="160">
        <f>IF($F$2030&gt;0,IPMT('Assumptions (Biomass)'!$V$7,Model!AC$1,'Assumptions (Biomass)'!$V$10,'Assumptions (Biomass)'!$V$5*Model!$F$2030*AVERAGE('Assumptions (Biomass)'!$B$2:$D$2)/10^9),0)</f>
        <v>-0.0006024009351</v>
      </c>
      <c r="M2142" s="160">
        <f>IF($F$2030&gt;0,IPMT('Assumptions (Biomass)'!$V$7,Model!AD$1,'Assumptions (Biomass)'!$V$10,'Assumptions (Biomass)'!$V$5*Model!$F$2030*AVERAGE('Assumptions (Biomass)'!$B$2:$D$2)/10^9),0)</f>
        <v>-0.0005472041236</v>
      </c>
      <c r="N2142" s="177">
        <f>IF($F$2030&gt;0,IPMT('Assumptions (Biomass)'!$V$7,Model!AE$1,'Assumptions (Biomass)'!$V$10,'Assumptions (Biomass)'!$V$5*Model!$F$2030*AVERAGE('Assumptions (Biomass)'!$B$2:$D$2)/10^9),0)</f>
        <v>-0.0004893854635</v>
      </c>
      <c r="O2142" s="160">
        <f>IF($F$2030&gt;0,IPMT('Assumptions (Biomass)'!$V$7,Model!AF$1,'Assumptions (Biomass)'!$V$10,'Assumptions (Biomass)'!$V$5*Model!$F$2030*AVERAGE('Assumptions (Biomass)'!$B$2:$D$2)/10^9),0)</f>
        <v>-0.000428820417</v>
      </c>
      <c r="P2142" s="160">
        <f>IF($F$2030&gt;0,IPMT('Assumptions (Biomass)'!$V$7,Model!AG$1,'Assumptions (Biomass)'!$V$10,'Assumptions (Biomass)'!$V$5*Model!$F$2030*AVERAGE('Assumptions (Biomass)'!$B$2:$D$2)/10^9),0)</f>
        <v>-0.0003653785308</v>
      </c>
      <c r="Q2142" s="160">
        <f>IF($F$2030&gt;0,IPMT('Assumptions (Biomass)'!$V$7,Model!AH$1,'Assumptions (Biomass)'!$V$10,'Assumptions (Biomass)'!$V$5*Model!$F$2030*AVERAGE('Assumptions (Biomass)'!$B$2:$D$2)/10^9),0)</f>
        <v>-0.000298923155</v>
      </c>
      <c r="R2142" s="160">
        <f>IF($F$2030&gt;0,IPMT('Assumptions (Biomass)'!$V$7,Model!AI$1,'Assumptions (Biomass)'!$V$10,'Assumptions (Biomass)'!$V$5*Model!$F$2030*AVERAGE('Assumptions (Biomass)'!$B$2:$D$2)/10^9),0)</f>
        <v>-0.0002293111489</v>
      </c>
      <c r="S2142" s="160">
        <f>IF($F$2030&gt;0,IPMT('Assumptions (Biomass)'!$V$7,Model!AJ$1,'Assumptions (Biomass)'!$V$10,'Assumptions (Biomass)'!$V$5*Model!$F$2030*AVERAGE('Assumptions (Biomass)'!$B$2:$D$2)/10^9),0)</f>
        <v>-0.0001563925725</v>
      </c>
      <c r="T2142" s="160">
        <f>IF($F$2030&gt;0,IPMT('Assumptions (Biomass)'!$V$7,Model!AK$1,'Assumptions (Biomass)'!$V$10,'Assumptions (Biomass)'!$V$5*Model!$F$2030*AVERAGE('Assumptions (Biomass)'!$B$2:$D$2)/10^9),0)</f>
        <v>-0.00008001036371</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-0.002385543533</v>
      </c>
      <c r="H2143" s="160">
        <f>IF($G$2030&gt;0,IPMT('Assumptions (Biomass)'!$V$7,Model!X$1,'Assumptions (Biomass)'!$V$10,'Assumptions (Biomass)'!$V$5*Model!$G$2030*AVERAGE('Assumptions (Biomass)'!$C$2:$E$2)/10^9),0)</f>
        <v>-0.002272895461</v>
      </c>
      <c r="I2143" s="160">
        <f>IF($G$2030&gt;0,IPMT('Assumptions (Biomass)'!$V$7,Model!Y$1,'Assumptions (Biomass)'!$V$10,'Assumptions (Biomass)'!$V$5*Model!$G$2030*AVERAGE('Assumptions (Biomass)'!$C$2:$E$2)/10^9),0)</f>
        <v>-0.002154896606</v>
      </c>
      <c r="J2143" s="160">
        <f>IF($G$2030&gt;0,IPMT('Assumptions (Biomass)'!$V$7,Model!Z$1,'Assumptions (Biomass)'!$V$10,'Assumptions (Biomass)'!$V$5*Model!$G$2030*AVERAGE('Assumptions (Biomass)'!$C$2:$E$2)/10^9),0)</f>
        <v>-0.002031292805</v>
      </c>
      <c r="K2143" s="160">
        <f>IF($G$2030&gt;0,IPMT('Assumptions (Biomass)'!$V$7,Model!AA$1,'Assumptions (Biomass)'!$V$10,'Assumptions (Biomass)'!$V$5*Model!$G$2030*AVERAGE('Assumptions (Biomass)'!$C$2:$E$2)/10^9),0)</f>
        <v>-0.001901817824</v>
      </c>
      <c r="L2143" s="160">
        <f>IF($G$2030&gt;0,IPMT('Assumptions (Biomass)'!$V$7,Model!AB$1,'Assumptions (Biomass)'!$V$10,'Assumptions (Biomass)'!$V$5*Model!$G$2030*AVERAGE('Assumptions (Biomass)'!$C$2:$E$2)/10^9),0)</f>
        <v>-0.001766192781</v>
      </c>
      <c r="M2143" s="160">
        <f>IF($G$2030&gt;0,IPMT('Assumptions (Biomass)'!$V$7,Model!AC$1,'Assumptions (Biomass)'!$V$10,'Assumptions (Biomass)'!$V$5*Model!$G$2030*AVERAGE('Assumptions (Biomass)'!$C$2:$E$2)/10^9),0)</f>
        <v>-0.001624125548</v>
      </c>
      <c r="N2143" s="160">
        <f>IF($G$2030&gt;0,IPMT('Assumptions (Biomass)'!$V$7,Model!AD$1,'Assumptions (Biomass)'!$V$10,'Assumptions (Biomass)'!$V$5*Model!$G$2030*AVERAGE('Assumptions (Biomass)'!$C$2:$E$2)/10^9),0)</f>
        <v>-0.001475310122</v>
      </c>
      <c r="O2143" s="160">
        <f>IF($G$2030&gt;0,IPMT('Assumptions (Biomass)'!$V$7,Model!AE$1,'Assumptions (Biomass)'!$V$10,'Assumptions (Biomass)'!$V$5*Model!$G$2030*AVERAGE('Assumptions (Biomass)'!$C$2:$E$2)/10^9),0)</f>
        <v>-0.001319425963</v>
      </c>
      <c r="P2143" s="160">
        <f>IF($G$2030&gt;0,IPMT('Assumptions (Biomass)'!$V$7,Model!AF$1,'Assumptions (Biomass)'!$V$10,'Assumptions (Biomass)'!$V$5*Model!$G$2030*AVERAGE('Assumptions (Biomass)'!$C$2:$E$2)/10^9),0)</f>
        <v>-0.001156137307</v>
      </c>
      <c r="Q2143" s="160">
        <f>IF($G$2030&gt;0,IPMT('Assumptions (Biomass)'!$V$7,Model!AG$1,'Assumptions (Biomass)'!$V$10,'Assumptions (Biomass)'!$V$5*Model!$G$2030*AVERAGE('Assumptions (Biomass)'!$C$2:$E$2)/10^9),0)</f>
        <v>-0.0009850924394</v>
      </c>
      <c r="R2143" s="160">
        <f>IF($G$2030&gt;0,IPMT('Assumptions (Biomass)'!$V$7,Model!AH$1,'Assumptions (Biomass)'!$V$10,'Assumptions (Biomass)'!$V$5*Model!$G$2030*AVERAGE('Assumptions (Biomass)'!$C$2:$E$2)/10^9),0)</f>
        <v>-0.0008059229406</v>
      </c>
      <c r="S2143" s="160">
        <f>IF($G$2030&gt;0,IPMT('Assumptions (Biomass)'!$V$7,Model!AI$1,'Assumptions (Biomass)'!$V$10,'Assumptions (Biomass)'!$V$5*Model!$G$2030*AVERAGE('Assumptions (Biomass)'!$C$2:$E$2)/10^9),0)</f>
        <v>-0.0006182428906</v>
      </c>
      <c r="T2143" s="160">
        <f>IF($G$2030&gt;0,IPMT('Assumptions (Biomass)'!$V$7,Model!AJ$1,'Assumptions (Biomass)'!$V$10,'Assumptions (Biomass)'!$V$5*Model!$G$2030*AVERAGE('Assumptions (Biomass)'!$C$2:$E$2)/10^9),0)</f>
        <v>-0.0004216480383</v>
      </c>
      <c r="U2143" s="160">
        <f>IF($G$2030&gt;0,IPMT('Assumptions (Biomass)'!$V$7,Model!AK$1,'Assumptions (Biomass)'!$V$10,'Assumptions (Biomass)'!$V$5*Model!$G$2030*AVERAGE('Assumptions (Biomass)'!$C$2:$E$2)/10^9),0)</f>
        <v>-0.0002157149304</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v>
      </c>
      <c r="I2144" s="160">
        <f>IF($H$2030&gt;0,IPMT('Assumptions (Biomass)'!$V$7,Model!X$1,'Assumptions (Biomass)'!$V$10,'Assumptions (Biomass)'!$V$5*Model!$H$2030*AVERAGE('Assumptions (Biomass)'!$D$2:$F$2)/10^9),0)</f>
        <v>0</v>
      </c>
      <c r="J2144" s="160">
        <f>IF($H$2030&gt;0,IPMT('Assumptions (Biomass)'!$V$7,Model!Y$1,'Assumptions (Biomass)'!$V$10,'Assumptions (Biomass)'!$V$5*Model!$H$2030*AVERAGE('Assumptions (Biomass)'!$D$2:$F$2)/10^9),0)</f>
        <v>0</v>
      </c>
      <c r="K2144" s="160">
        <f>IF($H$2030&gt;0,IPMT('Assumptions (Biomass)'!$V$7,Model!Z$1,'Assumptions (Biomass)'!$V$10,'Assumptions (Biomass)'!$V$5*Model!$H$2030*AVERAGE('Assumptions (Biomass)'!$D$2:$F$2)/10^9),0)</f>
        <v>0</v>
      </c>
      <c r="L2144" s="160">
        <f>IF($H$2030&gt;0,IPMT('Assumptions (Biomass)'!$V$7,Model!AA$1,'Assumptions (Biomass)'!$V$10,'Assumptions (Biomass)'!$V$5*Model!$H$2030*AVERAGE('Assumptions (Biomass)'!$D$2:$F$2)/10^9),0)</f>
        <v>0</v>
      </c>
      <c r="M2144" s="160">
        <f>IF($H$2030&gt;0,IPMT('Assumptions (Biomass)'!$V$7,Model!AB$1,'Assumptions (Biomass)'!$V$10,'Assumptions (Biomass)'!$V$5*Model!$H$2030*AVERAGE('Assumptions (Biomass)'!$D$2:$F$2)/10^9),0)</f>
        <v>0</v>
      </c>
      <c r="N2144" s="160">
        <f>IF($H$2030&gt;0,IPMT('Assumptions (Biomass)'!$V$7,Model!AC$1,'Assumptions (Biomass)'!$V$10,'Assumptions (Biomass)'!$V$5*Model!$H$2030*AVERAGE('Assumptions (Biomass)'!$D$2:$F$2)/10^9),0)</f>
        <v>0</v>
      </c>
      <c r="O2144" s="160">
        <f>IF($H$2030&gt;0,IPMT('Assumptions (Biomass)'!$V$7,Model!AD$1,'Assumptions (Biomass)'!$V$10,'Assumptions (Biomass)'!$V$5*Model!$H$2030*AVERAGE('Assumptions (Biomass)'!$D$2:$F$2)/10^9),0)</f>
        <v>0</v>
      </c>
      <c r="P2144" s="160">
        <f>IF($H$2030&gt;0,IPMT('Assumptions (Biomass)'!$V$7,Model!AE$1,'Assumptions (Biomass)'!$V$10,'Assumptions (Biomass)'!$V$5*Model!$H$2030*AVERAGE('Assumptions (Biomass)'!$D$2:$F$2)/10^9),0)</f>
        <v>0</v>
      </c>
      <c r="Q2144" s="160">
        <f>IF($H$2030&gt;0,IPMT('Assumptions (Biomass)'!$V$7,Model!AF$1,'Assumptions (Biomass)'!$V$10,'Assumptions (Biomass)'!$V$5*Model!$H$2030*AVERAGE('Assumptions (Biomass)'!$D$2:$F$2)/10^9),0)</f>
        <v>0</v>
      </c>
      <c r="R2144" s="160">
        <f>IF($H$2030&gt;0,IPMT('Assumptions (Biomass)'!$V$7,Model!AG$1,'Assumptions (Biomass)'!$V$10,'Assumptions (Biomass)'!$V$5*Model!$H$2030*AVERAGE('Assumptions (Biomass)'!$D$2:$F$2)/10^9),0)</f>
        <v>0</v>
      </c>
      <c r="S2144" s="160">
        <f>IF($H$2030&gt;0,IPMT('Assumptions (Biomass)'!$V$7,Model!AH$1,'Assumptions (Biomass)'!$V$10,'Assumptions (Biomass)'!$V$5*Model!$H$2030*AVERAGE('Assumptions (Biomass)'!$D$2:$F$2)/10^9),0)</f>
        <v>0</v>
      </c>
      <c r="T2144" s="160">
        <f>IF($H$2030&gt;0,IPMT('Assumptions (Biomass)'!$V$7,Model!AI$1,'Assumptions (Biomass)'!$V$10,'Assumptions (Biomass)'!$V$5*Model!$H$2030*AVERAGE('Assumptions (Biomass)'!$D$2:$F$2)/10^9),0)</f>
        <v>0</v>
      </c>
      <c r="U2144" s="160">
        <f>IF($H$2030&gt;0,IPMT('Assumptions (Biomass)'!$V$7,Model!AJ$1,'Assumptions (Biomass)'!$V$10,'Assumptions (Biomass)'!$V$5*Model!$H$2030*AVERAGE('Assumptions (Biomass)'!$D$2:$F$2)/10^9),0)</f>
        <v>0</v>
      </c>
      <c r="V2144" s="160">
        <f>IF($H$2030&gt;0,IPMT('Assumptions (Biomass)'!$V$7,Model!AK$1,'Assumptions (Biomass)'!$V$10,'Assumptions (Biomass)'!$V$5*Model!$H$2030*AVERAGE('Assumptions (Biomass)'!$D$2:$F$2)/10^9),0)</f>
        <v>0</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-0.0005432118237</v>
      </c>
      <c r="J2145" s="160">
        <f>IF($I$2030&gt;0,IPMT('Assumptions (Biomass)'!$V$7,Model!X$1,'Assumptions (Biomass)'!$V$10,'Assumptions (Biomass)'!$V$5*Model!$I$2030*AVERAGE('Assumptions (Biomass)'!$E$2:$G$2)/10^9),0)</f>
        <v>-0.0005175607451</v>
      </c>
      <c r="K2145" s="160">
        <f>IF($I$2030&gt;0,IPMT('Assumptions (Biomass)'!$V$7,Model!Y$1,'Assumptions (Biomass)'!$V$10,'Assumptions (Biomass)'!$V$5*Model!$I$2030*AVERAGE('Assumptions (Biomass)'!$E$2:$G$2)/10^9),0)</f>
        <v>-0.0004906912404</v>
      </c>
      <c r="L2145" s="160">
        <f>IF($I$2030&gt;0,IPMT('Assumptions (Biomass)'!$V$7,Model!Z$1,'Assumptions (Biomass)'!$V$10,'Assumptions (Biomass)'!$V$5*Model!$I$2030*AVERAGE('Assumptions (Biomass)'!$E$2:$G$2)/10^9),0)</f>
        <v>-0.0004625454341</v>
      </c>
      <c r="M2145" s="160">
        <f>IF($I$2030&gt;0,IPMT('Assumptions (Biomass)'!$V$7,Model!AA$1,'Assumptions (Biomass)'!$V$10,'Assumptions (Biomass)'!$V$5*Model!$I$2030*AVERAGE('Assumptions (Biomass)'!$E$2:$G$2)/10^9),0)</f>
        <v>-0.0004330627021</v>
      </c>
      <c r="N2145" s="160">
        <f>IF($I$2030&gt;0,IPMT('Assumptions (Biomass)'!$V$7,Model!AB$1,'Assumptions (Biomass)'!$V$10,'Assumptions (Biomass)'!$V$5*Model!$I$2030*AVERAGE('Assumptions (Biomass)'!$E$2:$G$2)/10^9),0)</f>
        <v>-0.0004021795403</v>
      </c>
      <c r="O2145" s="160">
        <f>IF($I$2030&gt;0,IPMT('Assumptions (Biomass)'!$V$7,Model!AC$1,'Assumptions (Biomass)'!$V$10,'Assumptions (Biomass)'!$V$5*Model!$I$2030*AVERAGE('Assumptions (Biomass)'!$E$2:$G$2)/10^9),0)</f>
        <v>-0.0003698294283</v>
      </c>
      <c r="P2145" s="160">
        <f>IF($I$2030&gt;0,IPMT('Assumptions (Biomass)'!$V$7,Model!AD$1,'Assumptions (Biomass)'!$V$10,'Assumptions (Biomass)'!$V$5*Model!$I$2030*AVERAGE('Assumptions (Biomass)'!$E$2:$G$2)/10^9),0)</f>
        <v>-0.0003359426859</v>
      </c>
      <c r="Q2145" s="160">
        <f>IF($I$2030&gt;0,IPMT('Assumptions (Biomass)'!$V$7,Model!AE$1,'Assumptions (Biomass)'!$V$10,'Assumptions (Biomass)'!$V$5*Model!$I$2030*AVERAGE('Assumptions (Biomass)'!$E$2:$G$2)/10^9),0)</f>
        <v>-0.0003004463234</v>
      </c>
      <c r="R2145" s="160">
        <f>IF($I$2030&gt;0,IPMT('Assumptions (Biomass)'!$V$7,Model!AF$1,'Assumptions (Biomass)'!$V$10,'Assumptions (Biomass)'!$V$5*Model!$I$2030*AVERAGE('Assumptions (Biomass)'!$E$2:$G$2)/10^9),0)</f>
        <v>-0.0002632638836</v>
      </c>
      <c r="S2145" s="160">
        <f>IF($I$2030&gt;0,IPMT('Assumptions (Biomass)'!$V$7,Model!AG$1,'Assumptions (Biomass)'!$V$10,'Assumptions (Biomass)'!$V$5*Model!$I$2030*AVERAGE('Assumptions (Biomass)'!$E$2:$G$2)/10^9),0)</f>
        <v>-0.0002243152779</v>
      </c>
      <c r="T2145" s="160">
        <f>IF($I$2030&gt;0,IPMT('Assumptions (Biomass)'!$V$7,Model!AH$1,'Assumptions (Biomass)'!$V$10,'Assumptions (Biomass)'!$V$5*Model!$I$2030*AVERAGE('Assumptions (Biomass)'!$E$2:$G$2)/10^9),0)</f>
        <v>-0.0001835166134</v>
      </c>
      <c r="U2145" s="160">
        <f>IF($I$2030&gt;0,IPMT('Assumptions (Biomass)'!$V$7,Model!AI$1,'Assumptions (Biomass)'!$V$10,'Assumptions (Biomass)'!$V$5*Model!$I$2030*AVERAGE('Assumptions (Biomass)'!$E$2:$G$2)/10^9),0)</f>
        <v>-0.0001407800124</v>
      </c>
      <c r="V2145" s="160">
        <f>IF($I$2030&gt;0,IPMT('Assumptions (Biomass)'!$V$7,Model!AJ$1,'Assumptions (Biomass)'!$V$10,'Assumptions (Biomass)'!$V$5*Model!$I$2030*AVERAGE('Assumptions (Biomass)'!$E$2:$G$2)/10^9),0)</f>
        <v>-0.00009601342279</v>
      </c>
      <c r="W2145" s="160">
        <f>IF($I$2030&gt;0,IPMT('Assumptions (Biomass)'!$V$7,Model!AK$1,'Assumptions (Biomass)'!$V$10,'Assumptions (Biomass)'!$V$5*Model!$I$2030*AVERAGE('Assumptions (Biomass)'!$E$2:$G$2)/10^9),0)</f>
        <v>-0.00004912042021</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-0.0004611136459</v>
      </c>
      <c r="K2146" s="160">
        <f>IF($J$2030&gt;0,IPMT('Assumptions (Biomass)'!$V$7,Model!X$1,'Assumptions (Biomass)'!$V$10,'Assumptions (Biomass)'!$V$5*Model!$J$2030*AVERAGE('Assumptions (Biomass)'!$F$2:$H$2)/10^9),0)</f>
        <v>-0.0004393393365</v>
      </c>
      <c r="L2146" s="160">
        <f>IF($J$2030&gt;0,IPMT('Assumptions (Biomass)'!$V$7,Model!Y$1,'Assumptions (Biomass)'!$V$10,'Assumptions (Biomass)'!$V$5*Model!$J$2030*AVERAGE('Assumptions (Biomass)'!$F$2:$H$2)/10^9),0)</f>
        <v>-0.0004165307473</v>
      </c>
      <c r="M2146" s="160">
        <f>IF($J$2030&gt;0,IPMT('Assumptions (Biomass)'!$V$7,Model!Z$1,'Assumptions (Biomass)'!$V$10,'Assumptions (Biomass)'!$V$5*Model!$J$2030*AVERAGE('Assumptions (Biomass)'!$F$2:$H$2)/10^9),0)</f>
        <v>-0.0003926387502</v>
      </c>
      <c r="N2146" s="160">
        <f>IF($J$2030&gt;0,IPMT('Assumptions (Biomass)'!$V$7,Model!AA$1,'Assumptions (Biomass)'!$V$10,'Assumptions (Biomass)'!$V$5*Model!$J$2030*AVERAGE('Assumptions (Biomass)'!$F$2:$H$2)/10^9),0)</f>
        <v>-0.0003676118832</v>
      </c>
      <c r="O2146" s="160">
        <f>IF($J$2030&gt;0,IPMT('Assumptions (Biomass)'!$V$7,Model!AB$1,'Assumptions (Biomass)'!$V$10,'Assumptions (Biomass)'!$V$5*Model!$J$2030*AVERAGE('Assumptions (Biomass)'!$F$2:$H$2)/10^9),0)</f>
        <v>-0.00034139624</v>
      </c>
      <c r="P2146" s="160">
        <f>IF($J$2030&gt;0,IPMT('Assumptions (Biomass)'!$V$7,Model!AC$1,'Assumptions (Biomass)'!$V$10,'Assumptions (Biomass)'!$V$5*Model!$J$2030*AVERAGE('Assumptions (Biomass)'!$F$2:$H$2)/10^9),0)</f>
        <v>-0.0003139353538</v>
      </c>
      <c r="Q2146" s="160">
        <f>IF($J$2030&gt;0,IPMT('Assumptions (Biomass)'!$V$7,Model!AD$1,'Assumptions (Biomass)'!$V$10,'Assumptions (Biomass)'!$V$5*Model!$J$2030*AVERAGE('Assumptions (Biomass)'!$F$2:$H$2)/10^9),0)</f>
        <v>-0.0002851700754</v>
      </c>
      <c r="R2146" s="160">
        <f>IF($J$2030&gt;0,IPMT('Assumptions (Biomass)'!$V$7,Model!AE$1,'Assumptions (Biomass)'!$V$10,'Assumptions (Biomass)'!$V$5*Model!$J$2030*AVERAGE('Assumptions (Biomass)'!$F$2:$H$2)/10^9),0)</f>
        <v>-0.0002550384464</v>
      </c>
      <c r="S2146" s="160">
        <f>IF($J$2030&gt;0,IPMT('Assumptions (Biomass)'!$V$7,Model!AF$1,'Assumptions (Biomass)'!$V$10,'Assumptions (Biomass)'!$V$5*Model!$J$2030*AVERAGE('Assumptions (Biomass)'!$F$2:$H$2)/10^9),0)</f>
        <v>-0.0002234755649</v>
      </c>
      <c r="T2146" s="160">
        <f>IF($J$2030&gt;0,IPMT('Assumptions (Biomass)'!$V$7,Model!AG$1,'Assumptions (Biomass)'!$V$10,'Assumptions (Biomass)'!$V$5*Model!$J$2030*AVERAGE('Assumptions (Biomass)'!$F$2:$H$2)/10^9),0)</f>
        <v>-0.0001904134466</v>
      </c>
      <c r="U2146" s="160">
        <f>IF($J$2030&gt;0,IPMT('Assumptions (Biomass)'!$V$7,Model!AH$1,'Assumptions (Biomass)'!$V$10,'Assumptions (Biomass)'!$V$5*Model!$J$2030*AVERAGE('Assumptions (Biomass)'!$F$2:$H$2)/10^9),0)</f>
        <v>-0.0001557808777</v>
      </c>
      <c r="V2146" s="160">
        <f>IF($J$2030&gt;0,IPMT('Assumptions (Biomass)'!$V$7,Model!AI$1,'Assumptions (Biomass)'!$V$10,'Assumptions (Biomass)'!$V$5*Model!$J$2030*AVERAGE('Assumptions (Biomass)'!$F$2:$H$2)/10^9),0)</f>
        <v>-0.0001195032618</v>
      </c>
      <c r="W2146" s="160">
        <f>IF($J$2030&gt;0,IPMT('Assumptions (Biomass)'!$V$7,Model!AJ$1,'Assumptions (Biomass)'!$V$10,'Assumptions (Biomass)'!$V$5*Model!$J$2030*AVERAGE('Assumptions (Biomass)'!$F$2:$H$2)/10^9),0)</f>
        <v>-0.00008150245909</v>
      </c>
      <c r="X2146" s="160">
        <f>IF($J$2030&gt;0,IPMT('Assumptions (Biomass)'!$V$7,Model!AK$1,'Assumptions (Biomass)'!$V$10,'Assumptions (Biomass)'!$V$5*Model!$J$2030*AVERAGE('Assumptions (Biomass)'!$F$2:$H$2)/10^9),0)</f>
        <v>-0.00004169661826</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-0.003948782899</v>
      </c>
      <c r="L2147" s="160">
        <f>IF($K$2030&gt;0,IPMT('Assumptions (Biomass)'!$V$7,Model!X$1,'Assumptions (Biomass)'!$V$10,'Assumptions (Biomass)'!$V$5*Model!$K$2030*AVERAGE('Assumptions (Biomass)'!$G$2:$I$2)/10^9),0)</f>
        <v>-0.003762316891</v>
      </c>
      <c r="M2147" s="160">
        <f>IF($K$2030&gt;0,IPMT('Assumptions (Biomass)'!$V$7,Model!Y$1,'Assumptions (Biomass)'!$V$10,'Assumptions (Biomass)'!$V$5*Model!$K$2030*AVERAGE('Assumptions (Biomass)'!$G$2:$I$2)/10^9),0)</f>
        <v>-0.003566993748</v>
      </c>
      <c r="N2147" s="160">
        <f>IF($K$2030&gt;0,IPMT('Assumptions (Biomass)'!$V$7,Model!Z$1,'Assumptions (Biomass)'!$V$10,'Assumptions (Biomass)'!$V$5*Model!$K$2030*AVERAGE('Assumptions (Biomass)'!$G$2:$I$2)/10^9),0)</f>
        <v>-0.003362392755</v>
      </c>
      <c r="O2147" s="160">
        <f>IF($K$2030&gt;0,IPMT('Assumptions (Biomass)'!$V$7,Model!AA$1,'Assumptions (Biomass)'!$V$10,'Assumptions (Biomass)'!$V$5*Model!$K$2030*AVERAGE('Assumptions (Biomass)'!$G$2:$I$2)/10^9),0)</f>
        <v>-0.003148073215</v>
      </c>
      <c r="P2147" s="160">
        <f>IF($K$2030&gt;0,IPMT('Assumptions (Biomass)'!$V$7,Model!AB$1,'Assumptions (Biomass)'!$V$10,'Assumptions (Biomass)'!$V$5*Model!$K$2030*AVERAGE('Assumptions (Biomass)'!$G$2:$I$2)/10^9),0)</f>
        <v>-0.002923573497</v>
      </c>
      <c r="Q2147" s="160">
        <f>IF($K$2030&gt;0,IPMT('Assumptions (Biomass)'!$V$7,Model!AC$1,'Assumptions (Biomass)'!$V$10,'Assumptions (Biomass)'!$V$5*Model!$K$2030*AVERAGE('Assumptions (Biomass)'!$G$2:$I$2)/10^9),0)</f>
        <v>-0.002688410042</v>
      </c>
      <c r="R2147" s="160">
        <f>IF($K$2030&gt;0,IPMT('Assumptions (Biomass)'!$V$7,Model!AD$1,'Assumptions (Biomass)'!$V$10,'Assumptions (Biomass)'!$V$5*Model!$K$2030*AVERAGE('Assumptions (Biomass)'!$G$2:$I$2)/10^9),0)</f>
        <v>-0.002442076324</v>
      </c>
      <c r="S2147" s="160">
        <f>IF($K$2030&gt;0,IPMT('Assumptions (Biomass)'!$V$7,Model!AE$1,'Assumptions (Biomass)'!$V$10,'Assumptions (Biomass)'!$V$5*Model!$K$2030*AVERAGE('Assumptions (Biomass)'!$G$2:$I$2)/10^9),0)</f>
        <v>-0.002184041753</v>
      </c>
      <c r="T2147" s="160">
        <f>IF($K$2030&gt;0,IPMT('Assumptions (Biomass)'!$V$7,Model!AF$1,'Assumptions (Biomass)'!$V$10,'Assumptions (Biomass)'!$V$5*Model!$K$2030*AVERAGE('Assumptions (Biomass)'!$G$2:$I$2)/10^9),0)</f>
        <v>-0.001913750541</v>
      </c>
      <c r="U2147" s="160">
        <f>IF($K$2030&gt;0,IPMT('Assumptions (Biomass)'!$V$7,Model!AG$1,'Assumptions (Biomass)'!$V$10,'Assumptions (Biomass)'!$V$5*Model!$K$2030*AVERAGE('Assumptions (Biomass)'!$G$2:$I$2)/10^9),0)</f>
        <v>-0.001630620496</v>
      </c>
      <c r="V2147" s="160">
        <f>IF($K$2030&gt;0,IPMT('Assumptions (Biomass)'!$V$7,Model!AH$1,'Assumptions (Biomass)'!$V$10,'Assumptions (Biomass)'!$V$5*Model!$K$2030*AVERAGE('Assumptions (Biomass)'!$G$2:$I$2)/10^9),0)</f>
        <v>-0.001334041774</v>
      </c>
      <c r="W2147" s="160">
        <f>IF($K$2030&gt;0,IPMT('Assumptions (Biomass)'!$V$7,Model!AI$1,'Assumptions (Biomass)'!$V$10,'Assumptions (Biomass)'!$V$5*Model!$K$2030*AVERAGE('Assumptions (Biomass)'!$G$2:$I$2)/10^9),0)</f>
        <v>-0.001023375562</v>
      </c>
      <c r="X2147" s="160">
        <f>IF($K$2030&gt;0,IPMT('Assumptions (Biomass)'!$V$7,Model!AJ$1,'Assumptions (Biomass)'!$V$10,'Assumptions (Biomass)'!$V$5*Model!$K$2030*AVERAGE('Assumptions (Biomass)'!$G$2:$I$2)/10^9),0)</f>
        <v>-0.0006979527055</v>
      </c>
      <c r="Y2147" s="160">
        <f>IF($K$2030&gt;0,IPMT('Assumptions (Biomass)'!$V$7,Model!AK$1,'Assumptions (Biomass)'!$V$10,'Assumptions (Biomass)'!$V$5*Model!$K$2030*AVERAGE('Assumptions (Biomass)'!$G$2:$I$2)/10^9),0)</f>
        <v>-0.0003570722633</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-0.002796108453</v>
      </c>
      <c r="M2148" s="160">
        <f>IF($L$2030&gt;0,IPMT('Assumptions (Biomass)'!$V$7,Model!X$1,'Assumptions (Biomass)'!$V$10,'Assumptions (Biomass)'!$V$5*Model!$L$2030*AVERAGE('Assumptions (Biomass)'!$H$2:$J$2)/10^9),0)</f>
        <v>-0.00266407304</v>
      </c>
      <c r="N2148" s="160">
        <f>IF($L$2030&gt;0,IPMT('Assumptions (Biomass)'!$V$7,Model!Y$1,'Assumptions (Biomass)'!$V$10,'Assumptions (Biomass)'!$V$5*Model!$L$2030*AVERAGE('Assumptions (Biomass)'!$H$2:$J$2)/10^9),0)</f>
        <v>-0.002525765945</v>
      </c>
      <c r="O2148" s="160">
        <f>IF($L$2030&gt;0,IPMT('Assumptions (Biomass)'!$V$7,Model!Z$1,'Assumptions (Biomass)'!$V$10,'Assumptions (Biomass)'!$V$5*Model!$L$2030*AVERAGE('Assumptions (Biomass)'!$H$2:$J$2)/10^9),0)</f>
        <v>-0.002380889262</v>
      </c>
      <c r="P2148" s="160">
        <f>IF($L$2030&gt;0,IPMT('Assumptions (Biomass)'!$V$7,Model!AA$1,'Assumptions (Biomass)'!$V$10,'Assumptions (Biomass)'!$V$5*Model!$L$2030*AVERAGE('Assumptions (Biomass)'!$H$2:$J$2)/10^9),0)</f>
        <v>-0.002229130938</v>
      </c>
      <c r="Q2148" s="160">
        <f>IF($L$2030&gt;0,IPMT('Assumptions (Biomass)'!$V$7,Model!AB$1,'Assumptions (Biomass)'!$V$10,'Assumptions (Biomass)'!$V$5*Model!$L$2030*AVERAGE('Assumptions (Biomass)'!$H$2:$J$2)/10^9),0)</f>
        <v>-0.002070164093</v>
      </c>
      <c r="R2148" s="160">
        <f>IF($L$2030&gt;0,IPMT('Assumptions (Biomass)'!$V$7,Model!AC$1,'Assumptions (Biomass)'!$V$10,'Assumptions (Biomass)'!$V$5*Model!$L$2030*AVERAGE('Assumptions (Biomass)'!$H$2:$J$2)/10^9),0)</f>
        <v>-0.001903646322</v>
      </c>
      <c r="S2148" s="160">
        <f>IF($L$2030&gt;0,IPMT('Assumptions (Biomass)'!$V$7,Model!AD$1,'Assumptions (Biomass)'!$V$10,'Assumptions (Biomass)'!$V$5*Model!$L$2030*AVERAGE('Assumptions (Biomass)'!$H$2:$J$2)/10^9),0)</f>
        <v>-0.001729218958</v>
      </c>
      <c r="T2148" s="160">
        <f>IF($L$2030&gt;0,IPMT('Assumptions (Biomass)'!$V$7,Model!AE$1,'Assumptions (Biomass)'!$V$10,'Assumptions (Biomass)'!$V$5*Model!$L$2030*AVERAGE('Assumptions (Biomass)'!$H$2:$J$2)/10^9),0)</f>
        <v>-0.001546506294</v>
      </c>
      <c r="U2148" s="160">
        <f>IF($L$2030&gt;0,IPMT('Assumptions (Biomass)'!$V$7,Model!AF$1,'Assumptions (Biomass)'!$V$10,'Assumptions (Biomass)'!$V$5*Model!$L$2030*AVERAGE('Assumptions (Biomass)'!$H$2:$J$2)/10^9),0)</f>
        <v>-0.001355114779</v>
      </c>
      <c r="V2148" s="160">
        <f>IF($L$2030&gt;0,IPMT('Assumptions (Biomass)'!$V$7,Model!AG$1,'Assumptions (Biomass)'!$V$10,'Assumptions (Biomass)'!$V$5*Model!$L$2030*AVERAGE('Assumptions (Biomass)'!$H$2:$J$2)/10^9),0)</f>
        <v>-0.001154632166</v>
      </c>
      <c r="W2148" s="160">
        <f>IF($L$2030&gt;0,IPMT('Assumptions (Biomass)'!$V$7,Model!AH$1,'Assumptions (Biomass)'!$V$10,'Assumptions (Biomass)'!$V$5*Model!$L$2030*AVERAGE('Assumptions (Biomass)'!$H$2:$J$2)/10^9),0)</f>
        <v>-0.0009446266292</v>
      </c>
      <c r="X2148" s="160">
        <f>IF($L$2030&gt;0,IPMT('Assumptions (Biomass)'!$V$7,Model!AI$1,'Assumptions (Biomass)'!$V$10,'Assumptions (Biomass)'!$V$5*Model!$L$2030*AVERAGE('Assumptions (Biomass)'!$H$2:$J$2)/10^9),0)</f>
        <v>-0.0007246458295</v>
      </c>
      <c r="Y2148" s="160">
        <f>IF($L$2030&gt;0,IPMT('Assumptions (Biomass)'!$V$7,Model!AJ$1,'Assumptions (Biomass)'!$V$10,'Assumptions (Biomass)'!$V$5*Model!$L$2030*AVERAGE('Assumptions (Biomass)'!$H$2:$J$2)/10^9),0)</f>
        <v>-0.0004942159418</v>
      </c>
      <c r="Z2148" s="160">
        <f>IF($L$2030&gt;0,IPMT('Assumptions (Biomass)'!$V$7,Model!AK$1,'Assumptions (Biomass)'!$V$10,'Assumptions (Biomass)'!$V$5*Model!$L$2030*AVERAGE('Assumptions (Biomass)'!$H$2:$J$2)/10^9),0)</f>
        <v>-0.0002528406345</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-0.003731389567</v>
      </c>
      <c r="N2149" s="160">
        <f>IF($M$2030&gt;0,IPMT('Assumptions (Biomass)'!$V$7,Model!X$1,'Assumptions (Biomass)'!$V$10,'Assumptions (Biomass)'!$V$5*Model!$M$2030*AVERAGE('Assumptions (Biomass)'!$I$2:$K$2)/10^9),0)</f>
        <v>-0.003555189119</v>
      </c>
      <c r="O2149" s="160">
        <f>IF($M$2030&gt;0,IPMT('Assumptions (Biomass)'!$V$7,Model!Y$1,'Assumptions (Biomass)'!$V$10,'Assumptions (Biomass)'!$V$5*Model!$M$2030*AVERAGE('Assumptions (Biomass)'!$I$2:$K$2)/10^9),0)</f>
        <v>-0.00337061915</v>
      </c>
      <c r="P2149" s="160">
        <f>IF($M$2030&gt;0,IPMT('Assumptions (Biomass)'!$V$7,Model!Z$1,'Assumptions (Biomass)'!$V$10,'Assumptions (Biomass)'!$V$5*Model!$M$2030*AVERAGE('Assumptions (Biomass)'!$I$2:$K$2)/10^9),0)</f>
        <v>-0.003177282106</v>
      </c>
      <c r="Q2149" s="160">
        <f>IF($M$2030&gt;0,IPMT('Assumptions (Biomass)'!$V$7,Model!AA$1,'Assumptions (Biomass)'!$V$10,'Assumptions (Biomass)'!$V$5*Model!$M$2030*AVERAGE('Assumptions (Biomass)'!$I$2:$K$2)/10^9),0)</f>
        <v>-0.002974761554</v>
      </c>
      <c r="R2149" s="160">
        <f>IF($M$2030&gt;0,IPMT('Assumptions (Biomass)'!$V$7,Model!AB$1,'Assumptions (Biomass)'!$V$10,'Assumptions (Biomass)'!$V$5*Model!$M$2030*AVERAGE('Assumptions (Biomass)'!$I$2:$K$2)/10^9),0)</f>
        <v>-0.002762621275</v>
      </c>
      <c r="S2149" s="160">
        <f>IF($M$2030&gt;0,IPMT('Assumptions (Biomass)'!$V$7,Model!AC$1,'Assumptions (Biomass)'!$V$10,'Assumptions (Biomass)'!$V$5*Model!$M$2030*AVERAGE('Assumptions (Biomass)'!$I$2:$K$2)/10^9),0)</f>
        <v>-0.002540404332</v>
      </c>
      <c r="T2149" s="160">
        <f>IF($M$2030&gt;0,IPMT('Assumptions (Biomass)'!$V$7,Model!AD$1,'Assumptions (Biomass)'!$V$10,'Assumptions (Biomass)'!$V$5*Model!$M$2030*AVERAGE('Assumptions (Biomass)'!$I$2:$K$2)/10^9),0)</f>
        <v>-0.002307632086</v>
      </c>
      <c r="U2149" s="160">
        <f>IF($M$2030&gt;0,IPMT('Assumptions (Biomass)'!$V$7,Model!AE$1,'Assumptions (Biomass)'!$V$10,'Assumptions (Biomass)'!$V$5*Model!$M$2030*AVERAGE('Assumptions (Biomass)'!$I$2:$K$2)/10^9),0)</f>
        <v>-0.002063803157</v>
      </c>
      <c r="V2149" s="160">
        <f>IF($M$2030&gt;0,IPMT('Assumptions (Biomass)'!$V$7,Model!AF$1,'Assumptions (Biomass)'!$V$10,'Assumptions (Biomass)'!$V$5*Model!$M$2030*AVERAGE('Assumptions (Biomass)'!$I$2:$K$2)/10^9),0)</f>
        <v>-0.001808392354</v>
      </c>
      <c r="W2149" s="160">
        <f>IF($M$2030&gt;0,IPMT('Assumptions (Biomass)'!$V$7,Model!AG$1,'Assumptions (Biomass)'!$V$10,'Assumptions (Biomass)'!$V$5*Model!$M$2030*AVERAGE('Assumptions (Biomass)'!$I$2:$K$2)/10^9),0)</f>
        <v>-0.001540849538</v>
      </c>
      <c r="X2149" s="160">
        <f>IF($M$2030&gt;0,IPMT('Assumptions (Biomass)'!$V$7,Model!AH$1,'Assumptions (Biomass)'!$V$10,'Assumptions (Biomass)'!$V$5*Model!$M$2030*AVERAGE('Assumptions (Biomass)'!$I$2:$K$2)/10^9),0)</f>
        <v>-0.001260598438</v>
      </c>
      <c r="Y2149" s="160">
        <f>IF($M$2030&gt;0,IPMT('Assumptions (Biomass)'!$V$7,Model!AI$1,'Assumptions (Biomass)'!$V$10,'Assumptions (Biomass)'!$V$5*Model!$M$2030*AVERAGE('Assumptions (Biomass)'!$I$2:$K$2)/10^9),0)</f>
        <v>-0.0009670354115</v>
      </c>
      <c r="Z2149" s="160">
        <f>IF($M$2030&gt;0,IPMT('Assumptions (Biomass)'!$V$7,Model!AJ$1,'Assumptions (Biomass)'!$V$10,'Assumptions (Biomass)'!$V$5*Model!$M$2030*AVERAGE('Assumptions (Biomass)'!$I$2:$K$2)/10^9),0)</f>
        <v>-0.0006595281408</v>
      </c>
      <c r="AA2149" s="160">
        <f>IF($M$2030&gt;0,IPMT('Assumptions (Biomass)'!$V$7,Model!AK$1,'Assumptions (Biomass)'!$V$10,'Assumptions (Biomass)'!$V$5*Model!$M$2030*AVERAGE('Assumptions (Biomass)'!$I$2:$K$2)/10^9),0)</f>
        <v>-0.0003374142747</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-0.0007473371014</v>
      </c>
      <c r="O2150" s="177">
        <f>IF($N$2030&gt;0,IPMT('Assumptions (Biomass)'!$V$7,Model!X$1,'Assumptions (Biomass)'!$V$10,'Assumptions (Biomass)'!$V$5*Model!$N$2030*AVERAGE('Assumptions (Biomass)'!$J$2:$L$2)/10^9),0)</f>
        <v>-0.0007120469957</v>
      </c>
      <c r="P2150" s="177">
        <f>IF($N$2030&gt;0,IPMT('Assumptions (Biomass)'!$V$7,Model!Y$1,'Assumptions (Biomass)'!$V$10,'Assumptions (Biomass)'!$V$5*Model!$N$2030*AVERAGE('Assumptions (Biomass)'!$J$2:$L$2)/10^9),0)</f>
        <v>-0.00067508061</v>
      </c>
      <c r="Q2150" s="177">
        <f>IF($N$2030&gt;0,IPMT('Assumptions (Biomass)'!$V$7,Model!Z$1,'Assumptions (Biomass)'!$V$10,'Assumptions (Biomass)'!$V$5*Model!$N$2030*AVERAGE('Assumptions (Biomass)'!$J$2:$L$2)/10^9),0)</f>
        <v>-0.0006363583209</v>
      </c>
      <c r="R2150" s="177">
        <f>IF($N$2030&gt;0,IPMT('Assumptions (Biomass)'!$V$7,Model!AA$1,'Assumptions (Biomass)'!$V$10,'Assumptions (Biomass)'!$V$5*Model!$N$2030*AVERAGE('Assumptions (Biomass)'!$J$2:$L$2)/10^9),0)</f>
        <v>-0.0005957967231</v>
      </c>
      <c r="S2150" s="177">
        <f>IF($N$2030&gt;0,IPMT('Assumptions (Biomass)'!$V$7,Model!AB$1,'Assumptions (Biomass)'!$V$10,'Assumptions (Biomass)'!$V$5*Model!$N$2030*AVERAGE('Assumptions (Biomass)'!$J$2:$L$2)/10^9),0)</f>
        <v>-0.0005533084494</v>
      </c>
      <c r="T2150" s="177">
        <f>IF($N$2030&gt;0,IPMT('Assumptions (Biomass)'!$V$7,Model!AC$1,'Assumptions (Biomass)'!$V$10,'Assumptions (Biomass)'!$V$5*Model!$N$2030*AVERAGE('Assumptions (Biomass)'!$J$2:$L$2)/10^9),0)</f>
        <v>-0.0005088019828</v>
      </c>
      <c r="U2150" s="177">
        <f>IF($N$2030&gt;0,IPMT('Assumptions (Biomass)'!$V$7,Model!AD$1,'Assumptions (Biomass)'!$V$10,'Assumptions (Biomass)'!$V$5*Model!$N$2030*AVERAGE('Assumptions (Biomass)'!$J$2:$L$2)/10^9),0)</f>
        <v>-0.0004621814589</v>
      </c>
      <c r="V2150" s="177">
        <f>IF($N$2030&gt;0,IPMT('Assumptions (Biomass)'!$V$7,Model!AE$1,'Assumptions (Biomass)'!$V$10,'Assumptions (Biomass)'!$V$5*Model!$N$2030*AVERAGE('Assumptions (Biomass)'!$J$2:$L$2)/10^9),0)</f>
        <v>-0.0004133464602</v>
      </c>
      <c r="W2150" s="177">
        <f>IF($N$2030&gt;0,IPMT('Assumptions (Biomass)'!$V$7,Model!AF$1,'Assumptions (Biomass)'!$V$10,'Assumptions (Biomass)'!$V$5*Model!$N$2030*AVERAGE('Assumptions (Biomass)'!$J$2:$L$2)/10^9),0)</f>
        <v>-0.000362191799</v>
      </c>
      <c r="X2150" s="177">
        <f>IF($N$2030&gt;0,IPMT('Assumptions (Biomass)'!$V$7,Model!AG$1,'Assumptions (Biomass)'!$V$10,'Assumptions (Biomass)'!$V$5*Model!$N$2030*AVERAGE('Assumptions (Biomass)'!$J$2:$L$2)/10^9),0)</f>
        <v>-0.0003086072914</v>
      </c>
      <c r="Y2150" s="177">
        <f>IF($N$2030&gt;0,IPMT('Assumptions (Biomass)'!$V$7,Model!AH$1,'Assumptions (Biomass)'!$V$10,'Assumptions (Biomass)'!$V$5*Model!$N$2030*AVERAGE('Assumptions (Biomass)'!$J$2:$L$2)/10^9),0)</f>
        <v>-0.0002524775197</v>
      </c>
      <c r="Z2150" s="177">
        <f>IF($N$2030&gt;0,IPMT('Assumptions (Biomass)'!$V$7,Model!AI$1,'Assumptions (Biomass)'!$V$10,'Assumptions (Biomass)'!$V$5*Model!$N$2030*AVERAGE('Assumptions (Biomass)'!$J$2:$L$2)/10^9),0)</f>
        <v>-0.0001936815839</v>
      </c>
      <c r="AA2150" s="177">
        <f>IF($N$2030&gt;0,IPMT('Assumptions (Biomass)'!$V$7,Model!AJ$1,'Assumptions (Biomass)'!$V$10,'Assumptions (Biomass)'!$V$5*Model!$N$2030*AVERAGE('Assumptions (Biomass)'!$J$2:$L$2)/10^9),0)</f>
        <v>-0.0001320928411</v>
      </c>
      <c r="AB2150" s="177">
        <f>IF($N$2030&gt;0,IPMT('Assumptions (Biomass)'!$V$7,Model!AK$1,'Assumptions (Biomass)'!$V$10,'Assumptions (Biomass)'!$V$5*Model!$N$2030*AVERAGE('Assumptions (Biomass)'!$J$2:$L$2)/10^9),0)</f>
        <v>-0.00006757863297</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-0.006935393853</v>
      </c>
      <c r="P2151" s="160">
        <f>IF($O$2030&gt;0,IPMT('Assumptions (Biomass)'!$V$7,Model!X$1,'Assumptions (Biomass)'!$V$10,'Assumptions (Biomass)'!$V$5*Model!$O$2030*AVERAGE('Assumptions (Biomass)'!$K$2:$M$2)/10^9),0)</f>
        <v>-0.006607896688</v>
      </c>
      <c r="Q2151" s="160">
        <f>IF($O$2030&gt;0,IPMT('Assumptions (Biomass)'!$V$7,Model!Y$1,'Assumptions (Biomass)'!$V$10,'Assumptions (Biomass)'!$V$5*Model!$O$2030*AVERAGE('Assumptions (Biomass)'!$K$2:$M$2)/10^9),0)</f>
        <v>-0.006264843407</v>
      </c>
      <c r="R2151" s="160">
        <f>IF($O$2030&gt;0,IPMT('Assumptions (Biomass)'!$V$7,Model!Z$1,'Assumptions (Biomass)'!$V$10,'Assumptions (Biomass)'!$V$5*Model!$O$2030*AVERAGE('Assumptions (Biomass)'!$K$2:$M$2)/10^9),0)</f>
        <v>-0.005905495095</v>
      </c>
      <c r="S2151" s="160">
        <f>IF($O$2030&gt;0,IPMT('Assumptions (Biomass)'!$V$7,Model!AA$1,'Assumptions (Biomass)'!$V$10,'Assumptions (Biomass)'!$V$5*Model!$O$2030*AVERAGE('Assumptions (Biomass)'!$K$2:$M$2)/10^9),0)</f>
        <v>-0.005529077739</v>
      </c>
      <c r="T2151" s="160">
        <f>IF($O$2030&gt;0,IPMT('Assumptions (Biomass)'!$V$7,Model!AB$1,'Assumptions (Biomass)'!$V$10,'Assumptions (Biomass)'!$V$5*Model!$O$2030*AVERAGE('Assumptions (Biomass)'!$K$2:$M$2)/10^9),0)</f>
        <v>-0.005134780558</v>
      </c>
      <c r="U2151" s="160">
        <f>IF($O$2030&gt;0,IPMT('Assumptions (Biomass)'!$V$7,Model!AC$1,'Assumptions (Biomass)'!$V$10,'Assumptions (Biomass)'!$V$5*Model!$O$2030*AVERAGE('Assumptions (Biomass)'!$K$2:$M$2)/10^9),0)</f>
        <v>-0.004721754262</v>
      </c>
      <c r="V2151" s="160">
        <f>IF($O$2030&gt;0,IPMT('Assumptions (Biomass)'!$V$7,Model!AD$1,'Assumptions (Biomass)'!$V$10,'Assumptions (Biomass)'!$V$5*Model!$O$2030*AVERAGE('Assumptions (Biomass)'!$K$2:$M$2)/10^9),0)</f>
        <v>-0.004289109216</v>
      </c>
      <c r="W2151" s="160">
        <f>IF($O$2030&gt;0,IPMT('Assumptions (Biomass)'!$V$7,Model!AE$1,'Assumptions (Biomass)'!$V$10,'Assumptions (Biomass)'!$V$5*Model!$O$2030*AVERAGE('Assumptions (Biomass)'!$K$2:$M$2)/10^9),0)</f>
        <v>-0.00383591353</v>
      </c>
      <c r="X2151" s="160">
        <f>IF($O$2030&gt;0,IPMT('Assumptions (Biomass)'!$V$7,Model!AF$1,'Assumptions (Biomass)'!$V$10,'Assumptions (Biomass)'!$V$5*Model!$O$2030*AVERAGE('Assumptions (Biomass)'!$K$2:$M$2)/10^9),0)</f>
        <v>-0.003361191049</v>
      </c>
      <c r="Y2151" s="160">
        <f>IF($O$2030&gt;0,IPMT('Assumptions (Biomass)'!$V$7,Model!AG$1,'Assumptions (Biomass)'!$V$10,'Assumptions (Biomass)'!$V$5*Model!$O$2030*AVERAGE('Assumptions (Biomass)'!$K$2:$M$2)/10^9),0)</f>
        <v>-0.002863919251</v>
      </c>
      <c r="Z2151" s="160">
        <f>IF($O$2030&gt;0,IPMT('Assumptions (Biomass)'!$V$7,Model!AH$1,'Assumptions (Biomass)'!$V$10,'Assumptions (Biomass)'!$V$5*Model!$O$2030*AVERAGE('Assumptions (Biomass)'!$K$2:$M$2)/10^9),0)</f>
        <v>-0.002343027042</v>
      </c>
      <c r="AA2151" s="160">
        <f>IF($O$2030&gt;0,IPMT('Assumptions (Biomass)'!$V$7,Model!AI$1,'Assumptions (Biomass)'!$V$10,'Assumptions (Biomass)'!$V$5*Model!$O$2030*AVERAGE('Assumptions (Biomass)'!$K$2:$M$2)/10^9),0)</f>
        <v>-0.001797392453</v>
      </c>
      <c r="AB2151" s="160">
        <f>IF($O$2030&gt;0,IPMT('Assumptions (Biomass)'!$V$7,Model!AJ$1,'Assumptions (Biomass)'!$V$10,'Assumptions (Biomass)'!$V$5*Model!$O$2030*AVERAGE('Assumptions (Biomass)'!$K$2:$M$2)/10^9),0)</f>
        <v>-0.001225840221</v>
      </c>
      <c r="AC2151" s="160">
        <f>IF($O$2030&gt;0,IPMT('Assumptions (Biomass)'!$V$7,Model!AK$1,'Assumptions (Biomass)'!$V$10,'Assumptions (Biomass)'!$V$5*Model!$O$2030*AVERAGE('Assumptions (Biomass)'!$K$2:$M$2)/10^9),0)</f>
        <v>-0.0006271392586</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-0.002487481472</v>
      </c>
      <c r="Q2152" s="177">
        <f>IF($P$2030&gt;0,IPMT('Assumptions (Biomass)'!$V$7,Model!X$1,'Assumptions (Biomass)'!$V$10,'Assumptions (Biomass)'!$V$5*Model!$P$2030*AVERAGE('Assumptions (Biomass)'!$L$2:$N$2)/10^9),0)</f>
        <v>-0.002370019775</v>
      </c>
      <c r="R2152" s="177">
        <f>IF($P$2030&gt;0,IPMT('Assumptions (Biomass)'!$V$7,Model!Y$1,'Assumptions (Biomass)'!$V$10,'Assumptions (Biomass)'!$V$5*Model!$P$2030*AVERAGE('Assumptions (Biomass)'!$L$2:$N$2)/10^9),0)</f>
        <v>-0.002246978647</v>
      </c>
      <c r="S2152" s="177">
        <f>IF($P$2030&gt;0,IPMT('Assumptions (Biomass)'!$V$7,Model!Z$1,'Assumptions (Biomass)'!$V$10,'Assumptions (Biomass)'!$V$5*Model!$P$2030*AVERAGE('Assumptions (Biomass)'!$L$2:$N$2)/10^9),0)</f>
        <v>-0.002118093066</v>
      </c>
      <c r="T2152" s="177">
        <f>IF($P$2030&gt;0,IPMT('Assumptions (Biomass)'!$V$7,Model!AA$1,'Assumptions (Biomass)'!$V$10,'Assumptions (Biomass)'!$V$5*Model!$P$2030*AVERAGE('Assumptions (Biomass)'!$L$2:$N$2)/10^9),0)</f>
        <v>-0.00198308542</v>
      </c>
      <c r="U2152" s="177">
        <f>IF($P$2030&gt;0,IPMT('Assumptions (Biomass)'!$V$7,Model!AB$1,'Assumptions (Biomass)'!$V$10,'Assumptions (Biomass)'!$V$5*Model!$P$2030*AVERAGE('Assumptions (Biomass)'!$L$2:$N$2)/10^9),0)</f>
        <v>-0.001841664911</v>
      </c>
      <c r="V2152" s="177">
        <f>IF($P$2030&gt;0,IPMT('Assumptions (Biomass)'!$V$7,Model!AC$1,'Assumptions (Biomass)'!$V$10,'Assumptions (Biomass)'!$V$5*Model!$P$2030*AVERAGE('Assumptions (Biomass)'!$L$2:$N$2)/10^9),0)</f>
        <v>-0.001693526927</v>
      </c>
      <c r="W2152" s="177">
        <f>IF($P$2030&gt;0,IPMT('Assumptions (Biomass)'!$V$7,Model!AD$1,'Assumptions (Biomass)'!$V$10,'Assumptions (Biomass)'!$V$5*Model!$P$2030*AVERAGE('Assumptions (Biomass)'!$L$2:$N$2)/10^9),0)</f>
        <v>-0.001538352389</v>
      </c>
      <c r="X2152" s="177">
        <f>IF($P$2030&gt;0,IPMT('Assumptions (Biomass)'!$V$7,Model!AE$1,'Assumptions (Biomass)'!$V$10,'Assumptions (Biomass)'!$V$5*Model!$P$2030*AVERAGE('Assumptions (Biomass)'!$L$2:$N$2)/10^9),0)</f>
        <v>-0.001375807061</v>
      </c>
      <c r="Y2152" s="177">
        <f>IF($P$2030&gt;0,IPMT('Assumptions (Biomass)'!$V$7,Model!AF$1,'Assumptions (Biomass)'!$V$10,'Assumptions (Biomass)'!$V$5*Model!$P$2030*AVERAGE('Assumptions (Biomass)'!$L$2:$N$2)/10^9),0)</f>
        <v>-0.001205540829</v>
      </c>
      <c r="Z2152" s="177">
        <f>IF($P$2030&gt;0,IPMT('Assumptions (Biomass)'!$V$7,Model!AG$1,'Assumptions (Biomass)'!$V$10,'Assumptions (Biomass)'!$V$5*Model!$P$2030*AVERAGE('Assumptions (Biomass)'!$L$2:$N$2)/10^9),0)</f>
        <v>-0.001027186952</v>
      </c>
      <c r="AA2152" s="177">
        <f>IF($P$2030&gt;0,IPMT('Assumptions (Biomass)'!$V$7,Model!AH$1,'Assumptions (Biomass)'!$V$10,'Assumptions (Biomass)'!$V$5*Model!$P$2030*AVERAGE('Assumptions (Biomass)'!$L$2:$N$2)/10^9),0)</f>
        <v>-0.0008403612654</v>
      </c>
      <c r="AB2152" s="177">
        <f>IF($P$2030&gt;0,IPMT('Assumptions (Biomass)'!$V$7,Model!AI$1,'Assumptions (Biomass)'!$V$10,'Assumptions (Biomass)'!$V$5*Model!$P$2030*AVERAGE('Assumptions (Biomass)'!$L$2:$N$2)/10^9),0)</f>
        <v>-0.0006446613587</v>
      </c>
      <c r="AC2152" s="177">
        <f>IF($P$2030&gt;0,IPMT('Assumptions (Biomass)'!$V$7,Model!AJ$1,'Assumptions (Biomass)'!$V$10,'Assumptions (Biomass)'!$V$5*Model!$P$2030*AVERAGE('Assumptions (Biomass)'!$L$2:$N$2)/10^9),0)</f>
        <v>-0.0004396657064</v>
      </c>
      <c r="AD2152" s="177">
        <f>IF($P$2030&gt;0,IPMT('Assumptions (Biomass)'!$V$7,Model!AK$1,'Assumptions (Biomass)'!$V$10,'Assumptions (Biomass)'!$V$5*Model!$P$2030*AVERAGE('Assumptions (Biomass)'!$L$2:$N$2)/10^9),0)</f>
        <v>-0.0002249327607</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-0.004464644525</v>
      </c>
      <c r="R2153" s="160">
        <f>IF($Q$2030&gt;0,IPMT('Assumptions (Biomass)'!$V$7,Model!X$1,'Assumptions (Biomass)'!$V$10,'Assumptions (Biomass)'!$V$5*Model!$Q$2030*AVERAGE('Assumptions (Biomass)'!$M$2:$O$2)/10^9),0)</f>
        <v>-0.004253818946</v>
      </c>
      <c r="S2153" s="160">
        <f>IF($Q$2030&gt;0,IPMT('Assumptions (Biomass)'!$V$7,Model!Y$1,'Assumptions (Biomass)'!$V$10,'Assumptions (Biomass)'!$V$5*Model!$Q$2030*AVERAGE('Assumptions (Biomass)'!$M$2:$O$2)/10^9),0)</f>
        <v>-0.004032979152</v>
      </c>
      <c r="T2153" s="160">
        <f>IF($Q$2030&gt;0,IPMT('Assumptions (Biomass)'!$V$7,Model!Z$1,'Assumptions (Biomass)'!$V$10,'Assumptions (Biomass)'!$V$5*Model!$Q$2030*AVERAGE('Assumptions (Biomass)'!$M$2:$O$2)/10^9),0)</f>
        <v>-0.003801649467</v>
      </c>
      <c r="U2153" s="160">
        <f>IF($Q$2030&gt;0,IPMT('Assumptions (Biomass)'!$V$7,Model!AA$1,'Assumptions (Biomass)'!$V$10,'Assumptions (Biomass)'!$V$5*Model!$Q$2030*AVERAGE('Assumptions (Biomass)'!$M$2:$O$2)/10^9),0)</f>
        <v>-0.003559331623</v>
      </c>
      <c r="V2153" s="160">
        <f>IF($Q$2030&gt;0,IPMT('Assumptions (Biomass)'!$V$7,Model!AB$1,'Assumptions (Biomass)'!$V$10,'Assumptions (Biomass)'!$V$5*Model!$Q$2030*AVERAGE('Assumptions (Biomass)'!$M$2:$O$2)/10^9),0)</f>
        <v>-0.003305503681</v>
      </c>
      <c r="W2153" s="160">
        <f>IF($Q$2030&gt;0,IPMT('Assumptions (Biomass)'!$V$7,Model!AC$1,'Assumptions (Biomass)'!$V$10,'Assumptions (Biomass)'!$V$5*Model!$Q$2030*AVERAGE('Assumptions (Biomass)'!$M$2:$O$2)/10^9),0)</f>
        <v>-0.003039618911</v>
      </c>
      <c r="X2153" s="160">
        <f>IF($Q$2030&gt;0,IPMT('Assumptions (Biomass)'!$V$7,Model!AD$1,'Assumptions (Biomass)'!$V$10,'Assumptions (Biomass)'!$V$5*Model!$Q$2030*AVERAGE('Assumptions (Biomass)'!$M$2:$O$2)/10^9),0)</f>
        <v>-0.002761104615</v>
      </c>
      <c r="Y2153" s="160">
        <f>IF($Q$2030&gt;0,IPMT('Assumptions (Biomass)'!$V$7,Model!AE$1,'Assumptions (Biomass)'!$V$10,'Assumptions (Biomass)'!$V$5*Model!$Q$2030*AVERAGE('Assumptions (Biomass)'!$M$2:$O$2)/10^9),0)</f>
        <v>-0.002469360891</v>
      </c>
      <c r="Z2153" s="160">
        <f>IF($Q$2030&gt;0,IPMT('Assumptions (Biomass)'!$V$7,Model!AF$1,'Assumptions (Biomass)'!$V$10,'Assumptions (Biomass)'!$V$5*Model!$Q$2030*AVERAGE('Assumptions (Biomass)'!$M$2:$O$2)/10^9),0)</f>
        <v>-0.002163759339</v>
      </c>
      <c r="AA2153" s="160">
        <f>IF($Q$2030&gt;0,IPMT('Assumptions (Biomass)'!$V$7,Model!AG$1,'Assumptions (Biomass)'!$V$10,'Assumptions (Biomass)'!$V$5*Model!$Q$2030*AVERAGE('Assumptions (Biomass)'!$M$2:$O$2)/10^9),0)</f>
        <v>-0.001843641713</v>
      </c>
      <c r="AB2153" s="160">
        <f>IF($Q$2030&gt;0,IPMT('Assumptions (Biomass)'!$V$7,Model!AH$1,'Assumptions (Biomass)'!$V$10,'Assumptions (Biomass)'!$V$5*Model!$Q$2030*AVERAGE('Assumptions (Biomass)'!$M$2:$O$2)/10^9),0)</f>
        <v>-0.0015083185</v>
      </c>
      <c r="AC2153" s="160">
        <f>IF($Q$2030&gt;0,IPMT('Assumptions (Biomass)'!$V$7,Model!AI$1,'Assumptions (Biomass)'!$V$10,'Assumptions (Biomass)'!$V$5*Model!$Q$2030*AVERAGE('Assumptions (Biomass)'!$M$2:$O$2)/10^9),0)</f>
        <v>-0.001157067435</v>
      </c>
      <c r="AD2153" s="160">
        <f>IF($Q$2030&gt;0,IPMT('Assumptions (Biomass)'!$V$7,Model!AJ$1,'Assumptions (Biomass)'!$V$10,'Assumptions (Biomass)'!$V$5*Model!$Q$2030*AVERAGE('Assumptions (Biomass)'!$M$2:$O$2)/10^9),0)</f>
        <v>-0.0007891319439</v>
      </c>
      <c r="AE2153" s="160">
        <f>IF($Q$2030&gt;0,IPMT('Assumptions (Biomass)'!$V$7,Model!AK$1,'Assumptions (Biomass)'!$V$10,'Assumptions (Biomass)'!$V$5*Model!$Q$2030*AVERAGE('Assumptions (Biomass)'!$M$2:$O$2)/10^9),0)</f>
        <v>-0.0004037195171</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-0.00376997764</v>
      </c>
      <c r="S2154" s="177">
        <f>IF($R$2030&gt;0,IPMT('Assumptions (Biomass)'!$V$7,Model!X$1,'Assumptions (Biomass)'!$V$10,'Assumptions (Biomass)'!$V$5*Model!$R$2030*AVERAGE('Assumptions (Biomass)'!$N$2:$P$2)/10^9),0)</f>
        <v>-0.003591955019</v>
      </c>
      <c r="T2154" s="177">
        <f>IF($R$2030&gt;0,IPMT('Assumptions (Biomass)'!$V$7,Model!Y$1,'Assumptions (Biomass)'!$V$10,'Assumptions (Biomass)'!$V$5*Model!$R$2030*AVERAGE('Assumptions (Biomass)'!$N$2:$P$2)/10^9),0)</f>
        <v>-0.003405476324</v>
      </c>
      <c r="U2154" s="177">
        <f>IF($R$2030&gt;0,IPMT('Assumptions (Biomass)'!$V$7,Model!Z$1,'Assumptions (Biomass)'!$V$10,'Assumptions (Biomass)'!$V$5*Model!$R$2030*AVERAGE('Assumptions (Biomass)'!$N$2:$P$2)/10^9),0)</f>
        <v>-0.00321013989</v>
      </c>
      <c r="V2154" s="177">
        <f>IF($R$2030&gt;0,IPMT('Assumptions (Biomass)'!$V$7,Model!AA$1,'Assumptions (Biomass)'!$V$10,'Assumptions (Biomass)'!$V$5*Model!$R$2030*AVERAGE('Assumptions (Biomass)'!$N$2:$P$2)/10^9),0)</f>
        <v>-0.003005524977</v>
      </c>
      <c r="W2154" s="177">
        <f>IF($R$2030&gt;0,IPMT('Assumptions (Biomass)'!$V$7,Model!AB$1,'Assumptions (Biomass)'!$V$10,'Assumptions (Biomass)'!$V$5*Model!$R$2030*AVERAGE('Assumptions (Biomass)'!$N$2:$P$2)/10^9),0)</f>
        <v>-0.002791190854</v>
      </c>
      <c r="X2154" s="177">
        <f>IF($R$2030&gt;0,IPMT('Assumptions (Biomass)'!$V$7,Model!AC$1,'Assumptions (Biomass)'!$V$10,'Assumptions (Biomass)'!$V$5*Model!$R$2030*AVERAGE('Assumptions (Biomass)'!$N$2:$P$2)/10^9),0)</f>
        <v>-0.002566675861</v>
      </c>
      <c r="Y2154" s="177">
        <f>IF($R$2030&gt;0,IPMT('Assumptions (Biomass)'!$V$7,Model!AD$1,'Assumptions (Biomass)'!$V$10,'Assumptions (Biomass)'!$V$5*Model!$R$2030*AVERAGE('Assumptions (Biomass)'!$N$2:$P$2)/10^9),0)</f>
        <v>-0.002331496406</v>
      </c>
      <c r="Z2154" s="177">
        <f>IF($R$2030&gt;0,IPMT('Assumptions (Biomass)'!$V$7,Model!AE$1,'Assumptions (Biomass)'!$V$10,'Assumptions (Biomass)'!$V$5*Model!$R$2030*AVERAGE('Assumptions (Biomass)'!$N$2:$P$2)/10^9),0)</f>
        <v>-0.002085145926</v>
      </c>
      <c r="AA2154" s="177">
        <f>IF($R$2030&gt;0,IPMT('Assumptions (Biomass)'!$V$7,Model!AF$1,'Assumptions (Biomass)'!$V$10,'Assumptions (Biomass)'!$V$5*Model!$R$2030*AVERAGE('Assumptions (Biomass)'!$N$2:$P$2)/10^9),0)</f>
        <v>-0.001827093799</v>
      </c>
      <c r="AB2154" s="177">
        <f>IF($R$2030&gt;0,IPMT('Assumptions (Biomass)'!$V$7,Model!AG$1,'Assumptions (Biomass)'!$V$10,'Assumptions (Biomass)'!$V$5*Model!$R$2030*AVERAGE('Assumptions (Biomass)'!$N$2:$P$2)/10^9),0)</f>
        <v>-0.001556784195</v>
      </c>
      <c r="AC2154" s="177">
        <f>IF($R$2030&gt;0,IPMT('Assumptions (Biomass)'!$V$7,Model!AH$1,'Assumptions (Biomass)'!$V$10,'Assumptions (Biomass)'!$V$5*Model!$R$2030*AVERAGE('Assumptions (Biomass)'!$N$2:$P$2)/10^9),0)</f>
        <v>-0.001273634886</v>
      </c>
      <c r="AD2154" s="177">
        <f>IF($R$2030&gt;0,IPMT('Assumptions (Biomass)'!$V$7,Model!AI$1,'Assumptions (Biomass)'!$V$10,'Assumptions (Biomass)'!$V$5*Model!$R$2030*AVERAGE('Assumptions (Biomass)'!$N$2:$P$2)/10^9),0)</f>
        <v>-0.0009770359842</v>
      </c>
      <c r="AE2154" s="177">
        <f>IF($R$2030&gt;0,IPMT('Assumptions (Biomass)'!$V$7,Model!AJ$1,'Assumptions (Biomass)'!$V$10,'Assumptions (Biomass)'!$V$5*Model!$R$2030*AVERAGE('Assumptions (Biomass)'!$N$2:$P$2)/10^9),0)</f>
        <v>-0.0006663486347</v>
      </c>
      <c r="AF2154" s="177">
        <f>IF($R$2030&gt;0,IPMT('Assumptions (Biomass)'!$V$7,Model!AK$1,'Assumptions (Biomass)'!$V$10,'Assumptions (Biomass)'!$V$5*Model!$R$2030*AVERAGE('Assumptions (Biomass)'!$N$2:$P$2)/10^9),0)</f>
        <v>-0.0003409036361</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-0.004129823713</v>
      </c>
      <c r="T2155" s="160">
        <f>IF($S$2030&gt;0,IPMT('Assumptions (Biomass)'!$V$7,Model!X$1,'Assumptions (Biomass)'!$V$10,'Assumptions (Biomass)'!$V$5*Model!$S$2030*AVERAGE('Assumptions (Biomass)'!$O$2:$Q$2)/10^9),0)</f>
        <v>-0.003934808752</v>
      </c>
      <c r="U2155" s="160">
        <f>IF($S$2030&gt;0,IPMT('Assumptions (Biomass)'!$V$7,Model!Y$1,'Assumptions (Biomass)'!$V$10,'Assumptions (Biomass)'!$V$5*Model!$S$2030*AVERAGE('Assumptions (Biomass)'!$O$2:$Q$2)/10^9),0)</f>
        <v>-0.003730530581</v>
      </c>
      <c r="V2155" s="160">
        <f>IF($S$2030&gt;0,IPMT('Assumptions (Biomass)'!$V$7,Model!Z$1,'Assumptions (Biomass)'!$V$10,'Assumptions (Biomass)'!$V$5*Model!$S$2030*AVERAGE('Assumptions (Biomass)'!$O$2:$Q$2)/10^9),0)</f>
        <v>-0.003516549196</v>
      </c>
      <c r="W2155" s="160">
        <f>IF($S$2030&gt;0,IPMT('Assumptions (Biomass)'!$V$7,Model!AA$1,'Assumptions (Biomass)'!$V$10,'Assumptions (Biomass)'!$V$5*Model!$S$2030*AVERAGE('Assumptions (Biomass)'!$O$2:$Q$2)/10^9),0)</f>
        <v>-0.003292403696</v>
      </c>
      <c r="X2155" s="160">
        <f>IF($S$2030&gt;0,IPMT('Assumptions (Biomass)'!$V$7,Model!AB$1,'Assumptions (Biomass)'!$V$10,'Assumptions (Biomass)'!$V$5*Model!$S$2030*AVERAGE('Assumptions (Biomass)'!$O$2:$Q$2)/10^9),0)</f>
        <v>-0.003057611285</v>
      </c>
      <c r="Y2155" s="160">
        <f>IF($S$2030&gt;0,IPMT('Assumptions (Biomass)'!$V$7,Model!AC$1,'Assumptions (Biomass)'!$V$10,'Assumptions (Biomass)'!$V$5*Model!$S$2030*AVERAGE('Assumptions (Biomass)'!$O$2:$Q$2)/10^9),0)</f>
        <v>-0.002811666234</v>
      </c>
      <c r="Z2155" s="160">
        <f>IF($S$2030&gt;0,IPMT('Assumptions (Biomass)'!$V$7,Model!AD$1,'Assumptions (Biomass)'!$V$10,'Assumptions (Biomass)'!$V$5*Model!$S$2030*AVERAGE('Assumptions (Biomass)'!$O$2:$Q$2)/10^9),0)</f>
        <v>-0.002554038793</v>
      </c>
      <c r="AA2155" s="160">
        <f>IF($S$2030&gt;0,IPMT('Assumptions (Biomass)'!$V$7,Model!AE$1,'Assumptions (Biomass)'!$V$10,'Assumptions (Biomass)'!$V$5*Model!$S$2030*AVERAGE('Assumptions (Biomass)'!$O$2:$Q$2)/10^9),0)</f>
        <v>-0.002284174049</v>
      </c>
      <c r="AB2155" s="160">
        <f>IF($S$2030&gt;0,IPMT('Assumptions (Biomass)'!$V$7,Model!AF$1,'Assumptions (Biomass)'!$V$10,'Assumptions (Biomass)'!$V$5*Model!$S$2030*AVERAGE('Assumptions (Biomass)'!$O$2:$Q$2)/10^9),0)</f>
        <v>-0.002001490729</v>
      </c>
      <c r="AC2155" s="160">
        <f>IF($S$2030&gt;0,IPMT('Assumptions (Biomass)'!$V$7,Model!AG$1,'Assumptions (Biomass)'!$V$10,'Assumptions (Biomass)'!$V$5*Model!$S$2030*AVERAGE('Assumptions (Biomass)'!$O$2:$Q$2)/10^9),0)</f>
        <v>-0.001705379952</v>
      </c>
      <c r="AD2155" s="160">
        <f>IF($S$2030&gt;0,IPMT('Assumptions (Biomass)'!$V$7,Model!AH$1,'Assumptions (Biomass)'!$V$10,'Assumptions (Biomass)'!$V$5*Model!$S$2030*AVERAGE('Assumptions (Biomass)'!$O$2:$Q$2)/10^9),0)</f>
        <v>-0.001395203912</v>
      </c>
      <c r="AE2155" s="160">
        <f>IF($S$2030&gt;0,IPMT('Assumptions (Biomass)'!$V$7,Model!AI$1,'Assumptions (Biomass)'!$V$10,'Assumptions (Biomass)'!$V$5*Model!$S$2030*AVERAGE('Assumptions (Biomass)'!$O$2:$Q$2)/10^9),0)</f>
        <v>-0.001070294511</v>
      </c>
      <c r="AF2155" s="160">
        <f>IF($S$2030&gt;0,IPMT('Assumptions (Biomass)'!$V$7,Model!AJ$1,'Assumptions (Biomass)'!$V$10,'Assumptions (Biomass)'!$V$5*Model!$S$2030*AVERAGE('Assumptions (Biomass)'!$O$2:$Q$2)/10^9),0)</f>
        <v>-0.0007299519136</v>
      </c>
      <c r="AG2155" s="160">
        <f>IF($S$2030&gt;0,IPMT('Assumptions (Biomass)'!$V$7,Model!AK$1,'Assumptions (Biomass)'!$V$10,'Assumptions (Biomass)'!$V$5*Model!$S$2030*AVERAGE('Assumptions (Biomass)'!$O$2:$Q$2)/10^9),0)</f>
        <v>-0.0003734430425</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-0.004924083025</v>
      </c>
      <c r="U2156" s="160">
        <f>IF($T$2030&gt;0,IPMT('Assumptions (Biomass)'!$V$7,Model!X$1,'Assumptions (Biomass)'!$V$10,'Assumptions (Biomass)'!$V$5*Model!$T$2030*AVERAGE('Assumptions (Biomass)'!$P$2:$R$2)/10^9),0)</f>
        <v>-0.004691562239</v>
      </c>
      <c r="V2156" s="160">
        <f>IF($T$2030&gt;0,IPMT('Assumptions (Biomass)'!$V$7,Model!Y$1,'Assumptions (Biomass)'!$V$10,'Assumptions (Biomass)'!$V$5*Model!$T$2030*AVERAGE('Assumptions (Biomass)'!$P$2:$R$2)/10^9),0)</f>
        <v>-0.004447996715</v>
      </c>
      <c r="W2156" s="160">
        <f>IF($T$2030&gt;0,IPMT('Assumptions (Biomass)'!$V$7,Model!Z$1,'Assumptions (Biomass)'!$V$10,'Assumptions (Biomass)'!$V$5*Model!$T$2030*AVERAGE('Assumptions (Biomass)'!$P$2:$R$2)/10^9),0)</f>
        <v>-0.004192861829</v>
      </c>
      <c r="X2156" s="160">
        <f>IF($T$2030&gt;0,IPMT('Assumptions (Biomass)'!$V$7,Model!AA$1,'Assumptions (Biomass)'!$V$10,'Assumptions (Biomass)'!$V$5*Model!$T$2030*AVERAGE('Assumptions (Biomass)'!$P$2:$R$2)/10^9),0)</f>
        <v>-0.003925608036</v>
      </c>
      <c r="Y2156" s="160">
        <f>IF($T$2030&gt;0,IPMT('Assumptions (Biomass)'!$V$7,Model!AB$1,'Assumptions (Biomass)'!$V$10,'Assumptions (Biomass)'!$V$5*Model!$T$2030*AVERAGE('Assumptions (Biomass)'!$P$2:$R$2)/10^9),0)</f>
        <v>-0.003645659687</v>
      </c>
      <c r="Z2156" s="160">
        <f>IF($T$2030&gt;0,IPMT('Assumptions (Biomass)'!$V$7,Model!AC$1,'Assumptions (Biomass)'!$V$10,'Assumptions (Biomass)'!$V$5*Model!$T$2030*AVERAGE('Assumptions (Biomass)'!$P$2:$R$2)/10^9),0)</f>
        <v>-0.003352413792</v>
      </c>
      <c r="AA2156" s="160">
        <f>IF($T$2030&gt;0,IPMT('Assumptions (Biomass)'!$V$7,Model!AD$1,'Assumptions (Biomass)'!$V$10,'Assumptions (Biomass)'!$V$5*Model!$T$2030*AVERAGE('Assumptions (Biomass)'!$P$2:$R$2)/10^9),0)</f>
        <v>-0.003045238717</v>
      </c>
      <c r="AB2156" s="160">
        <f>IF($T$2030&gt;0,IPMT('Assumptions (Biomass)'!$V$7,Model!AE$1,'Assumptions (Biomass)'!$V$10,'Assumptions (Biomass)'!$V$5*Model!$T$2030*AVERAGE('Assumptions (Biomass)'!$P$2:$R$2)/10^9),0)</f>
        <v>-0.002723472826</v>
      </c>
      <c r="AC2156" s="160">
        <f>IF($T$2030&gt;0,IPMT('Assumptions (Biomass)'!$V$7,Model!AF$1,'Assumptions (Biomass)'!$V$10,'Assumptions (Biomass)'!$V$5*Model!$T$2030*AVERAGE('Assumptions (Biomass)'!$P$2:$R$2)/10^9),0)</f>
        <v>-0.002386423056</v>
      </c>
      <c r="AD2156" s="160">
        <f>IF($T$2030&gt;0,IPMT('Assumptions (Biomass)'!$V$7,Model!AG$1,'Assumptions (Biomass)'!$V$10,'Assumptions (Biomass)'!$V$5*Model!$T$2030*AVERAGE('Assumptions (Biomass)'!$P$2:$R$2)/10^9),0)</f>
        <v>-0.002033363421</v>
      </c>
      <c r="AE2156" s="160">
        <f>IF($T$2030&gt;0,IPMT('Assumptions (Biomass)'!$V$7,Model!AH$1,'Assumptions (Biomass)'!$V$10,'Assumptions (Biomass)'!$V$5*Model!$T$2030*AVERAGE('Assumptions (Biomass)'!$P$2:$R$2)/10^9),0)</f>
        <v>-0.001663533453</v>
      </c>
      <c r="AF2156" s="160">
        <f>IF($T$2030&gt;0,IPMT('Assumptions (Biomass)'!$V$7,Model!AI$1,'Assumptions (Biomass)'!$V$10,'Assumptions (Biomass)'!$V$5*Model!$T$2030*AVERAGE('Assumptions (Biomass)'!$P$2:$R$2)/10^9),0)</f>
        <v>-0.001276136562</v>
      </c>
      <c r="AG2156" s="160">
        <f>IF($T$2030&gt;0,IPMT('Assumptions (Biomass)'!$V$7,Model!AJ$1,'Assumptions (Biomass)'!$V$10,'Assumptions (Biomass)'!$V$5*Model!$T$2030*AVERAGE('Assumptions (Biomass)'!$P$2:$R$2)/10^9),0)</f>
        <v>-0.0008703383187</v>
      </c>
      <c r="AH2156" s="160">
        <f>IF($T$2030&gt;0,IPMT('Assumptions (Biomass)'!$V$7,Model!AK$1,'Assumptions (Biomass)'!$V$10,'Assumptions (Biomass)'!$V$5*Model!$T$2030*AVERAGE('Assumptions (Biomass)'!$P$2:$R$2)/10^9),0)</f>
        <v>-0.0004452646588</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-0.005441711425</v>
      </c>
      <c r="V2157" s="160">
        <f>IF($U$2030&gt;0,IPMT('Assumptions (Biomass)'!$V$7,Model!X$1,'Assumptions (Biomass)'!$V$10,'Assumptions (Biomass)'!$V$5*Model!$U$2030*AVERAGE('Assumptions (Biomass)'!$Q$2:$S$2)/10^9),0)</f>
        <v>-0.005184747638</v>
      </c>
      <c r="W2157" s="160">
        <f>IF($U$2030&gt;0,IPMT('Assumptions (Biomass)'!$V$7,Model!Y$1,'Assumptions (Biomass)'!$V$10,'Assumptions (Biomass)'!$V$5*Model!$U$2030*AVERAGE('Assumptions (Biomass)'!$Q$2:$S$2)/10^9),0)</f>
        <v>-0.004915578072</v>
      </c>
      <c r="X2157" s="160">
        <f>IF($U$2030&gt;0,IPMT('Assumptions (Biomass)'!$V$7,Model!Z$1,'Assumptions (Biomass)'!$V$10,'Assumptions (Biomass)'!$V$5*Model!$U$2030*AVERAGE('Assumptions (Biomass)'!$Q$2:$S$2)/10^9),0)</f>
        <v>-0.004633622951</v>
      </c>
      <c r="Y2157" s="160">
        <f>IF($U$2030&gt;0,IPMT('Assumptions (Biomass)'!$V$7,Model!AA$1,'Assumptions (Biomass)'!$V$10,'Assumptions (Biomass)'!$V$5*Model!$U$2030*AVERAGE('Assumptions (Biomass)'!$Q$2:$S$2)/10^9),0)</f>
        <v>-0.004338274962</v>
      </c>
      <c r="Z2157" s="160">
        <f>IF($U$2030&gt;0,IPMT('Assumptions (Biomass)'!$V$7,Model!AB$1,'Assumptions (Biomass)'!$V$10,'Assumptions (Biomass)'!$V$5*Model!$U$2030*AVERAGE('Assumptions (Biomass)'!$Q$2:$S$2)/10^9),0)</f>
        <v>-0.004028897943</v>
      </c>
      <c r="AA2157" s="160">
        <f>IF($U$2030&gt;0,IPMT('Assumptions (Biomass)'!$V$7,Model!AC$1,'Assumptions (Biomass)'!$V$10,'Assumptions (Biomass)'!$V$5*Model!$U$2030*AVERAGE('Assumptions (Biomass)'!$Q$2:$S$2)/10^9),0)</f>
        <v>-0.003704825516</v>
      </c>
      <c r="AB2157" s="160">
        <f>IF($U$2030&gt;0,IPMT('Assumptions (Biomass)'!$V$7,Model!AD$1,'Assumptions (Biomass)'!$V$10,'Assumptions (Biomass)'!$V$5*Model!$U$2030*AVERAGE('Assumptions (Biomass)'!$Q$2:$S$2)/10^9),0)</f>
        <v>-0.003365359649</v>
      </c>
      <c r="AC2157" s="160">
        <f>IF($U$2030&gt;0,IPMT('Assumptions (Biomass)'!$V$7,Model!AE$1,'Assumptions (Biomass)'!$V$10,'Assumptions (Biomass)'!$V$5*Model!$U$2030*AVERAGE('Assumptions (Biomass)'!$Q$2:$S$2)/10^9),0)</f>
        <v>-0.003009769153</v>
      </c>
      <c r="AD2157" s="160">
        <f>IF($U$2030&gt;0,IPMT('Assumptions (Biomass)'!$V$7,Model!AF$1,'Assumptions (Biomass)'!$V$10,'Assumptions (Biomass)'!$V$5*Model!$U$2030*AVERAGE('Assumptions (Biomass)'!$Q$2:$S$2)/10^9),0)</f>
        <v>-0.002637288108</v>
      </c>
      <c r="AE2157" s="160">
        <f>IF($U$2030&gt;0,IPMT('Assumptions (Biomass)'!$V$7,Model!AG$1,'Assumptions (Biomass)'!$V$10,'Assumptions (Biomass)'!$V$5*Model!$U$2030*AVERAGE('Assumptions (Biomass)'!$Q$2:$S$2)/10^9),0)</f>
        <v>-0.002247114214</v>
      </c>
      <c r="AF2157" s="160">
        <f>IF($U$2030&gt;0,IPMT('Assumptions (Biomass)'!$V$7,Model!AH$1,'Assumptions (Biomass)'!$V$10,'Assumptions (Biomass)'!$V$5*Model!$U$2030*AVERAGE('Assumptions (Biomass)'!$Q$2:$S$2)/10^9),0)</f>
        <v>-0.00183840706</v>
      </c>
      <c r="AG2157" s="160">
        <f>IF($U$2030&gt;0,IPMT('Assumptions (Biomass)'!$V$7,Model!AI$1,'Assumptions (Biomass)'!$V$10,'Assumptions (Biomass)'!$V$5*Model!$U$2030*AVERAGE('Assumptions (Biomass)'!$Q$2:$S$2)/10^9),0)</f>
        <v>-0.001410286316</v>
      </c>
      <c r="AH2157" s="160">
        <f>IF($U$2030&gt;0,IPMT('Assumptions (Biomass)'!$V$7,Model!AJ$1,'Assumptions (Biomass)'!$V$10,'Assumptions (Biomass)'!$V$5*Model!$U$2030*AVERAGE('Assumptions (Biomass)'!$Q$2:$S$2)/10^9),0)</f>
        <v>-0.0009618298368</v>
      </c>
      <c r="AI2157" s="160">
        <f>IF($U$2030&gt;0,IPMT('Assumptions (Biomass)'!$V$7,Model!AK$1,'Assumptions (Biomass)'!$V$10,'Assumptions (Biomass)'!$V$5*Model!$U$2030*AVERAGE('Assumptions (Biomass)'!$Q$2:$S$2)/10^9),0)</f>
        <v>-0.0004920716747</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0.0009223372914</v>
      </c>
      <c r="D2190" s="177">
        <f t="shared" si="76"/>
        <v>0.003274297385</v>
      </c>
      <c r="E2190" s="177">
        <f t="shared" si="76"/>
        <v>0.005354554183</v>
      </c>
      <c r="F2190" s="177">
        <f t="shared" si="76"/>
        <v>0.007258161374</v>
      </c>
      <c r="G2190" s="177">
        <f t="shared" si="76"/>
        <v>0.01227134145</v>
      </c>
      <c r="H2190" s="177">
        <f t="shared" si="76"/>
        <v>0.01522896596</v>
      </c>
      <c r="I2190" s="177">
        <f t="shared" si="76"/>
        <v>0.01471254324</v>
      </c>
      <c r="J2190" s="177">
        <f t="shared" si="76"/>
        <v>0.01520422502</v>
      </c>
      <c r="K2190" s="177">
        <f t="shared" si="76"/>
        <v>0.02176045907</v>
      </c>
      <c r="L2190" s="177">
        <f t="shared" si="76"/>
        <v>0.03189794136</v>
      </c>
      <c r="M2190" s="177">
        <f t="shared" si="76"/>
        <v>0.04098295014</v>
      </c>
      <c r="N2190" s="177">
        <f t="shared" si="76"/>
        <v>0.04582052224</v>
      </c>
      <c r="O2190" s="177">
        <f t="shared" si="76"/>
        <v>0.0558529822</v>
      </c>
      <c r="P2190" s="177">
        <f t="shared" si="76"/>
        <v>0.06802107695</v>
      </c>
      <c r="Q2190" s="177">
        <f t="shared" si="76"/>
        <v>0.07502695876</v>
      </c>
      <c r="R2190" s="177">
        <f t="shared" si="76"/>
        <v>0.08367273057</v>
      </c>
      <c r="S2190" s="177">
        <f t="shared" si="76"/>
        <v>0.09068774651</v>
      </c>
      <c r="T2190" s="177">
        <f t="shared" si="76"/>
        <v>0.09938928508</v>
      </c>
      <c r="U2190" s="177">
        <f t="shared" si="76"/>
        <v>0.1101957389</v>
      </c>
      <c r="V2190" s="177">
        <f t="shared" si="76"/>
        <v>0.1101231647</v>
      </c>
      <c r="W2190" s="177">
        <f t="shared" si="76"/>
        <v>0.1018652113</v>
      </c>
      <c r="X2190" s="177">
        <f t="shared" si="76"/>
        <v>0.09687227497</v>
      </c>
      <c r="Y2190" s="177">
        <f t="shared" si="76"/>
        <v>0.09271889751</v>
      </c>
      <c r="Z2190" s="177">
        <f t="shared" si="76"/>
        <v>0.0862150223</v>
      </c>
      <c r="AA2190" s="177">
        <f t="shared" si="76"/>
        <v>0.07863653819</v>
      </c>
      <c r="AB2190" s="177">
        <f t="shared" si="76"/>
        <v>0.07185430873</v>
      </c>
      <c r="AC2190" s="177">
        <f t="shared" si="76"/>
        <v>0.06725013131</v>
      </c>
      <c r="AD2190" s="177">
        <f t="shared" si="76"/>
        <v>0.05926351106</v>
      </c>
      <c r="AE2190" s="177">
        <f t="shared" si="76"/>
        <v>0.0495199936</v>
      </c>
      <c r="AF2190" s="177">
        <f t="shared" si="76"/>
        <v>0.04234968611</v>
      </c>
      <c r="AG2190" s="177">
        <f t="shared" si="76"/>
        <v>0.03390905431</v>
      </c>
      <c r="AH2190" s="177">
        <f t="shared" si="76"/>
        <v>0.02575102036</v>
      </c>
      <c r="AI2190" s="177">
        <f t="shared" si="76"/>
        <v>0.01638124893</v>
      </c>
      <c r="AJ2190" s="177">
        <f t="shared" si="76"/>
        <v>0.005632648668</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0.0009223372914</v>
      </c>
      <c r="D2191" s="178">
        <f>IF($C$2030&gt;0,'Assumptions (Biomass)'!W$11*Model!$C$2030*'Assumptions (Biomass)'!$B$2/10^9,0)</f>
        <v>0.001752440854</v>
      </c>
      <c r="E2191" s="178">
        <f>IF($C$2030&gt;0,'Assumptions (Biomass)'!X$11*Model!$C$2030*'Assumptions (Biomass)'!$B$2/10^9,0)</f>
        <v>0.001577196768</v>
      </c>
      <c r="F2191" s="178">
        <f>IF($C$2030&gt;0,'Assumptions (Biomass)'!Y$11*Model!$C$2030*'Assumptions (Biomass)'!$B$2/10^9,0)</f>
        <v>0.001420399429</v>
      </c>
      <c r="G2191" s="178">
        <f>IF($C$2030&gt;0,'Assumptions (Biomass)'!Z$11*Model!$C$2030*'Assumptions (Biomass)'!$B$2/10^9,0)</f>
        <v>0.001278359486</v>
      </c>
      <c r="H2191" s="178">
        <f>IF($C$2030&gt;0,'Assumptions (Biomass)'!AA$11*Model!$C$2030*'Assumptions (Biomass)'!$B$2/10^9,0)</f>
        <v>0.001149232265</v>
      </c>
      <c r="I2191" s="178">
        <f>IF($C$2030&gt;0,'Assumptions (Biomass)'!AB$11*Model!$C$2030*'Assumptions (Biomass)'!$B$2/10^9,0)</f>
        <v>0.001088358004</v>
      </c>
      <c r="J2191" s="178">
        <f>IF($C$2030&gt;0,'Assumptions (Biomass)'!AC$11*Model!$C$2030*'Assumptions (Biomass)'!$B$2/10^9,0)</f>
        <v>0.001088358004</v>
      </c>
      <c r="K2191" s="178">
        <f>IF($C$2030&gt;0,'Assumptions (Biomass)'!AD$11*Model!$C$2030*'Assumptions (Biomass)'!$B$2/10^9,0)</f>
        <v>0.001090202678</v>
      </c>
      <c r="L2191" s="178">
        <f>IF($C$2030&gt;0,'Assumptions (Biomass)'!AE$11*Model!$C$2030*'Assumptions (Biomass)'!$B$2/10^9,0)</f>
        <v>0.001088358004</v>
      </c>
      <c r="M2191" s="178">
        <f>IF($C$2030&gt;0,'Assumptions (Biomass)'!AF$11*Model!$C$2030*'Assumptions (Biomass)'!$B$2/10^9,0)</f>
        <v>0.001090202678</v>
      </c>
      <c r="N2191" s="178">
        <f>IF($C$2030&gt;0,'Assumptions (Biomass)'!AG$11*Model!$C$2030*'Assumptions (Biomass)'!$B$2/10^9,0)</f>
        <v>0.001088358004</v>
      </c>
      <c r="O2191" s="178">
        <f>IF($C$2030&gt;0,'Assumptions (Biomass)'!AH$11*Model!$C$2030*'Assumptions (Biomass)'!$B$2/10^9,0)</f>
        <v>0.001090202678</v>
      </c>
      <c r="P2191" s="178">
        <f>IF($C$2030&gt;0,'Assumptions (Biomass)'!AI$11*Model!$C$2030*'Assumptions (Biomass)'!$B$2/10^9,0)</f>
        <v>0.001088358004</v>
      </c>
      <c r="Q2191" s="178">
        <f>IF($C$2030&gt;0,'Assumptions (Biomass)'!AJ$11*Model!$C$2030*'Assumptions (Biomass)'!$B$2/10^9,0)</f>
        <v>0.001090202678</v>
      </c>
      <c r="R2191" s="178">
        <f>IF($C$2030&gt;0,'Assumptions (Biomass)'!AK$11*Model!$C$2030*'Assumptions (Biomass)'!$B$2/10^9,0)</f>
        <v>0.0005441790019</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0.001521856531</v>
      </c>
      <c r="E2192" s="160">
        <f>IF($D$2030&gt;0,'Assumptions (Biomass)'!W$11*Model!$D$2030*'Assumptions (Biomass)'!$B$2/10^9,0)</f>
        <v>0.002891527409</v>
      </c>
      <c r="F2192" s="160">
        <f>IF($D$2030&gt;0,'Assumptions (Biomass)'!X$11*Model!$D$2030*'Assumptions (Biomass)'!$B$2/10^9,0)</f>
        <v>0.002602374668</v>
      </c>
      <c r="G2192" s="160">
        <f>IF($D$2030&gt;0,'Assumptions (Biomass)'!Y$11*Model!$D$2030*'Assumptions (Biomass)'!$B$2/10^9,0)</f>
        <v>0.002343659057</v>
      </c>
      <c r="H2192" s="160">
        <f>IF($D$2030&gt;0,'Assumptions (Biomass)'!Z$11*Model!$D$2030*'Assumptions (Biomass)'!$B$2/10^9,0)</f>
        <v>0.002109293152</v>
      </c>
      <c r="I2192" s="160">
        <f>IF($D$2030&gt;0,'Assumptions (Biomass)'!AA$11*Model!$D$2030*'Assumptions (Biomass)'!$B$2/10^9,0)</f>
        <v>0.001896233237</v>
      </c>
      <c r="J2192" s="160">
        <f>IF($D$2030&gt;0,'Assumptions (Biomass)'!AB$11*Model!$D$2030*'Assumptions (Biomass)'!$B$2/10^9,0)</f>
        <v>0.001795790706</v>
      </c>
      <c r="K2192" s="160">
        <f>IF($D$2030&gt;0,'Assumptions (Biomass)'!AC$11*Model!$D$2030*'Assumptions (Biomass)'!$B$2/10^9,0)</f>
        <v>0.001795790706</v>
      </c>
      <c r="L2192" s="160">
        <f>IF($D$2030&gt;0,'Assumptions (Biomass)'!AD$11*Model!$D$2030*'Assumptions (Biomass)'!$B$2/10^9,0)</f>
        <v>0.001798834419</v>
      </c>
      <c r="M2192" s="160">
        <f>IF($D$2030&gt;0,'Assumptions (Biomass)'!AE$11*Model!$D$2030*'Assumptions (Biomass)'!$B$2/10^9,0)</f>
        <v>0.001795790706</v>
      </c>
      <c r="N2192" s="160">
        <f>IF($D$2030&gt;0,'Assumptions (Biomass)'!AF$11*Model!$D$2030*'Assumptions (Biomass)'!$B$2/10^9,0)</f>
        <v>0.001798834419</v>
      </c>
      <c r="O2192" s="160">
        <f>IF($D$2030&gt;0,'Assumptions (Biomass)'!AG$11*Model!$D$2030*'Assumptions (Biomass)'!$B$2/10^9,0)</f>
        <v>0.001795790706</v>
      </c>
      <c r="P2192" s="160">
        <f>IF($D$2030&gt;0,'Assumptions (Biomass)'!AH$11*Model!$D$2030*'Assumptions (Biomass)'!$B$2/10^9,0)</f>
        <v>0.001798834419</v>
      </c>
      <c r="Q2192" s="160">
        <f>IF($D$2030&gt;0,'Assumptions (Biomass)'!AI$11*Model!$D$2030*'Assumptions (Biomass)'!$B$2/10^9,0)</f>
        <v>0.001795790706</v>
      </c>
      <c r="R2192" s="160">
        <f>IF($D$2030&gt;0,'Assumptions (Biomass)'!AJ$11*Model!$D$2030*'Assumptions (Biomass)'!$B$2/10^9,0)</f>
        <v>0.001798834419</v>
      </c>
      <c r="S2192" s="160">
        <f>IF($D$2030&gt;0,'Assumptions (Biomass)'!AK$11*Model!$D$2030*'Assumptions (Biomass)'!$B$2/10^9,0)</f>
        <v>0.0008978953532</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0.0008858300056</v>
      </c>
      <c r="F2193" s="160">
        <f>IF($E$2030&gt;0,'Assumptions (Biomass)'!W$11*Model!$E$2030*AVERAGE('Assumptions (Biomass)'!$B$2:$C$2)/10^9,0)</f>
        <v>0.001683077011</v>
      </c>
      <c r="G2193" s="160">
        <f>IF($E$2030&gt;0,'Assumptions (Biomass)'!X$11*Model!$E$2030*AVERAGE('Assumptions (Biomass)'!$B$2:$C$2)/10^9,0)</f>
        <v>0.00151476931</v>
      </c>
      <c r="H2193" s="160">
        <f>IF($E$2030&gt;0,'Assumptions (Biomass)'!Y$11*Model!$E$2030*AVERAGE('Assumptions (Biomass)'!$B$2:$C$2)/10^9,0)</f>
        <v>0.001364178209</v>
      </c>
      <c r="I2193" s="160">
        <f>IF($E$2030&gt;0,'Assumptions (Biomass)'!Z$11*Model!$E$2030*AVERAGE('Assumptions (Biomass)'!$B$2:$C$2)/10^9,0)</f>
        <v>0.001227760388</v>
      </c>
      <c r="J2193" s="160">
        <f>IF($E$2030&gt;0,'Assumptions (Biomass)'!AA$11*Model!$E$2030*AVERAGE('Assumptions (Biomass)'!$B$2:$C$2)/10^9,0)</f>
        <v>0.001103744187</v>
      </c>
      <c r="K2193" s="160">
        <f>IF($E$2030&gt;0,'Assumptions (Biomass)'!AB$11*Model!$E$2030*AVERAGE('Assumptions (Biomass)'!$B$2:$C$2)/10^9,0)</f>
        <v>0.001045279407</v>
      </c>
      <c r="L2193" s="160">
        <f>IF($E$2030&gt;0,'Assumptions (Biomass)'!AC$11*Model!$E$2030*AVERAGE('Assumptions (Biomass)'!$B$2:$C$2)/10^9,0)</f>
        <v>0.001045279407</v>
      </c>
      <c r="M2193" s="160">
        <f>IF($E$2030&gt;0,'Assumptions (Biomass)'!AD$11*Model!$E$2030*AVERAGE('Assumptions (Biomass)'!$B$2:$C$2)/10^9,0)</f>
        <v>0.001047051067</v>
      </c>
      <c r="N2193" s="160">
        <f>IF($E$2030&gt;0,'Assumptions (Biomass)'!AE$11*Model!$E$2030*AVERAGE('Assumptions (Biomass)'!$B$2:$C$2)/10^9,0)</f>
        <v>0.001045279407</v>
      </c>
      <c r="O2193" s="160">
        <f>IF($E$2030&gt;0,'Assumptions (Biomass)'!AF$11*Model!$E$2030*AVERAGE('Assumptions (Biomass)'!$B$2:$C$2)/10^9,0)</f>
        <v>0.001047051067</v>
      </c>
      <c r="P2193" s="160">
        <f>IF($E$2030&gt;0,'Assumptions (Biomass)'!AG$11*Model!$E$2030*AVERAGE('Assumptions (Biomass)'!$B$2:$C$2)/10^9,0)</f>
        <v>0.001045279407</v>
      </c>
      <c r="Q2193" s="160">
        <f>IF($E$2030&gt;0,'Assumptions (Biomass)'!AH$11*Model!$E$2030*AVERAGE('Assumptions (Biomass)'!$B$2:$C$2)/10^9,0)</f>
        <v>0.001047051067</v>
      </c>
      <c r="R2193" s="160">
        <f>IF($E$2030&gt;0,'Assumptions (Biomass)'!AI$11*Model!$E$2030*AVERAGE('Assumptions (Biomass)'!$B$2:$C$2)/10^9,0)</f>
        <v>0.001045279407</v>
      </c>
      <c r="S2193" s="160">
        <f>IF($E$2030&gt;0,'Assumptions (Biomass)'!AJ$11*Model!$E$2030*AVERAGE('Assumptions (Biomass)'!$B$2:$C$2)/10^9,0)</f>
        <v>0.001047051067</v>
      </c>
      <c r="T2193" s="160">
        <f>IF($E$2030&gt;0,'Assumptions (Biomass)'!AK$11*Model!$E$2030*AVERAGE('Assumptions (Biomass)'!$B$2:$C$2)/10^9,0)</f>
        <v>0.0005226397033</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0.001552310267</v>
      </c>
      <c r="G2194" s="160">
        <f>IF($F$2030&gt;0,'Assumptions (Biomass)'!W$11*Model!$F$2030*AVERAGE('Assumptions (Biomass)'!$B$2:$D$2)/10^9,0)</f>
        <v>0.002949389507</v>
      </c>
      <c r="H2194" s="160">
        <f>IF($F$2030&gt;0,'Assumptions (Biomass)'!X$11*Model!$F$2030*AVERAGE('Assumptions (Biomass)'!$B$2:$D$2)/10^9,0)</f>
        <v>0.002654450557</v>
      </c>
      <c r="I2194" s="160">
        <f>IF($F$2030&gt;0,'Assumptions (Biomass)'!Y$11*Model!$F$2030*AVERAGE('Assumptions (Biomass)'!$B$2:$D$2)/10^9,0)</f>
        <v>0.002390557811</v>
      </c>
      <c r="J2194" s="160">
        <f>IF($F$2030&gt;0,'Assumptions (Biomass)'!Z$11*Model!$F$2030*AVERAGE('Assumptions (Biomass)'!$B$2:$D$2)/10^9,0)</f>
        <v>0.00215150203</v>
      </c>
      <c r="K2194" s="160">
        <f>IF($F$2030&gt;0,'Assumptions (Biomass)'!AA$11*Model!$F$2030*AVERAGE('Assumptions (Biomass)'!$B$2:$D$2)/10^9,0)</f>
        <v>0.001934178593</v>
      </c>
      <c r="L2194" s="160">
        <f>IF($F$2030&gt;0,'Assumptions (Biomass)'!AB$11*Model!$F$2030*AVERAGE('Assumptions (Biomass)'!$B$2:$D$2)/10^9,0)</f>
        <v>0.001831726115</v>
      </c>
      <c r="M2194" s="160">
        <f>IF($F$2030&gt;0,'Assumptions (Biomass)'!AC$11*Model!$F$2030*AVERAGE('Assumptions (Biomass)'!$B$2:$D$2)/10^9,0)</f>
        <v>0.001831726115</v>
      </c>
      <c r="N2194" s="160">
        <f>IF($F$2030&gt;0,'Assumptions (Biomass)'!AD$11*Model!$F$2030*AVERAGE('Assumptions (Biomass)'!$B$2:$D$2)/10^9,0)</f>
        <v>0.001834830736</v>
      </c>
      <c r="O2194" s="160">
        <f>IF($F$2030&gt;0,'Assumptions (Biomass)'!AE$11*Model!$F$2030*AVERAGE('Assumptions (Biomass)'!$B$2:$D$2)/10^9,0)</f>
        <v>0.001831726115</v>
      </c>
      <c r="P2194" s="160">
        <f>IF($F$2030&gt;0,'Assumptions (Biomass)'!AF$11*Model!$F$2030*AVERAGE('Assumptions (Biomass)'!$B$2:$D$2)/10^9,0)</f>
        <v>0.001834830736</v>
      </c>
      <c r="Q2194" s="160">
        <f>IF($F$2030&gt;0,'Assumptions (Biomass)'!AG$11*Model!$F$2030*AVERAGE('Assumptions (Biomass)'!$B$2:$D$2)/10^9,0)</f>
        <v>0.001831726115</v>
      </c>
      <c r="R2194" s="160">
        <f>IF($F$2030&gt;0,'Assumptions (Biomass)'!AH$11*Model!$F$2030*AVERAGE('Assumptions (Biomass)'!$B$2:$D$2)/10^9,0)</f>
        <v>0.001834830736</v>
      </c>
      <c r="S2194" s="160">
        <f>IF($F$2030&gt;0,'Assumptions (Biomass)'!AI$11*Model!$F$2030*AVERAGE('Assumptions (Biomass)'!$B$2:$D$2)/10^9,0)</f>
        <v>0.001831726115</v>
      </c>
      <c r="T2194" s="160">
        <f>IF($F$2030&gt;0,'Assumptions (Biomass)'!AJ$11*Model!$F$2030*AVERAGE('Assumptions (Biomass)'!$B$2:$D$2)/10^9,0)</f>
        <v>0.001834830736</v>
      </c>
      <c r="U2194" s="160">
        <f>IF($F$2030&gt;0,'Assumptions (Biomass)'!AK$11*Model!$F$2030*AVERAGE('Assumptions (Biomass)'!$B$2:$D$2)/10^9,0)</f>
        <v>0.0009158630575</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0.004185164093</v>
      </c>
      <c r="H2195" s="160">
        <f>IF($G$2030&gt;0,'Assumptions (Biomass)'!W$11*Model!$G$2030*AVERAGE('Assumptions (Biomass)'!$C$2:$E$2)/10^9,0)</f>
        <v>0.007951811777</v>
      </c>
      <c r="I2195" s="160">
        <f>IF($G$2030&gt;0,'Assumptions (Biomass)'!X$11*Model!$G$2030*AVERAGE('Assumptions (Biomass)'!$C$2:$E$2)/10^9,0)</f>
        <v>0.007156630599</v>
      </c>
      <c r="J2195" s="160">
        <f>IF($G$2030&gt;0,'Assumptions (Biomass)'!Y$11*Model!$G$2030*AVERAGE('Assumptions (Biomass)'!$C$2:$E$2)/10^9,0)</f>
        <v>0.006445152704</v>
      </c>
      <c r="K2195" s="160">
        <f>IF($G$2030&gt;0,'Assumptions (Biomass)'!Z$11*Model!$G$2030*AVERAGE('Assumptions (Biomass)'!$C$2:$E$2)/10^9,0)</f>
        <v>0.005800637433</v>
      </c>
      <c r="L2195" s="160">
        <f>IF($G$2030&gt;0,'Assumptions (Biomass)'!AA$11*Model!$G$2030*AVERAGE('Assumptions (Biomass)'!$C$2:$E$2)/10^9,0)</f>
        <v>0.00521471446</v>
      </c>
      <c r="M2195" s="160">
        <f>IF($G$2030&gt;0,'Assumptions (Biomass)'!AB$11*Model!$G$2030*AVERAGE('Assumptions (Biomass)'!$C$2:$E$2)/10^9,0)</f>
        <v>0.00493849363</v>
      </c>
      <c r="N2195" s="160">
        <f>IF($G$2030&gt;0,'Assumptions (Biomass)'!AC$11*Model!$G$2030*AVERAGE('Assumptions (Biomass)'!$C$2:$E$2)/10^9,0)</f>
        <v>0.00493849363</v>
      </c>
      <c r="O2195" s="160">
        <f>IF($G$2030&gt;0,'Assumptions (Biomass)'!AD$11*Model!$G$2030*AVERAGE('Assumptions (Biomass)'!$C$2:$E$2)/10^9,0)</f>
        <v>0.004946863958</v>
      </c>
      <c r="P2195" s="160">
        <f>IF($G$2030&gt;0,'Assumptions (Biomass)'!AE$11*Model!$G$2030*AVERAGE('Assumptions (Biomass)'!$C$2:$E$2)/10^9,0)</f>
        <v>0.00493849363</v>
      </c>
      <c r="Q2195" s="160">
        <f>IF($G$2030&gt;0,'Assumptions (Biomass)'!AF$11*Model!$G$2030*AVERAGE('Assumptions (Biomass)'!$C$2:$E$2)/10^9,0)</f>
        <v>0.004946863958</v>
      </c>
      <c r="R2195" s="160">
        <f>IF($G$2030&gt;0,'Assumptions (Biomass)'!AG$11*Model!$G$2030*AVERAGE('Assumptions (Biomass)'!$C$2:$E$2)/10^9,0)</f>
        <v>0.00493849363</v>
      </c>
      <c r="S2195" s="160">
        <f>IF($G$2030&gt;0,'Assumptions (Biomass)'!AH$11*Model!$G$2030*AVERAGE('Assumptions (Biomass)'!$C$2:$E$2)/10^9,0)</f>
        <v>0.004946863958</v>
      </c>
      <c r="T2195" s="160">
        <f>IF($G$2030&gt;0,'Assumptions (Biomass)'!AI$11*Model!$G$2030*AVERAGE('Assumptions (Biomass)'!$C$2:$E$2)/10^9,0)</f>
        <v>0.00493849363</v>
      </c>
      <c r="U2195" s="160">
        <f>IF($G$2030&gt;0,'Assumptions (Biomass)'!AJ$11*Model!$G$2030*AVERAGE('Assumptions (Biomass)'!$C$2:$E$2)/10^9,0)</f>
        <v>0.004946863958</v>
      </c>
      <c r="V2195" s="160">
        <f>IF($G$2030&gt;0,'Assumptions (Biomass)'!AK$11*Model!$G$2030*AVERAGE('Assumptions (Biomass)'!$C$2:$E$2)/10^9,0)</f>
        <v>0.002469246815</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v>
      </c>
      <c r="I2196" s="160">
        <f>IF($H$2030&gt;0,'Assumptions (Biomass)'!W$11*Model!$H$2030*AVERAGE('Assumptions (Biomass)'!$D$2:$F$2)/10^9,0)</f>
        <v>0</v>
      </c>
      <c r="J2196" s="160">
        <f>IF($H$2030&gt;0,'Assumptions (Biomass)'!X$11*Model!$H$2030*AVERAGE('Assumptions (Biomass)'!$D$2:$F$2)/10^9,0)</f>
        <v>0</v>
      </c>
      <c r="K2196" s="160">
        <f>IF($H$2030&gt;0,'Assumptions (Biomass)'!Y$11*Model!$H$2030*AVERAGE('Assumptions (Biomass)'!$D$2:$F$2)/10^9,0)</f>
        <v>0</v>
      </c>
      <c r="L2196" s="160">
        <f>IF($H$2030&gt;0,'Assumptions (Biomass)'!Z$11*Model!$H$2030*AVERAGE('Assumptions (Biomass)'!$D$2:$F$2)/10^9,0)</f>
        <v>0</v>
      </c>
      <c r="M2196" s="160">
        <f>IF($H$2030&gt;0,'Assumptions (Biomass)'!AA$11*Model!$H$2030*AVERAGE('Assumptions (Biomass)'!$D$2:$F$2)/10^9,0)</f>
        <v>0</v>
      </c>
      <c r="N2196" s="160">
        <f>IF($H$2030&gt;0,'Assumptions (Biomass)'!AB$11*Model!$H$2030*AVERAGE('Assumptions (Biomass)'!$D$2:$F$2)/10^9,0)</f>
        <v>0</v>
      </c>
      <c r="O2196" s="160">
        <f>IF($H$2030&gt;0,'Assumptions (Biomass)'!AC$11*Model!$H$2030*AVERAGE('Assumptions (Biomass)'!$D$2:$F$2)/10^9,0)</f>
        <v>0</v>
      </c>
      <c r="P2196" s="160">
        <f>IF($H$2030&gt;0,'Assumptions (Biomass)'!AD$11*Model!$H$2030*AVERAGE('Assumptions (Biomass)'!$D$2:$F$2)/10^9,0)</f>
        <v>0</v>
      </c>
      <c r="Q2196" s="160">
        <f>IF($H$2030&gt;0,'Assumptions (Biomass)'!AE$11*Model!$H$2030*AVERAGE('Assumptions (Biomass)'!$D$2:$F$2)/10^9,0)</f>
        <v>0</v>
      </c>
      <c r="R2196" s="160">
        <f>IF($H$2030&gt;0,'Assumptions (Biomass)'!AF$11*Model!$H$2030*AVERAGE('Assumptions (Biomass)'!$D$2:$F$2)/10^9,0)</f>
        <v>0</v>
      </c>
      <c r="S2196" s="160">
        <f>IF($H$2030&gt;0,'Assumptions (Biomass)'!AG$11*Model!$H$2030*AVERAGE('Assumptions (Biomass)'!$D$2:$F$2)/10^9,0)</f>
        <v>0</v>
      </c>
      <c r="T2196" s="160">
        <f>IF($H$2030&gt;0,'Assumptions (Biomass)'!AH$11*Model!$H$2030*AVERAGE('Assumptions (Biomass)'!$D$2:$F$2)/10^9,0)</f>
        <v>0</v>
      </c>
      <c r="U2196" s="160">
        <f>IF($H$2030&gt;0,'Assumptions (Biomass)'!AI$11*Model!$H$2030*AVERAGE('Assumptions (Biomass)'!$D$2:$F$2)/10^9,0)</f>
        <v>0</v>
      </c>
      <c r="V2196" s="160">
        <f>IF($H$2030&gt;0,'Assumptions (Biomass)'!AJ$11*Model!$H$2030*AVERAGE('Assumptions (Biomass)'!$D$2:$F$2)/10^9,0)</f>
        <v>0</v>
      </c>
      <c r="W2196" s="160">
        <f>IF($H$2030&gt;0,'Assumptions (Biomass)'!AK$11*Model!$H$2030*AVERAGE('Assumptions (Biomass)'!$D$2:$F$2)/10^9,0)</f>
        <v>0</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0.0009530031995</v>
      </c>
      <c r="J2197" s="160">
        <f>IF($I$2030&gt;0,'Assumptions (Biomass)'!W$11*Model!$I$2030*AVERAGE('Assumptions (Biomass)'!$E$2:$G$2)/10^9,0)</f>
        <v>0.001810706079</v>
      </c>
      <c r="K2197" s="160">
        <f>IF($I$2030&gt;0,'Assumptions (Biomass)'!X$11*Model!$I$2030*AVERAGE('Assumptions (Biomass)'!$E$2:$G$2)/10^9,0)</f>
        <v>0.001629635471</v>
      </c>
      <c r="L2197" s="160">
        <f>IF($I$2030&gt;0,'Assumptions (Biomass)'!Y$11*Model!$I$2030*AVERAGE('Assumptions (Biomass)'!$E$2:$G$2)/10^9,0)</f>
        <v>0.001467624927</v>
      </c>
      <c r="M2197" s="160">
        <f>IF($I$2030&gt;0,'Assumptions (Biomass)'!Z$11*Model!$I$2030*AVERAGE('Assumptions (Biomass)'!$E$2:$G$2)/10^9,0)</f>
        <v>0.001320862434</v>
      </c>
      <c r="N2197" s="160">
        <f>IF($I$2030&gt;0,'Assumptions (Biomass)'!AA$11*Model!$I$2030*AVERAGE('Assumptions (Biomass)'!$E$2:$G$2)/10^9,0)</f>
        <v>0.001187441987</v>
      </c>
      <c r="O2197" s="160">
        <f>IF($I$2030&gt;0,'Assumptions (Biomass)'!AB$11*Model!$I$2030*AVERAGE('Assumptions (Biomass)'!$E$2:$G$2)/10^9,0)</f>
        <v>0.001124543775</v>
      </c>
      <c r="P2197" s="160">
        <f>IF($I$2030&gt;0,'Assumptions (Biomass)'!AC$11*Model!$I$2030*AVERAGE('Assumptions (Biomass)'!$E$2:$G$2)/10^9,0)</f>
        <v>0.001124543775</v>
      </c>
      <c r="Q2197" s="160">
        <f>IF($I$2030&gt;0,'Assumptions (Biomass)'!AD$11*Model!$I$2030*AVERAGE('Assumptions (Biomass)'!$E$2:$G$2)/10^9,0)</f>
        <v>0.001126449782</v>
      </c>
      <c r="R2197" s="160">
        <f>IF($I$2030&gt;0,'Assumptions (Biomass)'!AE$11*Model!$I$2030*AVERAGE('Assumptions (Biomass)'!$E$2:$G$2)/10^9,0)</f>
        <v>0.001124543775</v>
      </c>
      <c r="S2197" s="160">
        <f>IF($I$2030&gt;0,'Assumptions (Biomass)'!AF$11*Model!$I$2030*AVERAGE('Assumptions (Biomass)'!$E$2:$G$2)/10^9,0)</f>
        <v>0.001126449782</v>
      </c>
      <c r="T2197" s="160">
        <f>IF($I$2030&gt;0,'Assumptions (Biomass)'!AG$11*Model!$I$2030*AVERAGE('Assumptions (Biomass)'!$E$2:$G$2)/10^9,0)</f>
        <v>0.001124543775</v>
      </c>
      <c r="U2197" s="160">
        <f>IF($I$2030&gt;0,'Assumptions (Biomass)'!AH$11*Model!$I$2030*AVERAGE('Assumptions (Biomass)'!$E$2:$G$2)/10^9,0)</f>
        <v>0.001126449782</v>
      </c>
      <c r="V2197" s="160">
        <f>IF($I$2030&gt;0,'Assumptions (Biomass)'!AI$11*Model!$I$2030*AVERAGE('Assumptions (Biomass)'!$E$2:$G$2)/10^9,0)</f>
        <v>0.001124543775</v>
      </c>
      <c r="W2197" s="160">
        <f>IF($I$2030&gt;0,'Assumptions (Biomass)'!AJ$11*Model!$I$2030*AVERAGE('Assumptions (Biomass)'!$E$2:$G$2)/10^9,0)</f>
        <v>0.001126449782</v>
      </c>
      <c r="X2197" s="160">
        <f>IF($I$2030&gt;0,'Assumptions (Biomass)'!AK$11*Model!$I$2030*AVERAGE('Assumptions (Biomass)'!$E$2:$G$2)/10^9,0)</f>
        <v>0.0005622718877</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0.0008089713086</v>
      </c>
      <c r="K2198" s="160">
        <f>IF($J$2030&gt;0,'Assumptions (Biomass)'!W$11*Model!$J$2030*AVERAGE('Assumptions (Biomass)'!$F$2:$H$2)/10^9,0)</f>
        <v>0.001537045486</v>
      </c>
      <c r="L2198" s="160">
        <f>IF($J$2030&gt;0,'Assumptions (Biomass)'!X$11*Model!$J$2030*AVERAGE('Assumptions (Biomass)'!$F$2:$H$2)/10^9,0)</f>
        <v>0.001383340938</v>
      </c>
      <c r="M2198" s="160">
        <f>IF($J$2030&gt;0,'Assumptions (Biomass)'!Y$11*Model!$J$2030*AVERAGE('Assumptions (Biomass)'!$F$2:$H$2)/10^9,0)</f>
        <v>0.001245815815</v>
      </c>
      <c r="N2198" s="160">
        <f>IF($J$2030&gt;0,'Assumptions (Biomass)'!Z$11*Model!$J$2030*AVERAGE('Assumptions (Biomass)'!$F$2:$H$2)/10^9,0)</f>
        <v>0.001121234234</v>
      </c>
      <c r="O2198" s="160">
        <f>IF($J$2030&gt;0,'Assumptions (Biomass)'!AA$11*Model!$J$2030*AVERAGE('Assumptions (Biomass)'!$F$2:$H$2)/10^9,0)</f>
        <v>0.001007978251</v>
      </c>
      <c r="P2198" s="160">
        <f>IF($J$2030&gt;0,'Assumptions (Biomass)'!AB$11*Model!$J$2030*AVERAGE('Assumptions (Biomass)'!$F$2:$H$2)/10^9,0)</f>
        <v>0.0009545861442</v>
      </c>
      <c r="Q2198" s="160">
        <f>IF($J$2030&gt;0,'Assumptions (Biomass)'!AC$11*Model!$J$2030*AVERAGE('Assumptions (Biomass)'!$F$2:$H$2)/10^9,0)</f>
        <v>0.0009545861442</v>
      </c>
      <c r="R2198" s="160">
        <f>IF($J$2030&gt;0,'Assumptions (Biomass)'!AD$11*Model!$J$2030*AVERAGE('Assumptions (Biomass)'!$F$2:$H$2)/10^9,0)</f>
        <v>0.0009562040868</v>
      </c>
      <c r="S2198" s="160">
        <f>IF($J$2030&gt;0,'Assumptions (Biomass)'!AE$11*Model!$J$2030*AVERAGE('Assumptions (Biomass)'!$F$2:$H$2)/10^9,0)</f>
        <v>0.0009545861442</v>
      </c>
      <c r="T2198" s="160">
        <f>IF($J$2030&gt;0,'Assumptions (Biomass)'!AF$11*Model!$J$2030*AVERAGE('Assumptions (Biomass)'!$F$2:$H$2)/10^9,0)</f>
        <v>0.0009562040868</v>
      </c>
      <c r="U2198" s="160">
        <f>IF($J$2030&gt;0,'Assumptions (Biomass)'!AG$11*Model!$J$2030*AVERAGE('Assumptions (Biomass)'!$F$2:$H$2)/10^9,0)</f>
        <v>0.0009545861442</v>
      </c>
      <c r="V2198" s="160">
        <f>IF($J$2030&gt;0,'Assumptions (Biomass)'!AH$11*Model!$J$2030*AVERAGE('Assumptions (Biomass)'!$F$2:$H$2)/10^9,0)</f>
        <v>0.0009562040868</v>
      </c>
      <c r="W2198" s="160">
        <f>IF($J$2030&gt;0,'Assumptions (Biomass)'!AI$11*Model!$J$2030*AVERAGE('Assumptions (Biomass)'!$F$2:$H$2)/10^9,0)</f>
        <v>0.0009545861442</v>
      </c>
      <c r="X2198" s="160">
        <f>IF($J$2030&gt;0,'Assumptions (Biomass)'!AJ$11*Model!$J$2030*AVERAGE('Assumptions (Biomass)'!$F$2:$H$2)/10^9,0)</f>
        <v>0.0009562040868</v>
      </c>
      <c r="Y2198" s="160">
        <f>IF($J$2030&gt;0,'Assumptions (Biomass)'!AK$11*Model!$J$2030*AVERAGE('Assumptions (Biomass)'!$F$2:$H$2)/10^9,0)</f>
        <v>0.0004772930721</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0.006927689297</v>
      </c>
      <c r="L2199" s="160">
        <f>IF($K$2030&gt;0,'Assumptions (Biomass)'!W$11*Model!$K$2030*AVERAGE('Assumptions (Biomass)'!$G$2:$I$2)/10^9,0)</f>
        <v>0.01316260966</v>
      </c>
      <c r="M2199" s="160">
        <f>IF($K$2030&gt;0,'Assumptions (Biomass)'!X$11*Model!$K$2030*AVERAGE('Assumptions (Biomass)'!$G$2:$I$2)/10^9,0)</f>
        <v>0.0118463487</v>
      </c>
      <c r="N2199" s="160">
        <f>IF($K$2030&gt;0,'Assumptions (Biomass)'!Y$11*Model!$K$2030*AVERAGE('Assumptions (Biomass)'!$G$2:$I$2)/10^9,0)</f>
        <v>0.01066864152</v>
      </c>
      <c r="O2199" s="160">
        <f>IF($K$2030&gt;0,'Assumptions (Biomass)'!Z$11*Model!$K$2030*AVERAGE('Assumptions (Biomass)'!$G$2:$I$2)/10^9,0)</f>
        <v>0.009601777365</v>
      </c>
      <c r="P2199" s="160">
        <f>IF($K$2030&gt;0,'Assumptions (Biomass)'!AA$11*Model!$K$2030*AVERAGE('Assumptions (Biomass)'!$G$2:$I$2)/10^9,0)</f>
        <v>0.008631900864</v>
      </c>
      <c r="Q2199" s="160">
        <f>IF($K$2030&gt;0,'Assumptions (Biomass)'!AB$11*Model!$K$2030*AVERAGE('Assumptions (Biomass)'!$G$2:$I$2)/10^9,0)</f>
        <v>0.00817467337</v>
      </c>
      <c r="R2199" s="160">
        <f>IF($K$2030&gt;0,'Assumptions (Biomass)'!AC$11*Model!$K$2030*AVERAGE('Assumptions (Biomass)'!$G$2:$I$2)/10^9,0)</f>
        <v>0.00817467337</v>
      </c>
      <c r="S2199" s="160">
        <f>IF($K$2030&gt;0,'Assumptions (Biomass)'!AD$11*Model!$K$2030*AVERAGE('Assumptions (Biomass)'!$G$2:$I$2)/10^9,0)</f>
        <v>0.008188528749</v>
      </c>
      <c r="T2199" s="160">
        <f>IF($K$2030&gt;0,'Assumptions (Biomass)'!AE$11*Model!$K$2030*AVERAGE('Assumptions (Biomass)'!$G$2:$I$2)/10^9,0)</f>
        <v>0.00817467337</v>
      </c>
      <c r="U2199" s="160">
        <f>IF($K$2030&gt;0,'Assumptions (Biomass)'!AF$11*Model!$K$2030*AVERAGE('Assumptions (Biomass)'!$G$2:$I$2)/10^9,0)</f>
        <v>0.008188528749</v>
      </c>
      <c r="V2199" s="160">
        <f>IF($K$2030&gt;0,'Assumptions (Biomass)'!AG$11*Model!$K$2030*AVERAGE('Assumptions (Biomass)'!$G$2:$I$2)/10^9,0)</f>
        <v>0.00817467337</v>
      </c>
      <c r="W2199" s="160">
        <f>IF($K$2030&gt;0,'Assumptions (Biomass)'!AH$11*Model!$K$2030*AVERAGE('Assumptions (Biomass)'!$G$2:$I$2)/10^9,0)</f>
        <v>0.008188528749</v>
      </c>
      <c r="X2199" s="160">
        <f>IF($K$2030&gt;0,'Assumptions (Biomass)'!AI$11*Model!$K$2030*AVERAGE('Assumptions (Biomass)'!$G$2:$I$2)/10^9,0)</f>
        <v>0.00817467337</v>
      </c>
      <c r="Y2199" s="160">
        <f>IF($K$2030&gt;0,'Assumptions (Biomass)'!AJ$11*Model!$K$2030*AVERAGE('Assumptions (Biomass)'!$G$2:$I$2)/10^9,0)</f>
        <v>0.008188528749</v>
      </c>
      <c r="Z2199" s="160">
        <f>IF($K$2030&gt;0,'Assumptions (Biomass)'!AK$11*Model!$K$2030*AVERAGE('Assumptions (Biomass)'!$G$2:$I$2)/10^9,0)</f>
        <v>0.004087336685</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0.004905453426</v>
      </c>
      <c r="M2200" s="160">
        <f>IF($L$2030&gt;0,'Assumptions (Biomass)'!W$11*Model!$L$2030*AVERAGE('Assumptions (Biomass)'!$H$2:$J$2)/10^9,0)</f>
        <v>0.00932036151</v>
      </c>
      <c r="N2200" s="160">
        <f>IF($L$2030&gt;0,'Assumptions (Biomass)'!X$11*Model!$L$2030*AVERAGE('Assumptions (Biomass)'!$H$2:$J$2)/10^9,0)</f>
        <v>0.008388325359</v>
      </c>
      <c r="O2200" s="160">
        <f>IF($L$2030&gt;0,'Assumptions (Biomass)'!Y$11*Model!$L$2030*AVERAGE('Assumptions (Biomass)'!$H$2:$J$2)/10^9,0)</f>
        <v>0.007554398276</v>
      </c>
      <c r="P2200" s="160">
        <f>IF($L$2030&gt;0,'Assumptions (Biomass)'!Z$11*Model!$L$2030*AVERAGE('Assumptions (Biomass)'!$H$2:$J$2)/10^9,0)</f>
        <v>0.006798958449</v>
      </c>
      <c r="Q2200" s="160">
        <f>IF($L$2030&gt;0,'Assumptions (Biomass)'!AA$11*Model!$L$2030*AVERAGE('Assumptions (Biomass)'!$H$2:$J$2)/10^9,0)</f>
        <v>0.006112194969</v>
      </c>
      <c r="R2200" s="160">
        <f>IF($L$2030&gt;0,'Assumptions (Biomass)'!AB$11*Model!$L$2030*AVERAGE('Assumptions (Biomass)'!$H$2:$J$2)/10^9,0)</f>
        <v>0.005788435043</v>
      </c>
      <c r="S2200" s="160">
        <f>IF($L$2030&gt;0,'Assumptions (Biomass)'!AC$11*Model!$L$2030*AVERAGE('Assumptions (Biomass)'!$H$2:$J$2)/10^9,0)</f>
        <v>0.005788435043</v>
      </c>
      <c r="T2200" s="160">
        <f>IF($L$2030&gt;0,'Assumptions (Biomass)'!AD$11*Model!$L$2030*AVERAGE('Assumptions (Biomass)'!$H$2:$J$2)/10^9,0)</f>
        <v>0.00579824595</v>
      </c>
      <c r="U2200" s="160">
        <f>IF($L$2030&gt;0,'Assumptions (Biomass)'!AE$11*Model!$L$2030*AVERAGE('Assumptions (Biomass)'!$H$2:$J$2)/10^9,0)</f>
        <v>0.005788435043</v>
      </c>
      <c r="V2200" s="160">
        <f>IF($L$2030&gt;0,'Assumptions (Biomass)'!AF$11*Model!$L$2030*AVERAGE('Assumptions (Biomass)'!$H$2:$J$2)/10^9,0)</f>
        <v>0.00579824595</v>
      </c>
      <c r="W2200" s="160">
        <f>IF($L$2030&gt;0,'Assumptions (Biomass)'!AG$11*Model!$L$2030*AVERAGE('Assumptions (Biomass)'!$H$2:$J$2)/10^9,0)</f>
        <v>0.005788435043</v>
      </c>
      <c r="X2200" s="160">
        <f>IF($L$2030&gt;0,'Assumptions (Biomass)'!AH$11*Model!$L$2030*AVERAGE('Assumptions (Biomass)'!$H$2:$J$2)/10^9,0)</f>
        <v>0.00579824595</v>
      </c>
      <c r="Y2200" s="160">
        <f>IF($L$2030&gt;0,'Assumptions (Biomass)'!AI$11*Model!$L$2030*AVERAGE('Assumptions (Biomass)'!$H$2:$J$2)/10^9,0)</f>
        <v>0.005788435043</v>
      </c>
      <c r="Z2200" s="160">
        <f>IF($L$2030&gt;0,'Assumptions (Biomass)'!AJ$11*Model!$L$2030*AVERAGE('Assumptions (Biomass)'!$H$2:$J$2)/10^9,0)</f>
        <v>0.00579824595</v>
      </c>
      <c r="AA2200" s="160">
        <f>IF($L$2030&gt;0,'Assumptions (Biomass)'!AK$11*Model!$L$2030*AVERAGE('Assumptions (Biomass)'!$H$2:$J$2)/10^9,0)</f>
        <v>0.002894217521</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0.006546297487</v>
      </c>
      <c r="N2201" s="160">
        <f>IF($M$2030&gt;0,'Assumptions (Biomass)'!W$11*Model!$M$2030*AVERAGE('Assumptions (Biomass)'!$I$2:$K$2)/10^9,0)</f>
        <v>0.01243796522</v>
      </c>
      <c r="O2201" s="160">
        <f>IF($M$2030&gt;0,'Assumptions (Biomass)'!X$11*Model!$M$2030*AVERAGE('Assumptions (Biomass)'!$I$2:$K$2)/10^9,0)</f>
        <v>0.0111941687</v>
      </c>
      <c r="P2201" s="160">
        <f>IF($M$2030&gt;0,'Assumptions (Biomass)'!Y$11*Model!$M$2030*AVERAGE('Assumptions (Biomass)'!$I$2:$K$2)/10^9,0)</f>
        <v>0.01008129813</v>
      </c>
      <c r="Q2201" s="160">
        <f>IF($M$2030&gt;0,'Assumptions (Biomass)'!Z$11*Model!$M$2030*AVERAGE('Assumptions (Biomass)'!$I$2:$K$2)/10^9,0)</f>
        <v>0.009073168317</v>
      </c>
      <c r="R2201" s="160">
        <f>IF($M$2030&gt;0,'Assumptions (Biomass)'!AA$11*Model!$M$2030*AVERAGE('Assumptions (Biomass)'!$I$2:$K$2)/10^9,0)</f>
        <v>0.008156686668</v>
      </c>
      <c r="S2201" s="160">
        <f>IF($M$2030&gt;0,'Assumptions (Biomass)'!AB$11*Model!$M$2030*AVERAGE('Assumptions (Biomass)'!$I$2:$K$2)/10^9,0)</f>
        <v>0.007724631034</v>
      </c>
      <c r="T2201" s="160">
        <f>IF($M$2030&gt;0,'Assumptions (Biomass)'!AC$11*Model!$M$2030*AVERAGE('Assumptions (Biomass)'!$I$2:$K$2)/10^9,0)</f>
        <v>0.007724631034</v>
      </c>
      <c r="U2201" s="160">
        <f>IF($M$2030&gt;0,'Assumptions (Biomass)'!AD$11*Model!$M$2030*AVERAGE('Assumptions (Biomass)'!$I$2:$K$2)/10^9,0)</f>
        <v>0.007737723629</v>
      </c>
      <c r="V2201" s="160">
        <f>IF($M$2030&gt;0,'Assumptions (Biomass)'!AE$11*Model!$M$2030*AVERAGE('Assumptions (Biomass)'!$I$2:$K$2)/10^9,0)</f>
        <v>0.007724631034</v>
      </c>
      <c r="W2201" s="160">
        <f>IF($M$2030&gt;0,'Assumptions (Biomass)'!AF$11*Model!$M$2030*AVERAGE('Assumptions (Biomass)'!$I$2:$K$2)/10^9,0)</f>
        <v>0.007737723629</v>
      </c>
      <c r="X2201" s="160">
        <f>IF($M$2030&gt;0,'Assumptions (Biomass)'!AG$11*Model!$M$2030*AVERAGE('Assumptions (Biomass)'!$I$2:$K$2)/10^9,0)</f>
        <v>0.007724631034</v>
      </c>
      <c r="Y2201" s="160">
        <f>IF($M$2030&gt;0,'Assumptions (Biomass)'!AH$11*Model!$M$2030*AVERAGE('Assumptions (Biomass)'!$I$2:$K$2)/10^9,0)</f>
        <v>0.007737723629</v>
      </c>
      <c r="Z2201" s="160">
        <f>IF($M$2030&gt;0,'Assumptions (Biomass)'!AI$11*Model!$M$2030*AVERAGE('Assumptions (Biomass)'!$I$2:$K$2)/10^9,0)</f>
        <v>0.007724631034</v>
      </c>
      <c r="AA2201" s="160">
        <f>IF($M$2030&gt;0,'Assumptions (Biomass)'!AJ$11*Model!$M$2030*AVERAGE('Assumptions (Biomass)'!$I$2:$K$2)/10^9,0)</f>
        <v>0.007737723629</v>
      </c>
      <c r="AB2201" s="160">
        <f>IF($M$2030&gt;0,'Assumptions (Biomass)'!AK$11*Model!$M$2030*AVERAGE('Assumptions (Biomass)'!$I$2:$K$2)/10^9,0)</f>
        <v>0.003862315517</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0.001311117722</v>
      </c>
      <c r="O2202" s="160">
        <f>IF($N$2030&gt;0,'Assumptions (Biomass)'!W$11*Model!$N$2030*AVERAGE('Assumptions (Biomass)'!$J$2:$L$2)/10^9,0)</f>
        <v>0.002491123671</v>
      </c>
      <c r="P2202" s="160">
        <f>IF($N$2030&gt;0,'Assumptions (Biomass)'!X$11*Model!$N$2030*AVERAGE('Assumptions (Biomass)'!$J$2:$L$2)/10^9,0)</f>
        <v>0.002242011304</v>
      </c>
      <c r="Q2202" s="160">
        <f>IF($N$2030&gt;0,'Assumptions (Biomass)'!Y$11*Model!$N$2030*AVERAGE('Assumptions (Biomass)'!$J$2:$L$2)/10^9,0)</f>
        <v>0.002019121292</v>
      </c>
      <c r="R2202" s="160">
        <f>IF($N$2030&gt;0,'Assumptions (Biomass)'!Z$11*Model!$N$2030*AVERAGE('Assumptions (Biomass)'!$J$2:$L$2)/10^9,0)</f>
        <v>0.001817209162</v>
      </c>
      <c r="S2202" s="160">
        <f>IF($N$2030&gt;0,'Assumptions (Biomass)'!AA$11*Model!$N$2030*AVERAGE('Assumptions (Biomass)'!$J$2:$L$2)/10^9,0)</f>
        <v>0.001633652681</v>
      </c>
      <c r="T2202" s="160">
        <f>IF($N$2030&gt;0,'Assumptions (Biomass)'!AB$11*Model!$N$2030*AVERAGE('Assumptions (Biomass)'!$J$2:$L$2)/10^9,0)</f>
        <v>0.001547118912</v>
      </c>
      <c r="U2202" s="160">
        <f>IF($N$2030&gt;0,'Assumptions (Biomass)'!AC$11*Model!$N$2030*AVERAGE('Assumptions (Biomass)'!$J$2:$L$2)/10^9,0)</f>
        <v>0.001547118912</v>
      </c>
      <c r="V2202" s="160">
        <f>IF($N$2030&gt;0,'Assumptions (Biomass)'!AD$11*Model!$N$2030*AVERAGE('Assumptions (Biomass)'!$J$2:$L$2)/10^9,0)</f>
        <v>0.001549741147</v>
      </c>
      <c r="W2202" s="160">
        <f>IF($N$2030&gt;0,'Assumptions (Biomass)'!AE$11*Model!$N$2030*AVERAGE('Assumptions (Biomass)'!$J$2:$L$2)/10^9,0)</f>
        <v>0.001547118912</v>
      </c>
      <c r="X2202" s="160">
        <f>IF($N$2030&gt;0,'Assumptions (Biomass)'!AF$11*Model!$N$2030*AVERAGE('Assumptions (Biomass)'!$J$2:$L$2)/10^9,0)</f>
        <v>0.001549741147</v>
      </c>
      <c r="Y2202" s="160">
        <f>IF($N$2030&gt;0,'Assumptions (Biomass)'!AG$11*Model!$N$2030*AVERAGE('Assumptions (Biomass)'!$J$2:$L$2)/10^9,0)</f>
        <v>0.001547118912</v>
      </c>
      <c r="Z2202" s="160">
        <f>IF($N$2030&gt;0,'Assumptions (Biomass)'!AH$11*Model!$N$2030*AVERAGE('Assumptions (Biomass)'!$J$2:$L$2)/10^9,0)</f>
        <v>0.001549741147</v>
      </c>
      <c r="AA2202" s="160">
        <f>IF($N$2030&gt;0,'Assumptions (Biomass)'!AI$11*Model!$N$2030*AVERAGE('Assumptions (Biomass)'!$J$2:$L$2)/10^9,0)</f>
        <v>0.001547118912</v>
      </c>
      <c r="AB2202" s="160">
        <f>IF($N$2030&gt;0,'Assumptions (Biomass)'!AJ$11*Model!$N$2030*AVERAGE('Assumptions (Biomass)'!$J$2:$L$2)/10^9,0)</f>
        <v>0.001549741147</v>
      </c>
      <c r="AC2202" s="160">
        <f>IF($N$2030&gt;0,'Assumptions (Biomass)'!AK$11*Model!$N$2030*AVERAGE('Assumptions (Biomass)'!$J$2:$L$2)/10^9,0)</f>
        <v>0.0007735594559</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0.01216735764</v>
      </c>
      <c r="P2203" s="160">
        <f>IF($O$2030&gt;0,'Assumptions (Biomass)'!W$11*Model!$O$2030*AVERAGE('Assumptions (Biomass)'!$K$2:$M$2)/10^9,0)</f>
        <v>0.02311797951</v>
      </c>
      <c r="Q2203" s="160">
        <f>IF($O$2030&gt;0,'Assumptions (Biomass)'!X$11*Model!$O$2030*AVERAGE('Assumptions (Biomass)'!$K$2:$M$2)/10^9,0)</f>
        <v>0.02080618156</v>
      </c>
      <c r="R2203" s="160">
        <f>IF($O$2030&gt;0,'Assumptions (Biomass)'!Y$11*Model!$O$2030*AVERAGE('Assumptions (Biomass)'!$K$2:$M$2)/10^9,0)</f>
        <v>0.01873773076</v>
      </c>
      <c r="S2203" s="160">
        <f>IF($O$2030&gt;0,'Assumptions (Biomass)'!Z$11*Model!$O$2030*AVERAGE('Assumptions (Biomass)'!$K$2:$M$2)/10^9,0)</f>
        <v>0.01686395768</v>
      </c>
      <c r="T2203" s="160">
        <f>IF($O$2030&gt;0,'Assumptions (Biomass)'!AA$11*Model!$O$2030*AVERAGE('Assumptions (Biomass)'!$K$2:$M$2)/10^9,0)</f>
        <v>0.01516052762</v>
      </c>
      <c r="U2203" s="160">
        <f>IF($O$2030&gt;0,'Assumptions (Biomass)'!AB$11*Model!$O$2030*AVERAGE('Assumptions (Biomass)'!$K$2:$M$2)/10^9,0)</f>
        <v>0.01435748201</v>
      </c>
      <c r="V2203" s="160">
        <f>IF($O$2030&gt;0,'Assumptions (Biomass)'!AC$11*Model!$O$2030*AVERAGE('Assumptions (Biomass)'!$K$2:$M$2)/10^9,0)</f>
        <v>0.01435748201</v>
      </c>
      <c r="W2203" s="160">
        <f>IF($O$2030&gt;0,'Assumptions (Biomass)'!AD$11*Model!$O$2030*AVERAGE('Assumptions (Biomass)'!$K$2:$M$2)/10^9,0)</f>
        <v>0.01438181673</v>
      </c>
      <c r="X2203" s="160">
        <f>IF($O$2030&gt;0,'Assumptions (Biomass)'!AE$11*Model!$O$2030*AVERAGE('Assumptions (Biomass)'!$K$2:$M$2)/10^9,0)</f>
        <v>0.01435748201</v>
      </c>
      <c r="Y2203" s="160">
        <f>IF($O$2030&gt;0,'Assumptions (Biomass)'!AF$11*Model!$O$2030*AVERAGE('Assumptions (Biomass)'!$K$2:$M$2)/10^9,0)</f>
        <v>0.01438181673</v>
      </c>
      <c r="Z2203" s="160">
        <f>IF($O$2030&gt;0,'Assumptions (Biomass)'!AG$11*Model!$O$2030*AVERAGE('Assumptions (Biomass)'!$K$2:$M$2)/10^9,0)</f>
        <v>0.01435748201</v>
      </c>
      <c r="AA2203" s="160">
        <f>IF($O$2030&gt;0,'Assumptions (Biomass)'!AH$11*Model!$O$2030*AVERAGE('Assumptions (Biomass)'!$K$2:$M$2)/10^9,0)</f>
        <v>0.01438181673</v>
      </c>
      <c r="AB2203" s="160">
        <f>IF($O$2030&gt;0,'Assumptions (Biomass)'!AI$11*Model!$O$2030*AVERAGE('Assumptions (Biomass)'!$K$2:$M$2)/10^9,0)</f>
        <v>0.01435748201</v>
      </c>
      <c r="AC2203" s="160">
        <f>IF($O$2030&gt;0,'Assumptions (Biomass)'!AJ$11*Model!$O$2030*AVERAGE('Assumptions (Biomass)'!$K$2:$M$2)/10^9,0)</f>
        <v>0.01438181673</v>
      </c>
      <c r="AD2203" s="160">
        <f>IF($O$2030&gt;0,'Assumptions (Biomass)'!AK$11*Model!$O$2030*AVERAGE('Assumptions (Biomass)'!$K$2:$M$2)/10^9,0)</f>
        <v>0.007178741006</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0.004364002582</v>
      </c>
      <c r="Q2204" s="177">
        <f>IF($P$2030&gt;0,'Assumptions (Biomass)'!W$11*Model!$P$2030*AVERAGE('Assumptions (Biomass)'!$L$2:$N$2)/10^9,0)</f>
        <v>0.008291604905</v>
      </c>
      <c r="R2204" s="177">
        <f>IF($P$2030&gt;0,'Assumptions (Biomass)'!X$11*Model!$P$2030*AVERAGE('Assumptions (Biomass)'!$L$2:$N$2)/10^9,0)</f>
        <v>0.007462444415</v>
      </c>
      <c r="S2204" s="177">
        <f>IF($P$2030&gt;0,'Assumptions (Biomass)'!Y$11*Model!$P$2030*AVERAGE('Assumptions (Biomass)'!$L$2:$N$2)/10^9,0)</f>
        <v>0.006720563976</v>
      </c>
      <c r="T2204" s="177">
        <f>IF($P$2030&gt;0,'Assumptions (Biomass)'!Z$11*Model!$P$2030*AVERAGE('Assumptions (Biomass)'!$L$2:$N$2)/10^9,0)</f>
        <v>0.006048507578</v>
      </c>
      <c r="U2204" s="177">
        <f>IF($P$2030&gt;0,'Assumptions (Biomass)'!AA$11*Model!$P$2030*AVERAGE('Assumptions (Biomass)'!$L$2:$N$2)/10^9,0)</f>
        <v>0.005437547217</v>
      </c>
      <c r="V2204" s="177">
        <f>IF($P$2030&gt;0,'Assumptions (Biomass)'!AB$11*Model!$P$2030*AVERAGE('Assumptions (Biomass)'!$L$2:$N$2)/10^9,0)</f>
        <v>0.005149523046</v>
      </c>
      <c r="W2204" s="177">
        <f>IF($P$2030&gt;0,'Assumptions (Biomass)'!AC$11*Model!$P$2030*AVERAGE('Assumptions (Biomass)'!$L$2:$N$2)/10^9,0)</f>
        <v>0.005149523046</v>
      </c>
      <c r="X2204" s="177">
        <f>IF($P$2030&gt;0,'Assumptions (Biomass)'!AD$11*Model!$P$2030*AVERAGE('Assumptions (Biomass)'!$L$2:$N$2)/10^9,0)</f>
        <v>0.005158251052</v>
      </c>
      <c r="Y2204" s="177">
        <f>IF($P$2030&gt;0,'Assumptions (Biomass)'!AE$11*Model!$P$2030*AVERAGE('Assumptions (Biomass)'!$L$2:$N$2)/10^9,0)</f>
        <v>0.005149523046</v>
      </c>
      <c r="Z2204" s="177">
        <f>IF($P$2030&gt;0,'Assumptions (Biomass)'!AF$11*Model!$P$2030*AVERAGE('Assumptions (Biomass)'!$L$2:$N$2)/10^9,0)</f>
        <v>0.005158251052</v>
      </c>
      <c r="AA2204" s="177">
        <f>IF($P$2030&gt;0,'Assumptions (Biomass)'!AG$11*Model!$P$2030*AVERAGE('Assumptions (Biomass)'!$L$2:$N$2)/10^9,0)</f>
        <v>0.005149523046</v>
      </c>
      <c r="AB2204" s="177">
        <f>IF($P$2030&gt;0,'Assumptions (Biomass)'!AH$11*Model!$P$2030*AVERAGE('Assumptions (Biomass)'!$L$2:$N$2)/10^9,0)</f>
        <v>0.005158251052</v>
      </c>
      <c r="AC2204" s="177">
        <f>IF($P$2030&gt;0,'Assumptions (Biomass)'!AI$11*Model!$P$2030*AVERAGE('Assumptions (Biomass)'!$L$2:$N$2)/10^9,0)</f>
        <v>0.005149523046</v>
      </c>
      <c r="AD2204" s="177">
        <f>IF($P$2030&gt;0,'Assumptions (Biomass)'!AJ$11*Model!$P$2030*AVERAGE('Assumptions (Biomass)'!$L$2:$N$2)/10^9,0)</f>
        <v>0.005158251052</v>
      </c>
      <c r="AE2204" s="177">
        <f>IF($P$2030&gt;0,'Assumptions (Biomass)'!AK$11*Model!$P$2030*AVERAGE('Assumptions (Biomass)'!$L$2:$N$2)/10^9,0)</f>
        <v>0.002574761523</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0.007757343897</v>
      </c>
      <c r="R2205" s="160">
        <f>IF($Q$2030&gt;0,'Assumptions (Biomass)'!W$11*Model!$Q$2030*AVERAGE('Assumptions (Biomass)'!$L$2:$O$2)/10^9,0)</f>
        <v>0.01473895341</v>
      </c>
      <c r="S2205" s="160">
        <f>IF($Q$2030&gt;0,'Assumptions (Biomass)'!X$11*Model!$Q$2030*AVERAGE('Assumptions (Biomass)'!$L$2:$O$2)/10^9,0)</f>
        <v>0.01326505806</v>
      </c>
      <c r="T2205" s="160">
        <f>IF($Q$2030&gt;0,'Assumptions (Biomass)'!Y$11*Model!$Q$2030*AVERAGE('Assumptions (Biomass)'!$L$2:$O$2)/10^9,0)</f>
        <v>0.0119463096</v>
      </c>
      <c r="U2205" s="160">
        <f>IF($Q$2030&gt;0,'Assumptions (Biomass)'!Z$11*Model!$Q$2030*AVERAGE('Assumptions (Biomass)'!$L$2:$O$2)/10^9,0)</f>
        <v>0.01075167864</v>
      </c>
      <c r="V2205" s="160">
        <f>IF($Q$2030&gt;0,'Assumptions (Biomass)'!AA$11*Model!$Q$2030*AVERAGE('Assumptions (Biomass)'!$L$2:$O$2)/10^9,0)</f>
        <v>0.009665650496</v>
      </c>
      <c r="W2205" s="160">
        <f>IF($Q$2030&gt;0,'Assumptions (Biomass)'!AB$11*Model!$Q$2030*AVERAGE('Assumptions (Biomass)'!$L$2:$O$2)/10^9,0)</f>
        <v>0.009153665799</v>
      </c>
      <c r="X2205" s="160">
        <f>IF($Q$2030&gt;0,'Assumptions (Biomass)'!AC$11*Model!$Q$2030*AVERAGE('Assumptions (Biomass)'!$L$2:$O$2)/10^9,0)</f>
        <v>0.009153665799</v>
      </c>
      <c r="Y2205" s="160">
        <f>IF($Q$2030&gt;0,'Assumptions (Biomass)'!AD$11*Model!$Q$2030*AVERAGE('Assumptions (Biomass)'!$L$2:$O$2)/10^9,0)</f>
        <v>0.009169180487</v>
      </c>
      <c r="Z2205" s="160">
        <f>IF($Q$2030&gt;0,'Assumptions (Biomass)'!AE$11*Model!$Q$2030*AVERAGE('Assumptions (Biomass)'!$L$2:$O$2)/10^9,0)</f>
        <v>0.009153665799</v>
      </c>
      <c r="AA2205" s="160">
        <f>IF($Q$2030&gt;0,'Assumptions (Biomass)'!AF$11*Model!$Q$2030*AVERAGE('Assumptions (Biomass)'!$L$2:$O$2)/10^9,0)</f>
        <v>0.009169180487</v>
      </c>
      <c r="AB2205" s="160">
        <f>IF($Q$2030&gt;0,'Assumptions (Biomass)'!AG$11*Model!$Q$2030*AVERAGE('Assumptions (Biomass)'!$L$2:$O$2)/10^9,0)</f>
        <v>0.009153665799</v>
      </c>
      <c r="AC2205" s="160">
        <f>IF($Q$2030&gt;0,'Assumptions (Biomass)'!AH$11*Model!$Q$2030*AVERAGE('Assumptions (Biomass)'!$L$2:$O$2)/10^9,0)</f>
        <v>0.009169180487</v>
      </c>
      <c r="AD2205" s="160">
        <f>IF($Q$2030&gt;0,'Assumptions (Biomass)'!AI$11*Model!$Q$2030*AVERAGE('Assumptions (Biomass)'!$L$2:$O$2)/10^9,0)</f>
        <v>0.009153665799</v>
      </c>
      <c r="AE2205" s="160">
        <f>IF($Q$2030&gt;0,'Assumptions (Biomass)'!AJ$11*Model!$Q$2030*AVERAGE('Assumptions (Biomass)'!$L$2:$O$2)/10^9,0)</f>
        <v>0.009169180487</v>
      </c>
      <c r="AF2205" s="160">
        <f>IF($Q$2030&gt;0,'Assumptions (Biomass)'!AK$11*Model!$Q$2030*AVERAGE('Assumptions (Biomass)'!$L$2:$O$2)/10^9,0)</f>
        <v>0.004576832899</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0.006554232686</v>
      </c>
      <c r="S2206" s="177">
        <f>IF($R$2030&gt;0,'Assumptions (Biomass)'!W$11*Model!$R$2030*AVERAGE('Assumptions (Biomass)'!$M$2:$P$2)/10^9,0)</f>
        <v>0.0124530421</v>
      </c>
      <c r="T2206" s="177">
        <f>IF($R$2030&gt;0,'Assumptions (Biomass)'!X$11*Model!$R$2030*AVERAGE('Assumptions (Biomass)'!$M$2:$P$2)/10^9,0)</f>
        <v>0.01120773789</v>
      </c>
      <c r="U2206" s="177">
        <f>IF($R$2030&gt;0,'Assumptions (Biomass)'!Y$11*Model!$R$2030*AVERAGE('Assumptions (Biomass)'!$M$2:$P$2)/10^9,0)</f>
        <v>0.01009351834</v>
      </c>
      <c r="V2206" s="177">
        <f>IF($R$2030&gt;0,'Assumptions (Biomass)'!Z$11*Model!$R$2030*AVERAGE('Assumptions (Biomass)'!$M$2:$P$2)/10^9,0)</f>
        <v>0.009084166503</v>
      </c>
      <c r="W2206" s="177">
        <f>IF($R$2030&gt;0,'Assumptions (Biomass)'!AA$11*Model!$R$2030*AVERAGE('Assumptions (Biomass)'!$M$2:$P$2)/10^9,0)</f>
        <v>0.008166573927</v>
      </c>
      <c r="X2206" s="177">
        <f>IF($R$2030&gt;0,'Assumptions (Biomass)'!AB$11*Model!$R$2030*AVERAGE('Assumptions (Biomass)'!$M$2:$P$2)/10^9,0)</f>
        <v>0.00773399457</v>
      </c>
      <c r="Y2206" s="177">
        <f>IF($R$2030&gt;0,'Assumptions (Biomass)'!AC$11*Model!$R$2030*AVERAGE('Assumptions (Biomass)'!$M$2:$P$2)/10^9,0)</f>
        <v>0.00773399457</v>
      </c>
      <c r="Z2206" s="177">
        <f>IF($R$2030&gt;0,'Assumptions (Biomass)'!AD$11*Model!$R$2030*AVERAGE('Assumptions (Biomass)'!$M$2:$P$2)/10^9,0)</f>
        <v>0.007747103035</v>
      </c>
      <c r="AA2206" s="177">
        <f>IF($R$2030&gt;0,'Assumptions (Biomass)'!AE$11*Model!$R$2030*AVERAGE('Assumptions (Biomass)'!$M$2:$P$2)/10^9,0)</f>
        <v>0.00773399457</v>
      </c>
      <c r="AB2206" s="177">
        <f>IF($R$2030&gt;0,'Assumptions (Biomass)'!AF$11*Model!$R$2030*AVERAGE('Assumptions (Biomass)'!$M$2:$P$2)/10^9,0)</f>
        <v>0.007747103035</v>
      </c>
      <c r="AC2206" s="177">
        <f>IF($R$2030&gt;0,'Assumptions (Biomass)'!AG$11*Model!$R$2030*AVERAGE('Assumptions (Biomass)'!$M$2:$P$2)/10^9,0)</f>
        <v>0.00773399457</v>
      </c>
      <c r="AD2206" s="177">
        <f>IF($R$2030&gt;0,'Assumptions (Biomass)'!AH$11*Model!$R$2030*AVERAGE('Assumptions (Biomass)'!$M$2:$P$2)/10^9,0)</f>
        <v>0.007747103035</v>
      </c>
      <c r="AE2206" s="177">
        <f>IF($R$2030&gt;0,'Assumptions (Biomass)'!AI$11*Model!$R$2030*AVERAGE('Assumptions (Biomass)'!$M$2:$P$2)/10^9,0)</f>
        <v>0.00773399457</v>
      </c>
      <c r="AF2206" s="177">
        <f>IF($R$2030&gt;0,'Assumptions (Biomass)'!AJ$11*Model!$R$2030*AVERAGE('Assumptions (Biomass)'!$M$2:$P$2)/10^9,0)</f>
        <v>0.007747103035</v>
      </c>
      <c r="AG2206" s="177">
        <f>IF($R$2030&gt;0,'Assumptions (Biomass)'!AK$11*Model!$R$2030*AVERAGE('Assumptions (Biomass)'!$M$2:$P$2)/10^9,0)</f>
        <v>0.003866997285</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0.007245304759</v>
      </c>
      <c r="T2207" s="160">
        <f>IF($S$2030&gt;0,'Assumptions (Biomass)'!W$11*Model!$S$2030*AVERAGE('Assumptions (Biomass)'!$O$2:$Q$2)/10^9,0)</f>
        <v>0.01376607904</v>
      </c>
      <c r="U2207" s="160">
        <f>IF($S$2030&gt;0,'Assumptions (Biomass)'!X$11*Model!$S$2030*AVERAGE('Assumptions (Biomass)'!$O$2:$Q$2)/10^9,0)</f>
        <v>0.01238947114</v>
      </c>
      <c r="V2207" s="160">
        <f>IF($S$2030&gt;0,'Assumptions (Biomass)'!Y$11*Model!$S$2030*AVERAGE('Assumptions (Biomass)'!$O$2:$Q$2)/10^9,0)</f>
        <v>0.01115776933</v>
      </c>
      <c r="W2207" s="160">
        <f>IF($S$2030&gt;0,'Assumptions (Biomass)'!Z$11*Model!$S$2030*AVERAGE('Assumptions (Biomass)'!$O$2:$Q$2)/10^9,0)</f>
        <v>0.0100419924</v>
      </c>
      <c r="X2207" s="160">
        <f>IF($S$2030&gt;0,'Assumptions (Biomass)'!AA$11*Model!$S$2030*AVERAGE('Assumptions (Biomass)'!$O$2:$Q$2)/10^9,0)</f>
        <v>0.00902764973</v>
      </c>
      <c r="Y2207" s="160">
        <f>IF($S$2030&gt;0,'Assumptions (Biomass)'!AB$11*Model!$S$2030*AVERAGE('Assumptions (Biomass)'!$O$2:$Q$2)/10^9,0)</f>
        <v>0.008549459616</v>
      </c>
      <c r="Z2207" s="160">
        <f>IF($S$2030&gt;0,'Assumptions (Biomass)'!AC$11*Model!$S$2030*AVERAGE('Assumptions (Biomass)'!$O$2:$Q$2)/10^9,0)</f>
        <v>0.008549459616</v>
      </c>
      <c r="AA2207" s="160">
        <f>IF($S$2030&gt;0,'Assumptions (Biomass)'!AD$11*Model!$S$2030*AVERAGE('Assumptions (Biomass)'!$O$2:$Q$2)/10^9,0)</f>
        <v>0.008563950225</v>
      </c>
      <c r="AB2207" s="160">
        <f>IF($S$2030&gt;0,'Assumptions (Biomass)'!AE$11*Model!$S$2030*AVERAGE('Assumptions (Biomass)'!$O$2:$Q$2)/10^9,0)</f>
        <v>0.008549459616</v>
      </c>
      <c r="AC2207" s="160">
        <f>IF($S$2030&gt;0,'Assumptions (Biomass)'!AF$11*Model!$S$2030*AVERAGE('Assumptions (Biomass)'!$O$2:$Q$2)/10^9,0)</f>
        <v>0.008563950225</v>
      </c>
      <c r="AD2207" s="160">
        <f>IF($S$2030&gt;0,'Assumptions (Biomass)'!AG$11*Model!$S$2030*AVERAGE('Assumptions (Biomass)'!$O$2:$Q$2)/10^9,0)</f>
        <v>0.008549459616</v>
      </c>
      <c r="AE2207" s="160">
        <f>IF($S$2030&gt;0,'Assumptions (Biomass)'!AH$11*Model!$S$2030*AVERAGE('Assumptions (Biomass)'!$O$2:$Q$2)/10^9,0)</f>
        <v>0.008563950225</v>
      </c>
      <c r="AF2207" s="160">
        <f>IF($S$2030&gt;0,'Assumptions (Biomass)'!AI$11*Model!$S$2030*AVERAGE('Assumptions (Biomass)'!$O$2:$Q$2)/10^9,0)</f>
        <v>0.008549459616</v>
      </c>
      <c r="AG2207" s="160">
        <f>IF($S$2030&gt;0,'Assumptions (Biomass)'!AJ$11*Model!$S$2030*AVERAGE('Assumptions (Biomass)'!$O$2:$Q$2)/10^9,0)</f>
        <v>0.008563950225</v>
      </c>
      <c r="AH2207" s="160">
        <f>IF($S$2030&gt;0,'Assumptions (Biomass)'!AK$11*Model!$S$2030*AVERAGE('Assumptions (Biomass)'!$O$2:$Q$2)/10^9,0)</f>
        <v>0.004274729808</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0.008638742149</v>
      </c>
      <c r="U2208" s="160">
        <f>IF($T$2030&gt;0,'Assumptions (Biomass)'!W$11*Model!$T$2030*AVERAGE('Assumptions (Biomass)'!$P$2:$R$2)/10^9,0)</f>
        <v>0.01641361008</v>
      </c>
      <c r="V2208" s="160">
        <f>IF($T$2030&gt;0,'Assumptions (Biomass)'!X$11*Model!$T$2030*AVERAGE('Assumptions (Biomass)'!$P$2:$R$2)/10^9,0)</f>
        <v>0.01477224907</v>
      </c>
      <c r="W2208" s="160">
        <f>IF($T$2030&gt;0,'Assumptions (Biomass)'!Y$11*Model!$T$2030*AVERAGE('Assumptions (Biomass)'!$P$2:$R$2)/10^9,0)</f>
        <v>0.01330366291</v>
      </c>
      <c r="X2208" s="160">
        <f>IF($T$2030&gt;0,'Assumptions (Biomass)'!Z$11*Model!$T$2030*AVERAGE('Assumptions (Biomass)'!$P$2:$R$2)/10^9,0)</f>
        <v>0.01197329662</v>
      </c>
      <c r="Y2208" s="160">
        <f>IF($T$2030&gt;0,'Assumptions (Biomass)'!AA$11*Model!$T$2030*AVERAGE('Assumptions (Biomass)'!$P$2:$R$2)/10^9,0)</f>
        <v>0.01076387272</v>
      </c>
      <c r="Z2208" s="160">
        <f>IF($T$2030&gt;0,'Assumptions (Biomass)'!AB$11*Model!$T$2030*AVERAGE('Assumptions (Biomass)'!$P$2:$R$2)/10^9,0)</f>
        <v>0.01019371574</v>
      </c>
      <c r="AA2208" s="160">
        <f>IF($T$2030&gt;0,'Assumptions (Biomass)'!AC$11*Model!$T$2030*AVERAGE('Assumptions (Biomass)'!$P$2:$R$2)/10^9,0)</f>
        <v>0.01019371574</v>
      </c>
      <c r="AB2208" s="160">
        <f>IF($T$2030&gt;0,'Assumptions (Biomass)'!AD$11*Model!$T$2030*AVERAGE('Assumptions (Biomass)'!$P$2:$R$2)/10^9,0)</f>
        <v>0.01021099322</v>
      </c>
      <c r="AC2208" s="160">
        <f>IF($T$2030&gt;0,'Assumptions (Biomass)'!AE$11*Model!$T$2030*AVERAGE('Assumptions (Biomass)'!$P$2:$R$2)/10^9,0)</f>
        <v>0.01019371574</v>
      </c>
      <c r="AD2208" s="160">
        <f>IF($T$2030&gt;0,'Assumptions (Biomass)'!AF$11*Model!$T$2030*AVERAGE('Assumptions (Biomass)'!$P$2:$R$2)/10^9,0)</f>
        <v>0.01021099322</v>
      </c>
      <c r="AE2208" s="160">
        <f>IF($T$2030&gt;0,'Assumptions (Biomass)'!AG$11*Model!$T$2030*AVERAGE('Assumptions (Biomass)'!$P$2:$R$2)/10^9,0)</f>
        <v>0.01019371574</v>
      </c>
      <c r="AF2208" s="160">
        <f>IF($T$2030&gt;0,'Assumptions (Biomass)'!AH$11*Model!$T$2030*AVERAGE('Assumptions (Biomass)'!$P$2:$R$2)/10^9,0)</f>
        <v>0.01021099322</v>
      </c>
      <c r="AG2208" s="160">
        <f>IF($T$2030&gt;0,'Assumptions (Biomass)'!AI$11*Model!$T$2030*AVERAGE('Assumptions (Biomass)'!$P$2:$R$2)/10^9,0)</f>
        <v>0.01019371574</v>
      </c>
      <c r="AH2208" s="160">
        <f>IF($T$2030&gt;0,'Assumptions (Biomass)'!AJ$11*Model!$T$2030*AVERAGE('Assumptions (Biomass)'!$P$2:$R$2)/10^9,0)</f>
        <v>0.01021099322</v>
      </c>
      <c r="AI2208" s="160">
        <f>IF($T$2030&gt;0,'Assumptions (Biomass)'!AK$11*Model!$T$2030*AVERAGE('Assumptions (Biomass)'!$P$2:$R$2)/10^9,0)</f>
        <v>0.005096857868</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0.009546862149</v>
      </c>
      <c r="V2209" s="160">
        <f>IF($U$2030&gt;0,'Assumptions (Biomass)'!W$11*Model!$U$2030*AVERAGE('Assumptions (Biomass)'!$Q$2:$S$2)/10^9,0)</f>
        <v>0.01813903808</v>
      </c>
      <c r="W2209" s="160">
        <f>IF($U$2030&gt;0,'Assumptions (Biomass)'!X$11*Model!$U$2030*AVERAGE('Assumptions (Biomass)'!$Q$2:$S$2)/10^9,0)</f>
        <v>0.01632513427</v>
      </c>
      <c r="X2209" s="160">
        <f>IF($U$2030&gt;0,'Assumptions (Biomass)'!Y$11*Model!$U$2030*AVERAGE('Assumptions (Biomass)'!$Q$2:$S$2)/10^9,0)</f>
        <v>0.01470216771</v>
      </c>
      <c r="Y2209" s="160">
        <f>IF($U$2030&gt;0,'Assumptions (Biomass)'!Z$11*Model!$U$2030*AVERAGE('Assumptions (Biomass)'!$Q$2:$S$2)/10^9,0)</f>
        <v>0.01323195094</v>
      </c>
      <c r="Z2209" s="160">
        <f>IF($U$2030&gt;0,'Assumptions (Biomass)'!AA$11*Model!$U$2030*AVERAGE('Assumptions (Biomass)'!$Q$2:$S$2)/10^9,0)</f>
        <v>0.01189539024</v>
      </c>
      <c r="AA2209" s="160">
        <f>IF($U$2030&gt;0,'Assumptions (Biomass)'!AB$11*Model!$U$2030*AVERAGE('Assumptions (Biomass)'!$Q$2:$S$2)/10^9,0)</f>
        <v>0.01126529734</v>
      </c>
      <c r="AB2209" s="160">
        <f>IF($U$2030&gt;0,'Assumptions (Biomass)'!AC$11*Model!$U$2030*AVERAGE('Assumptions (Biomass)'!$Q$2:$S$2)/10^9,0)</f>
        <v>0.01126529734</v>
      </c>
      <c r="AC2209" s="160">
        <f>IF($U$2030&gt;0,'Assumptions (Biomass)'!AD$11*Model!$U$2030*AVERAGE('Assumptions (Biomass)'!$Q$2:$S$2)/10^9,0)</f>
        <v>0.01128439106</v>
      </c>
      <c r="AD2209" s="160">
        <f>IF($U$2030&gt;0,'Assumptions (Biomass)'!AE$11*Model!$U$2030*AVERAGE('Assumptions (Biomass)'!$Q$2:$S$2)/10^9,0)</f>
        <v>0.01126529734</v>
      </c>
      <c r="AE2209" s="160">
        <f>IF($U$2030&gt;0,'Assumptions (Biomass)'!AF$11*Model!$U$2030*AVERAGE('Assumptions (Biomass)'!$Q$2:$S$2)/10^9,0)</f>
        <v>0.01128439106</v>
      </c>
      <c r="AF2209" s="160">
        <f>IF($U$2030&gt;0,'Assumptions (Biomass)'!AG$11*Model!$U$2030*AVERAGE('Assumptions (Biomass)'!$Q$2:$S$2)/10^9,0)</f>
        <v>0.01126529734</v>
      </c>
      <c r="AG2209" s="160">
        <f>IF($U$2030&gt;0,'Assumptions (Biomass)'!AH$11*Model!$U$2030*AVERAGE('Assumptions (Biomass)'!$Q$2:$S$2)/10^9,0)</f>
        <v>0.01128439106</v>
      </c>
      <c r="AH2209" s="160">
        <f>IF($U$2030&gt;0,'Assumptions (Biomass)'!AI$11*Model!$U$2030*AVERAGE('Assumptions (Biomass)'!$Q$2:$S$2)/10^9,0)</f>
        <v>0.01126529734</v>
      </c>
      <c r="AI2209" s="160">
        <f>IF($U$2030&gt;0,'Assumptions (Biomass)'!AJ$11*Model!$U$2030*AVERAGE('Assumptions (Biomass)'!$Q$2:$S$2)/10^9,0)</f>
        <v>0.01128439106</v>
      </c>
      <c r="AJ2209" s="160">
        <f>IF($U$2030&gt;0,'Assumptions (Biomass)'!AK$11*Model!$U$2030*AVERAGE('Assumptions (Biomass)'!$Q$2:$S$2)/10^9,0)</f>
        <v>0.005632648668</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0.06230548461</v>
      </c>
      <c r="D2242" s="181">
        <f>IF(Model!D2028+Model!D2029-D2026-D2190+D2138&gt;0,(1-'Assumptions (Biomass)'!C28)*(Model!D2028+Model!D2029-D2026-D2190+D2138)+Model!D2190-D2085+Model!D2086,Model!D2028+Model!D2029-D2026+D2138-D2085+Model!D2086)</f>
        <v>0.06357957074</v>
      </c>
      <c r="E2242" s="181">
        <f>IF(Model!E2028+Model!E2029-E2026-E2190+E2138&gt;0,(1-'Assumptions (Biomass)'!D28)*(Model!E2028+Model!E2029-E2026-E2190+E2138)+Model!E2190-E2085+Model!E2086,Model!E2028+Model!E2029-E2026+E2138-E2085+Model!E2086)</f>
        <v>0.07418943264</v>
      </c>
      <c r="F2242" s="181">
        <f>IF(Model!F2028+Model!F2029-F2026-F2190+F2138&gt;0,(1-'Assumptions (Biomass)'!E28)*(Model!F2028+Model!F2029-F2026-F2190+F2138)+Model!F2190-F2085+Model!F2086,Model!F2028+Model!F2029-F2026+F2138-F2085+Model!F2086)</f>
        <v>0.1050811762</v>
      </c>
      <c r="G2242" s="181">
        <f>IF(Model!G2028+Model!G2029-G2026-G2190+G2138&gt;0,(1-'Assumptions (Biomass)'!F28)*(Model!G2028+Model!G2029-G2026-G2190+G2138)+Model!G2190-G2085+Model!G2086,Model!G2028+Model!G2029-G2026+G2138-G2085+Model!G2086)</f>
        <v>0.1170822817</v>
      </c>
      <c r="H2242" s="181">
        <f>IF(Model!H2028+Model!H2029-H2026-H2190+H2138&gt;0,(1-'Assumptions (Biomass)'!G28)*(Model!H2028+Model!H2029-H2026-H2190+H2138)+Model!H2190-H2085+Model!H2086,Model!H2028+Model!H2029-H2026+H2138-H2085+Model!H2086)</f>
        <v>0.1271294846</v>
      </c>
      <c r="I2242" s="181">
        <f>IF(Model!I2028+Model!I2029-I2026-I2190+I2138&gt;0,(1-'Assumptions (Biomass)'!H28)*(Model!I2028+Model!I2029-I2026-I2190+I2138)+Model!I2190-I2085+Model!I2086,Model!I2028+Model!I2029-I2026+I2138-I2085+Model!I2086)</f>
        <v>0.08049748837</v>
      </c>
      <c r="J2242" s="181">
        <f>IF(Model!J2028+Model!J2029-J2026-J2190+J2138&gt;0,(1-'Assumptions (Biomass)'!I28)*(Model!J2028+Model!J2029-J2026-J2190+J2138)+Model!J2190-J2085+Model!J2086,Model!J2028+Model!J2029-J2026+J2138-J2085+Model!J2086)</f>
        <v>0.06505916603</v>
      </c>
      <c r="K2242" s="181">
        <f>IF(Model!K2028+Model!K2029-K2026-K2190+K2138&gt;0,(1-'Assumptions (Biomass)'!J28)*(Model!K2028+Model!K2029-K2026-K2190+K2138)+Model!K2190-K2085+Model!K2086,Model!K2028+Model!K2029-K2026+K2138-K2085+Model!K2086)</f>
        <v>0.1075532647</v>
      </c>
      <c r="L2242" s="181">
        <f>IF(Model!L2028+Model!L2029-L2026-L2190+L2138&gt;0,(1-'Assumptions (Biomass)'!K28)*(Model!L2028+Model!L2029-L2026-L2190+L2138)+Model!L2190-L2085+Model!L2086,Model!L2028+Model!L2029-L2026+L2138-L2085+Model!L2086)</f>
        <v>0.02569754603</v>
      </c>
      <c r="M2242" s="181">
        <f>IF(Model!M2028+Model!M2029-M2026-M2190+M2138&gt;0,(1-'Assumptions (Biomass)'!L28)*(Model!M2028+Model!M2029-M2026-M2190+M2138)+Model!M2190-M2085+Model!M2086,Model!M2028+Model!M2029-M2026+M2138-M2085+Model!M2086)</f>
        <v>0.02222626694</v>
      </c>
      <c r="N2242" s="181">
        <f>IF(Model!N2028+Model!N2029-N2026-N2190+N2138&gt;0,(1-'Assumptions (Biomass)'!M28)*(Model!N2028+Model!N2029-N2026-N2190+N2138)+Model!N2190-N2085+Model!N2086,Model!N2028+Model!N2029-N2026+N2138-N2085+Model!N2086)</f>
        <v>-0.007505796148</v>
      </c>
      <c r="O2242" s="181">
        <f>IF(Model!O2028+Model!O2029-O2026-O2190+O2138&gt;0,(1-'Assumptions (Biomass)'!N28)*(Model!O2028+Model!O2029-O2026-O2190+O2138)+Model!O2190-O2085+Model!O2086,Model!O2028+Model!O2029-O2026+O2138-O2085+Model!O2086)</f>
        <v>-0.01472812277</v>
      </c>
      <c r="P2242" s="181">
        <f>IF(Model!P2028+Model!P2029-P2026-P2190+P2138&gt;0,(1-'Assumptions (Biomass)'!O28)*(Model!P2028+Model!P2029-P2026-P2190+P2138)+Model!P2190-P2085+Model!P2086,Model!P2028+Model!P2029-P2026+P2138-P2085+Model!P2086)</f>
        <v>-0.009304703378</v>
      </c>
      <c r="Q2242" s="181">
        <f>IF(Model!Q2028+Model!Q2029-Q2026-Q2190+Q2138&gt;0,(1-'Assumptions (Biomass)'!P28)*(Model!Q2028+Model!Q2029-Q2026-Q2190+Q2138)+Model!Q2190-Q2085+Model!Q2086,Model!Q2028+Model!Q2029-Q2026+Q2138-Q2085+Model!Q2086)</f>
        <v>-0.0010041551</v>
      </c>
      <c r="R2242" s="181">
        <f>IF(Model!R2028+Model!R2029-R2026-R2190+R2138&gt;0,(1-'Assumptions (Biomass)'!Q28)*(Model!R2028+Model!R2029-R2026-R2190+R2138)+Model!R2190-R2085+Model!R2086,Model!R2028+Model!R2029-R2026+R2138-R2085+Model!R2086)</f>
        <v>-0.07982048006</v>
      </c>
      <c r="S2242" s="181">
        <f>IF(Model!S2028+Model!S2029-S2026-S2190+S2138&gt;0,(1-'Assumptions (Biomass)'!R28)*(Model!S2028+Model!S2029-S2026-S2190+S2138)+Model!S2190-S2085+Model!S2086,Model!S2028+Model!S2029-S2026+S2138-S2085+Model!S2086)</f>
        <v>-0.08995867954</v>
      </c>
      <c r="T2242" s="181">
        <f>IF(Model!T2028+Model!T2029-T2026-T2190+T2138&gt;0,(1-'Assumptions (Biomass)'!S28)*(Model!T2028+Model!T2029-T2026-T2190+T2138)+Model!T2190-T2085+Model!T2086,Model!T2028+Model!T2029-T2026+T2138-T2085+Model!T2086)</f>
        <v>-0.0910534615</v>
      </c>
      <c r="U2242" s="181">
        <f>IF(Model!U2028+Model!U2029-U2026-U2190+U2138&gt;0,(1-'Assumptions (Biomass)'!T28)*(Model!U2028+Model!U2029-U2026-U2190+U2138)+Model!U2190-U2085+Model!U2086,Model!U2028+Model!U2029-U2026+U2138-U2085+Model!U2086)</f>
        <v>-0.0601983914</v>
      </c>
      <c r="V2242" s="181">
        <f>IF(Model!V2028+Model!V2029-V2026-V2190+V2138&gt;0,(1-'Assumptions (Biomass)'!U28)*(Model!V2028+Model!V2029-V2026-V2190+V2138)+Model!V2190-V2085+Model!V2086,Model!V2028+Model!V2029-V2026+V2138-V2085+Model!V2086)</f>
        <v>-0.05582528301</v>
      </c>
      <c r="W2242" s="181">
        <f>IF(Model!W2028+Model!W2029-W2026-W2190+W2138&gt;0,(1-'Assumptions (Biomass)'!V28)*(Model!W2028+Model!W2029-W2026-W2190+W2138)+Model!W2190-W2085+Model!W2086,Model!W2028+Model!W2029-W2026+W2138-W2085+Model!W2086)</f>
        <v>-0.0502946675</v>
      </c>
      <c r="X2242" s="181">
        <f>IF(Model!X2028+Model!X2029-X2026-X2190+X2138&gt;0,(1-'Assumptions (Biomass)'!W28)*(Model!X2028+Model!X2029-X2026-X2190+X2138)+Model!X2190-X2085+Model!X2086,Model!X2028+Model!X2029-X2026+X2138-X2085+Model!X2086)</f>
        <v>-0.04406037734</v>
      </c>
      <c r="Y2242" s="181">
        <f>IF(Model!Y2028+Model!Y2029-Y2026-Y2190+Y2138&gt;0,(1-'Assumptions (Biomass)'!X28)*(Model!Y2028+Model!Y2029-Y2026-Y2190+Y2138)+Model!Y2190-Y2085+Model!Y2086,Model!Y2028+Model!Y2029-Y2026+Y2138-Y2085+Model!Y2086)</f>
        <v>-0.03752605044</v>
      </c>
      <c r="Z2242" s="181">
        <f>IF(Model!Z2028+Model!Z2029-Z2026-Z2190+Z2138&gt;0,(1-'Assumptions (Biomass)'!Y28)*(Model!Z2028+Model!Z2029-Z2026-Z2190+Z2138)+Model!Z2190-Z2085+Model!Z2086,Model!Z2028+Model!Z2029-Z2026+Z2138-Z2085+Model!Z2086)</f>
        <v>-0.02228429384</v>
      </c>
      <c r="AA2242" s="181">
        <f>IF(Model!AA2028+Model!AA2029-AA2026-AA2190+AA2138&gt;0,(1-'Assumptions (Biomass)'!Z28)*(Model!AA2028+Model!AA2029-AA2026-AA2190+AA2138)+Model!AA2190-AA2085+Model!AA2086,Model!AA2028+Model!AA2029-AA2026+AA2138-AA2085+Model!AA2086)</f>
        <v>-0.008459294845</v>
      </c>
      <c r="AB2242" s="181">
        <f>IF(Model!AB2028+Model!AB2029-AB2026-AB2190+AB2138&gt;0,(1-'Assumptions (Biomass)'!AA28)*(Model!AB2028+Model!AB2029-AB2026-AB2190+AB2138)+Model!AB2190-AB2085+Model!AB2086,Model!AB2028+Model!AB2029-AB2026+AB2138-AB2085+Model!AB2086)</f>
        <v>0.009818622653</v>
      </c>
      <c r="AC2242" s="181">
        <f>IF(Model!AC2028+Model!AC2029-AC2026-AC2190+AC2138&gt;0,(1-'Assumptions (Biomass)'!AB28)*(Model!AC2028+Model!AC2029-AC2026-AC2190+AC2138)+Model!AC2190-AC2085+Model!AC2086,Model!AC2028+Model!AC2029-AC2026+AC2138-AC2085+Model!AC2086)</f>
        <v>0.01828530889</v>
      </c>
      <c r="AD2242" s="181">
        <f>IF(Model!AD2028+Model!AD2029-AD2026-AD2190+AD2138&gt;0,(1-'Assumptions (Biomass)'!AC28)*(Model!AD2028+Model!AD2029-AD2026-AD2190+AD2138)+Model!AD2190-AD2085+Model!AD2086,Model!AD2028+Model!AD2029-AD2026+AD2138-AD2085+Model!AD2086)</f>
        <v>0.03732438544</v>
      </c>
      <c r="AE2242" s="181">
        <f>IF(Model!AE2028+Model!AE2029-AE2026-AE2190+AE2138&gt;0,(1-'Assumptions (Biomass)'!AD28)*(Model!AE2028+Model!AE2029-AE2026-AE2190+AE2138)+Model!AE2190-AE2085+Model!AE2086,Model!AE2028+Model!AE2029-AE2026+AE2138-AE2085+Model!AE2086)</f>
        <v>0.04703551477</v>
      </c>
      <c r="AF2242" s="181">
        <f>IF(Model!AF2028+Model!AF2029-AF2026-AF2190+AF2138&gt;0,(1-'Assumptions (Biomass)'!AE28)*(Model!AF2028+Model!AF2029-AF2026-AF2190+AF2138)+Model!AF2190-AF2085+Model!AF2086,Model!AF2028+Model!AF2029-AF2026+AF2138-AF2085+Model!AF2086)</f>
        <v>0.06169183581</v>
      </c>
      <c r="AG2242" s="181">
        <f>IF(Model!AG2028+Model!AG2029-AG2026-AG2190+AG2138&gt;0,(1-'Assumptions (Biomass)'!AF28)*(Model!AG2028+Model!AG2029-AG2026-AG2190+AG2138)+Model!AG2190-AG2085+Model!AG2086,Model!AG2028+Model!AG2029-AG2026+AG2138-AG2085+Model!AG2086)</f>
        <v>0.07503418337</v>
      </c>
      <c r="AH2242" s="181">
        <f>IF(Model!AH2028+Model!AH2029-AH2026-AH2190+AH2138&gt;0,(1-'Assumptions (Biomass)'!AG28)*(Model!AH2028+Model!AH2029-AH2026-AH2190+AH2138)+Model!AH2190-AH2085+Model!AH2086,Model!AH2028+Model!AH2029-AH2026+AH2138-AH2085+Model!AH2086)</f>
        <v>0.08984847792</v>
      </c>
      <c r="AI2242" s="181">
        <f>IF(Model!AI2028+Model!AI2029-AI2026-AI2190+AI2138&gt;0,(1-'Assumptions (Biomass)'!AH28)*(Model!AI2028+Model!AI2029-AI2026-AI2190+AI2138)+Model!AI2190-AI2085+Model!AI2086,Model!AI2028+Model!AI2029-AI2026+AI2138-AI2085+Model!AI2086)</f>
        <v>0.105263292</v>
      </c>
      <c r="AJ2242" s="181">
        <f>IF(Model!AJ2028+Model!AJ2029-AJ2026-AJ2190+AJ2138&gt;0,(1-'Assumptions (Biomass)'!AI28)*(Model!AJ2028+Model!AJ2029-AJ2026-AJ2190+AJ2138)+Model!AJ2190-AJ2085+Model!AJ2086,Model!AJ2028+Model!AJ2029-AJ2026+AJ2138-AJ2085+Model!AJ2086)</f>
        <v>0.121592056</v>
      </c>
      <c r="AK2242" s="181">
        <f>IF(Model!AK2028+Model!AK2029-AK2026-AK2190+AK2138&gt;0,(1-'Assumptions (Biomass)'!AJ28)*(Model!AK2028+Model!AK2029-AK2026-AK2190+AK2138)+Model!AK2190-AK2085+Model!AK2086,Model!AK2028+Model!AK2029-AK2026+AK2138-AK2085+Model!AK2086)</f>
        <v>0.1284938773</v>
      </c>
      <c r="AL2242" s="181">
        <f>IF(Model!AL2028+Model!AL2029-AL2026-AL2190+AL2138&gt;0,(1-'Assumptions (Biomass)'!AK28)*(Model!AL2028+Model!AL2029-AL2026-AL2190+AL2138)+Model!AL2190-AL2085+Model!AL2086,Model!AL2028+Model!AL2029-AL2026+AL2138-AL2085+Model!AL2086)</f>
        <v>0.1372413718</v>
      </c>
      <c r="AM2242" s="181">
        <f>IF(Model!AM2028+Model!AM2029-AM2026-AM2190+AM2138&gt;0,(1-'Assumptions (Biomass)'!AL28)*(Model!AM2028+Model!AM2029-AM2026-AM2190+AM2138)+Model!AM2190-AM2085+Model!AM2086,Model!AM2028+Model!AM2029-AM2026+AM2138-AM2085+Model!AM2086)</f>
        <v>0.1474226461</v>
      </c>
      <c r="AN2242" s="181">
        <f>IF(Model!AN2028+Model!AN2029-AN2026-AN2190+AN2138&gt;0,(1-'Assumptions (Biomass)'!AM28)*(Model!AN2028+Model!AN2029-AN2026-AN2190+AN2138)+Model!AN2190-AN2085+Model!AN2086,Model!AN2028+Model!AN2029-AN2026+AN2138-AN2085+Model!AN2086)</f>
        <v>0.1576388803</v>
      </c>
      <c r="AO2242" s="181">
        <f>IF(Model!AO2028+Model!AO2029-AO2026-AO2190+AO2138&gt;0,(1-'Assumptions (Biomass)'!AN28)*(Model!AO2028+Model!AO2029-AO2026-AO2190+AO2138)+Model!AO2190-AO2085+Model!AO2086,Model!AO2028+Model!AO2029-AO2026+AO2138-AO2085+Model!AO2086)</f>
        <v>0.1690790608</v>
      </c>
      <c r="AP2242" s="181">
        <f>IF(Model!AP2028+Model!AP2029-AP2026-AP2190+AP2138&gt;0,(1-'Assumptions (Biomass)'!AO28)*(Model!AP2028+Model!AP2029-AP2026-AP2190+AP2138)+Model!AP2190-AP2085+Model!AP2086,Model!AP2028+Model!AP2029-AP2026+AP2138-AP2085+Model!AP2086)</f>
        <v>0.1809015567</v>
      </c>
      <c r="AQ2242" s="181">
        <f>IF(Model!AQ2028+Model!AQ2029-AQ2026-AQ2190+AQ2138&gt;0,(1-'Assumptions (Biomass)'!AP28)*(Model!AQ2028+Model!AQ2029-AQ2026-AQ2190+AQ2138)+Model!AQ2190-AQ2085+Model!AQ2086,Model!AQ2028+Model!AQ2029-AQ2026+AQ2138-AQ2085+Model!AQ2086)</f>
        <v>0.1924852701</v>
      </c>
      <c r="AR2242" s="181">
        <f>IF(Model!AR2028+Model!AR2029-AR2026-AR2190+AR2138&gt;0,(1-'Assumptions (Biomass)'!AQ28)*(Model!AR2028+Model!AR2029-AR2026-AR2190+AR2138)+Model!AR2190-AR2085+Model!AR2086,Model!AR2028+Model!AR2029-AR2026+AR2138-AR2085+Model!AR2086)</f>
        <v>0.2041569882</v>
      </c>
      <c r="AS2242" s="181">
        <f>IF(Model!AS2028+Model!AS2029-AS2026-AS2190+AS2138&gt;0,(1-'Assumptions (Biomass)'!AR28)*(Model!AS2028+Model!AS2029-AS2026-AS2190+AS2138)+Model!AS2190-AS2085+Model!AS2086,Model!AS2028+Model!AS2029-AS2026+AS2138-AS2085+Model!AS2086)</f>
        <v>0.216022255</v>
      </c>
      <c r="AT2242" s="181">
        <f>IF(Model!AT2028+Model!AT2029-AT2026-AT2190+AT2138&gt;0,(1-'Assumptions (Biomass)'!AS28)*(Model!AT2028+Model!AT2029-AT2026-AT2190+AT2138)+Model!AT2190-AT2085+Model!AT2086,Model!AT2028+Model!AT2029-AT2026+AT2138-AT2085+Model!AT2086)</f>
        <v>0.2285570139</v>
      </c>
      <c r="AU2242" s="181">
        <f>IF(Model!AU2028+Model!AU2029-AU2026-AU2190+AU2138&gt;0,(1-'Assumptions (Biomass)'!AT28)*(Model!AU2028+Model!AU2029-AU2026-AU2190+AU2138)+Model!AU2190-AU2085+Model!AU2086,Model!AU2028+Model!AU2029-AU2026+AU2138-AU2085+Model!AU2086)</f>
        <v>0.2418611416</v>
      </c>
      <c r="AV2242" s="181">
        <f>IF(Model!AV2028+Model!AV2029-AV2026-AV2190+AV2138&gt;0,(1-'Assumptions (Biomass)'!AU28)*(Model!AV2028+Model!AV2029-AV2026-AV2190+AV2138)+Model!AV2190-AV2085+Model!AV2086,Model!AV2028+Model!AV2029-AV2026+AV2138-AV2085+Model!AV2086)</f>
        <v>0.2556511024</v>
      </c>
      <c r="AW2242" s="181">
        <f>IF(Model!AW2028+Model!AW2029-AW2026-AW2190+AW2138&gt;0,(1-'Assumptions (Biomass)'!AV28)*(Model!AW2028+Model!AW2029-AW2026-AW2190+AW2138)+Model!AW2190-AW2085+Model!AW2086,Model!AW2028+Model!AW2029-AW2026+AW2138-AW2085+Model!AW2086)</f>
        <v>0.2689882575</v>
      </c>
      <c r="AX2242" s="181">
        <f>IF(Model!AX2028+Model!AX2029-AX2026-AX2190+AX2138&gt;0,(1-'Assumptions (Biomass)'!AW28)*(Model!AX2028+Model!AX2029-AX2026-AX2190+AX2138)+Model!AX2190-AX2085+Model!AX2086,Model!AX2028+Model!AX2029-AX2026+AX2138-AX2085+Model!AX2086)</f>
        <v>0.2841825169</v>
      </c>
      <c r="AY2242" s="181">
        <f>IF(Model!AY2028+Model!AY2029-AY2026-AY2190+AY2138&gt;0,(1-'Assumptions (Biomass)'!AX28)*(Model!AY2028+Model!AY2029-AY2026-AY2190+AY2138)+Model!AY2190-AY2085+Model!AY2086,Model!AY2028+Model!AY2029-AY2026+AY2138-AY2085+Model!AY2086)</f>
        <v>0.306292813</v>
      </c>
      <c r="AZ2242" s="181">
        <f>IF(Model!AZ2028+Model!AZ2029-AZ2026-AZ2190+AZ2138&gt;0,(1-'Assumptions (Biomass)'!AY28)*(Model!AZ2028+Model!AZ2029-AZ2026-AZ2190+AZ2138)+Model!AZ2190-AZ2085+Model!AZ2086,Model!AZ2028+Model!AZ2029-AZ2026+AZ2138-AZ2085+Model!AZ2086)</f>
        <v>0.3250037825</v>
      </c>
      <c r="BA2242" s="181">
        <f>IF(Model!BA2028+Model!BA2029-BA2026-BA2190+BA2138&gt;0,(1-'Assumptions (Biomass)'!AZ28)*(Model!BA2028+Model!BA2029-BA2026-BA2190+BA2138)+Model!BA2190-BA2085+Model!BA2086,Model!BA2028+Model!BA2029-BA2026+BA2138-BA2085+Model!BA2086)</f>
        <v>0.3413447288</v>
      </c>
    </row>
    <row r="2243" ht="15.75" customHeight="1">
      <c r="A2243" s="318" t="s">
        <v>64</v>
      </c>
      <c r="B2243" s="159" t="s">
        <v>351</v>
      </c>
      <c r="C2243" s="181">
        <f>IF(C2028+C2029-C2026-C2190+C2138&gt;0,'Assumptions (Biomass)'!B28*(C2028+C2029-C2026-C2190+C2138)-'Assumptions (Biomass)'!B29*Model!C2025/10^3,'Assumptions (Biomass)'!B29*Model!C2025/10^3)</f>
        <v>0.04856427872</v>
      </c>
      <c r="D2243" s="181">
        <f>IF(D2028+D2029-D2026-D2190+D2138&gt;0,'Assumptions (Biomass)'!C28*(D2028+D2029-D2026-D2190+D2138)-'Assumptions (Biomass)'!C29*Model!D2025/10^3,'Assumptions (Biomass)'!C29*Model!D2025/10^3)</f>
        <v>0.04266011552</v>
      </c>
      <c r="E2243" s="181">
        <f>IF(E2028+E2029-E2026-E2190+E2138&gt;0,'Assumptions (Biomass)'!D28*(E2028+E2029-E2026-E2190+E2138)-'Assumptions (Biomass)'!D29*Model!E2025/10^3,'Assumptions (Biomass)'!D29*Model!E2025/10^3)</f>
        <v>0.04640236915</v>
      </c>
      <c r="F2243" s="181">
        <f>IF(F2028+F2029-F2026-F2190+F2138&gt;0,'Assumptions (Biomass)'!E28*(F2028+F2029-F2026-F2190+F2138)-'Assumptions (Biomass)'!E29*Model!F2025/10^3,'Assumptions (Biomass)'!E29*Model!F2025/10^3)</f>
        <v>0.06170897945</v>
      </c>
      <c r="G2243" s="181">
        <f>IF(G2028+G2029-G2026-G2190+G2138&gt;0,'Assumptions (Biomass)'!F28*(G2028+G2029-G2026-G2190+G2138)-'Assumptions (Biomass)'!F29*Model!G2025/10^3,'Assumptions (Biomass)'!F29*Model!G2025/10^3)</f>
        <v>0.06187155442</v>
      </c>
      <c r="H2243" s="181">
        <f>IF(H2028+H2029-H2026-H2190+H2138&gt;0,'Assumptions (Biomass)'!G28*(H2028+H2029-H2026-H2190+H2138)-'Assumptions (Biomass)'!G29*Model!H2025/10^3,'Assumptions (Biomass)'!G29*Model!H2025/10^3)</f>
        <v>0.07556976807</v>
      </c>
      <c r="I2243" s="181">
        <f>IF(I2028+I2029-I2026-I2190+I2138&gt;0,'Assumptions (Biomass)'!H28*(I2028+I2029-I2026-I2190+I2138)-'Assumptions (Biomass)'!H29*Model!I2025/10^3,'Assumptions (Biomass)'!H29*Model!I2025/10^3)</f>
        <v>0.05696917972</v>
      </c>
      <c r="J2243" s="181">
        <f>IF(J2028+J2029-J2026-J2190+J2138&gt;0,'Assumptions (Biomass)'!I28*(J2028+J2029-J2026-J2190+J2138)-'Assumptions (Biomass)'!I29*Model!J2025/10^3,'Assumptions (Biomass)'!I29*Model!J2025/10^3)</f>
        <v>0.05731668037</v>
      </c>
      <c r="K2243" s="181">
        <f>IF(K2028+K2029-K2026-K2190+K2138&gt;0,'Assumptions (Biomass)'!J28*(K2028+K2029-K2026-K2190+K2138)-'Assumptions (Biomass)'!J29*Model!K2025/10^3,'Assumptions (Biomass)'!J29*Model!K2025/10^3)</f>
        <v>0.07092842332</v>
      </c>
      <c r="L2243" s="181">
        <f>IF(L2028+L2029-L2026-L2190+L2138&gt;0,'Assumptions (Biomass)'!K28*(L2028+L2029-L2026-L2190+L2138)-'Assumptions (Biomass)'!K29*Model!L2025/10^3,'Assumptions (Biomass)'!K29*Model!L2025/10^3)</f>
        <v>0.03329187355</v>
      </c>
      <c r="M2243" s="181">
        <f>IF(M2028+M2029-M2026-M2190+M2138&gt;0,'Assumptions (Biomass)'!L28*(M2028+M2029-M2026-M2190+M2138)-'Assumptions (Biomass)'!L29*Model!M2025/10^3,'Assumptions (Biomass)'!L29*Model!M2025/10^3)</f>
        <v>0.0257648818</v>
      </c>
      <c r="N2243" s="181">
        <f>IF(N2028+N2029-N2026-N2190+N2138&gt;0,'Assumptions (Biomass)'!M28*(N2028+N2029-N2026-N2190+N2138)-'Assumptions (Biomass)'!M29*Model!N2025/10^3,'Assumptions (Biomass)'!M29*Model!N2025/10^3)</f>
        <v>0.0176748757</v>
      </c>
      <c r="O2243" s="181">
        <f>IF(O2028+O2029-O2026-O2190+O2138&gt;0,'Assumptions (Biomass)'!N28*(O2028+O2029-O2026-O2190+O2138)-'Assumptions (Biomass)'!N29*Model!O2025/10^3,'Assumptions (Biomass)'!N29*Model!O2025/10^3)</f>
        <v>0.004513869912</v>
      </c>
      <c r="P2243" s="181">
        <f>IF(P2028+P2029-P2026-P2190+P2138&gt;0,'Assumptions (Biomass)'!O28*(P2028+P2029-P2026-P2190+P2138)-'Assumptions (Biomass)'!O29*Model!P2025/10^3,'Assumptions (Biomass)'!O29*Model!P2025/10^3)</f>
        <v>0.007165233742</v>
      </c>
      <c r="Q2243" s="181">
        <f>IF(Q2028+Q2029-Q2026-Q2190+Q2138&gt;0,'Assumptions (Biomass)'!P28*(Q2028+Q2029-Q2026-Q2190+Q2138)-'Assumptions (Biomass)'!P29*Model!Q2025/10^3,'Assumptions (Biomass)'!P29*Model!Q2025/10^3)</f>
        <v>0.01228147239</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0.001210440845</v>
      </c>
      <c r="AD2243" s="181">
        <f>IF(AD2028+AD2029-AD2026-AD2190+AD2138&gt;0,'Assumptions (Biomass)'!AC28*(AD2028+AD2029-AD2026-AD2190+AD2138)-'Assumptions (Biomass)'!AC29*Model!AD2025/10^3,'Assumptions (Biomass)'!AC29*Model!AD2025/10^3)</f>
        <v>0.005393893134</v>
      </c>
      <c r="AE2243" s="181">
        <f>IF(AE2028+AE2029-AE2026-AE2190+AE2138&gt;0,'Assumptions (Biomass)'!AD28*(AE2028+AE2029-AE2026-AE2190+AE2138)-'Assumptions (Biomass)'!AD29*Model!AE2025/10^3,'Assumptions (Biomass)'!AD29*Model!AE2025/10^3)</f>
        <v>0.009780031098</v>
      </c>
      <c r="AF2243" s="181">
        <f>IF(AF2028+AF2029-AF2026-AF2190+AF2138&gt;0,'Assumptions (Biomass)'!AE28*(AF2028+AF2029-AF2026-AF2190+AF2138)-'Assumptions (Biomass)'!AE29*Model!AF2025/10^3,'Assumptions (Biomass)'!AE29*Model!AF2025/10^3)</f>
        <v>0.0137113273</v>
      </c>
      <c r="AG2243" s="181">
        <f>IF(AG2028+AG2029-AG2026-AG2190+AG2138&gt;0,'Assumptions (Biomass)'!AF28*(AG2028+AG2029-AG2026-AG2190+AG2138)-'Assumptions (Biomass)'!AF29*Model!AG2025/10^3,'Assumptions (Biomass)'!AF29*Model!AG2025/10^3)</f>
        <v>0.01791039389</v>
      </c>
      <c r="AH2243" s="181">
        <f>IF(AH2028+AH2029-AH2026-AH2190+AH2138&gt;0,'Assumptions (Biomass)'!AG28*(AH2028+AH2029-AH2026-AH2190+AH2138)-'Assumptions (Biomass)'!AG29*Model!AH2025/10^3,'Assumptions (Biomass)'!AG29*Model!AH2025/10^3)</f>
        <v>0.02215927865</v>
      </c>
      <c r="AI2243" s="181">
        <f>IF(AI2028+AI2029-AI2026-AI2190+AI2138&gt;0,'Assumptions (Biomass)'!AH28*(AI2028+AI2029-AI2026-AI2190+AI2138)-'Assumptions (Biomass)'!AH29*Model!AI2025/10^3,'Assumptions (Biomass)'!AH29*Model!AI2025/10^3)</f>
        <v>0.02638063774</v>
      </c>
      <c r="AJ2243" s="181">
        <f>IF(AJ2028+AJ2029-AJ2026-AJ2190+AJ2138&gt;0,'Assumptions (Biomass)'!AI28*(AJ2028+AJ2029-AJ2026-AJ2190+AJ2138)-'Assumptions (Biomass)'!AI29*Model!AJ2025/10^3,'Assumptions (Biomass)'!AI29*Model!AJ2025/10^3)</f>
        <v>0.03082465258</v>
      </c>
      <c r="AK2243" s="181">
        <f>IF(AK2028+AK2029-AK2026-AK2190+AK2138&gt;0,'Assumptions (Biomass)'!AJ28*(AK2028+AK2029-AK2026-AK2190+AK2138)-'Assumptions (Biomass)'!AJ29*Model!AK2025/10^3,'Assumptions (Biomass)'!AJ29*Model!AK2025/10^3)</f>
        <v>0.0341566003</v>
      </c>
      <c r="AL2243" s="181">
        <f>IF(AL2028+AL2029-AL2026-AL2190+AL2138&gt;0,'Assumptions (Biomass)'!AK28*(AL2028+AL2029-AL2026-AL2190+AL2138)-'Assumptions (Biomass)'!AK29*Model!AL2025/10^3,'Assumptions (Biomass)'!AK29*Model!AL2025/10^3)</f>
        <v>0.03648188363</v>
      </c>
      <c r="AM2243" s="181">
        <f>IF(AM2028+AM2029-AM2026-AM2190+AM2138&gt;0,'Assumptions (Biomass)'!AL28*(AM2028+AM2029-AM2026-AM2190+AM2138)-'Assumptions (Biomass)'!AL29*Model!AM2025/10^3,'Assumptions (Biomass)'!AL29*Model!AM2025/10^3)</f>
        <v>0.03918829834</v>
      </c>
      <c r="AN2243" s="181">
        <f>IF(AN2028+AN2029-AN2026-AN2190+AN2138&gt;0,'Assumptions (Biomass)'!AM28*(AN2028+AN2029-AN2026-AN2190+AN2138)-'Assumptions (Biomass)'!AM29*Model!AN2025/10^3,'Assumptions (Biomass)'!AM29*Model!AN2025/10^3)</f>
        <v>0.04190400616</v>
      </c>
      <c r="AO2243" s="181">
        <f>IF(AO2028+AO2029-AO2026-AO2190+AO2138&gt;0,'Assumptions (Biomass)'!AN28*(AO2028+AO2029-AO2026-AO2190+AO2138)-'Assumptions (Biomass)'!AN29*Model!AO2025/10^3,'Assumptions (Biomass)'!AN29*Model!AO2025/10^3)</f>
        <v>0.0449450668</v>
      </c>
      <c r="AP2243" s="181">
        <f>IF(AP2028+AP2029-AP2026-AP2190+AP2138&gt;0,'Assumptions (Biomass)'!AO28*(AP2028+AP2029-AP2026-AP2190+AP2138)-'Assumptions (Biomass)'!AO29*Model!AP2025/10^3,'Assumptions (Biomass)'!AO29*Model!AP2025/10^3)</f>
        <v>0.04808775557</v>
      </c>
      <c r="AQ2243" s="181">
        <f>IF(AQ2028+AQ2029-AQ2026-AQ2190+AQ2138&gt;0,'Assumptions (Biomass)'!AP28*(AQ2028+AQ2029-AQ2026-AQ2190+AQ2138)-'Assumptions (Biomass)'!AP29*Model!AQ2025/10^3,'Assumptions (Biomass)'!AP29*Model!AQ2025/10^3)</f>
        <v>0.05116697053</v>
      </c>
      <c r="AR2243" s="181">
        <f>IF(AR2028+AR2029-AR2026-AR2190+AR2138&gt;0,'Assumptions (Biomass)'!AQ28*(AR2028+AR2029-AR2026-AR2190+AR2138)-'Assumptions (Biomass)'!AQ29*Model!AR2025/10^3,'Assumptions (Biomass)'!AQ29*Model!AR2025/10^3)</f>
        <v>0.05426957914</v>
      </c>
      <c r="AS2243" s="181">
        <f>IF(AS2028+AS2029-AS2026-AS2190+AS2138&gt;0,'Assumptions (Biomass)'!AR28*(AS2028+AS2029-AS2026-AS2190+AS2138)-'Assumptions (Biomass)'!AR29*Model!AS2025/10^3,'Assumptions (Biomass)'!AR29*Model!AS2025/10^3)</f>
        <v>0.05742363741</v>
      </c>
      <c r="AT2243" s="181">
        <f>IF(AT2028+AT2029-AT2026-AT2190+AT2138&gt;0,'Assumptions (Biomass)'!AS28*(AT2028+AT2029-AT2026-AT2190+AT2138)-'Assumptions (Biomass)'!AS29*Model!AT2025/10^3,'Assumptions (Biomass)'!AS29*Model!AT2025/10^3)</f>
        <v>0.06075566191</v>
      </c>
      <c r="AU2243" s="181">
        <f>IF(AU2028+AU2029-AU2026-AU2190+AU2138&gt;0,'Assumptions (Biomass)'!AT28*(AU2028+AU2029-AU2026-AU2190+AU2138)-'Assumptions (Biomass)'!AT29*Model!AU2025/10^3,'Assumptions (Biomass)'!AT29*Model!AU2025/10^3)</f>
        <v>0.0642922022</v>
      </c>
      <c r="AV2243" s="181">
        <f>IF(AV2028+AV2029-AV2026-AV2190+AV2138&gt;0,'Assumptions (Biomass)'!AU28*(AV2028+AV2029-AV2026-AV2190+AV2138)-'Assumptions (Biomass)'!AU29*Model!AV2025/10^3,'Assumptions (Biomass)'!AU29*Model!AV2025/10^3)</f>
        <v>0.06795788799</v>
      </c>
      <c r="AW2243" s="181">
        <f>IF(AW2028+AW2029-AW2026-AW2190+AW2138&gt;0,'Assumptions (Biomass)'!AV28*(AW2028+AW2029-AW2026-AW2190+AW2138)-'Assumptions (Biomass)'!AV29*Model!AW2025/10^3,'Assumptions (Biomass)'!AV29*Model!AW2025/10^3)</f>
        <v>0.0715032077</v>
      </c>
      <c r="AX2243" s="181">
        <f>IF(AX2028+AX2029-AX2026-AX2190+AX2138&gt;0,'Assumptions (Biomass)'!AW28*(AX2028+AX2029-AX2026-AX2190+AX2138)-'Assumptions (Biomass)'!AW29*Model!AX2025/10^3,'Assumptions (Biomass)'!AW29*Model!AX2025/10^3)</f>
        <v>0.07554218804</v>
      </c>
      <c r="AY2243" s="181">
        <f>IF(AY2028+AY2029-AY2026-AY2190+AY2138&gt;0,'Assumptions (Biomass)'!AX28*(AY2028+AY2029-AY2026-AY2190+AY2138)-'Assumptions (Biomass)'!AX29*Model!AY2025/10^3,'Assumptions (Biomass)'!AX29*Model!AY2025/10^3)</f>
        <v>0.08141960852</v>
      </c>
      <c r="AZ2243" s="181">
        <f>IF(AZ2028+AZ2029-AZ2026-AZ2190+AZ2138&gt;0,'Assumptions (Biomass)'!AY28*(AZ2028+AZ2029-AZ2026-AZ2190+AZ2138)-'Assumptions (Biomass)'!AY29*Model!AZ2025/10^3,'Assumptions (Biomass)'!AY29*Model!AZ2025/10^3)</f>
        <v>0.08639341053</v>
      </c>
      <c r="BA2243" s="181">
        <f>IF(BA2028+BA2029-BA2026-BA2190+BA2138&gt;0,'Assumptions (Biomass)'!AZ28*(BA2028+BA2029-BA2026-BA2190+BA2138)-'Assumptions (Biomass)'!AZ29*Model!BA2025/10^3,'Assumptions (Biomass)'!AZ29*Model!BA2025/10^3)</f>
        <v>0.09073720638</v>
      </c>
    </row>
    <row r="2244" ht="15.75" customHeight="1">
      <c r="A2244" s="321" t="s">
        <v>363</v>
      </c>
      <c r="B2244" s="322" t="s">
        <v>364</v>
      </c>
      <c r="C2244" s="256">
        <f>C2030*'Assumptions (Biomass)'!$V$27/1000000000</f>
        <v>0.001548</v>
      </c>
      <c r="D2244" s="256">
        <f>D2030*'Assumptions (Biomass)'!$V$27/1000000000</f>
        <v>0.0025542</v>
      </c>
      <c r="E2244" s="256">
        <f>E2030*'Assumptions (Biomass)'!$V$27/1000000000</f>
        <v>0.0014706</v>
      </c>
      <c r="F2244" s="256">
        <f>F2030*'Assumptions (Biomass)'!$V$27/1000000000</f>
        <v>0.0025542</v>
      </c>
      <c r="G2244" s="256">
        <f>G2030*'Assumptions (Biomass)'!$V$27/1000000000</f>
        <v>0.0067596</v>
      </c>
      <c r="H2244" s="256">
        <f>H2030*'Assumptions (Biomass)'!$V$27/1000000000</f>
        <v>0</v>
      </c>
      <c r="I2244" s="256">
        <f>I2030*'Assumptions (Biomass)'!$V$27/1000000000</f>
        <v>0.0014706</v>
      </c>
      <c r="J2244" s="256">
        <f>J2030*'Assumptions (Biomass)'!$V$27/1000000000</f>
        <v>0.0012126</v>
      </c>
      <c r="K2244" s="256">
        <f>K2030*'Assumptions (Biomass)'!$V$27/1000000000</f>
        <v>0.0100878</v>
      </c>
      <c r="L2244" s="256">
        <f>L2030*'Assumptions (Biomass)'!$V$27/1000000000</f>
        <v>0.006966</v>
      </c>
      <c r="M2244" s="256">
        <f>M2030*'Assumptions (Biomass)'!$V$27/1000000000</f>
        <v>0.0091332</v>
      </c>
      <c r="N2244" s="256">
        <f>N2030*'Assumptions (Biomass)'!$V$27/1000000000</f>
        <v>0.001806</v>
      </c>
      <c r="O2244" s="256">
        <f>O2030*'Assumptions (Biomass)'!$V$27/1000000000</f>
        <v>0.0165378</v>
      </c>
      <c r="P2244" s="256">
        <f>P2030*'Assumptions (Biomass)'!$V$27/1000000000</f>
        <v>0.0058308</v>
      </c>
      <c r="Q2244" s="256">
        <f>Q2030*'Assumptions (Biomass)'!$V$27/1000000000</f>
        <v>0.0102684</v>
      </c>
      <c r="R2244" s="256">
        <f>R2030*'Assumptions (Biomass)'!$V$27/1000000000</f>
        <v>0.008514</v>
      </c>
      <c r="S2244" s="256">
        <f>S2030*'Assumptions (Biomass)'!$V$27/1000000000</f>
        <v>0.0091848</v>
      </c>
      <c r="T2244" s="256">
        <f>T2030*'Assumptions (Biomass)'!$V$27/1000000000</f>
        <v>0.0108102</v>
      </c>
      <c r="U2244" s="256">
        <f>U2030*'Assumptions (Biomass)'!$V$27/1000000000</f>
        <v>0.0117906</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386.3</v>
      </c>
      <c r="Y2245" s="167">
        <f>'Assumptions (Petroleum)'!X38</f>
        <v>0</v>
      </c>
      <c r="Z2245" s="167">
        <f>'Assumptions (Petroleum)'!Y38</f>
        <v>0</v>
      </c>
      <c r="AA2245" s="167">
        <f>'Assumptions (Petroleum)'!Z38</f>
        <v>0.9</v>
      </c>
      <c r="AB2245" s="167">
        <f>'Assumptions (Petroleum)'!AA38</f>
        <v>0</v>
      </c>
      <c r="AC2245" s="167">
        <f>'Assumptions (Petroleum)'!AB38</f>
        <v>0</v>
      </c>
      <c r="AD2245" s="167">
        <f>'Assumptions (Petroleum)'!AC38</f>
        <v>2.8</v>
      </c>
      <c r="AE2245" s="167">
        <f>'Assumptions (Petroleum)'!AD38</f>
        <v>0</v>
      </c>
      <c r="AF2245" s="167">
        <f>'Assumptions (Petroleum)'!AE38</f>
        <v>0</v>
      </c>
      <c r="AG2245" s="167">
        <f>'Assumptions (Petroleum)'!AF38</f>
        <v>0</v>
      </c>
      <c r="AH2245" s="167">
        <f>'Assumptions (Petroleum)'!AG38</f>
        <v>0.5</v>
      </c>
      <c r="AI2245" s="167">
        <f>'Assumptions (Petroleum)'!AH38</f>
        <v>11.1</v>
      </c>
      <c r="AJ2245" s="167">
        <f>'Assumptions (Petroleum)'!AI38</f>
        <v>0</v>
      </c>
      <c r="AK2245" s="167">
        <f>'Assumptions (Petroleum)'!AJ38</f>
        <v>0</v>
      </c>
      <c r="AL2245" s="167">
        <f>'Assumptions (Petroleum)'!AK38</f>
        <v>0</v>
      </c>
      <c r="AM2245" s="167">
        <f>'Assumptions (Petroleum)'!AL38</f>
        <v>0</v>
      </c>
      <c r="AN2245" s="167">
        <f>'Assumptions (Petroleum)'!AM38</f>
        <v>0</v>
      </c>
      <c r="AO2245" s="167">
        <f>'Assumptions (Petroleum)'!AN38</f>
        <v>0</v>
      </c>
      <c r="AP2245" s="167">
        <f>'Assumptions (Petroleum)'!AO38</f>
        <v>8</v>
      </c>
      <c r="AQ2245" s="167">
        <f>'Assumptions (Petroleum)'!AP38</f>
        <v>15</v>
      </c>
      <c r="AR2245" s="167">
        <f>'Assumptions (Petroleum)'!AQ38</f>
        <v>0</v>
      </c>
      <c r="AS2245" s="167">
        <f>'Assumptions (Petroleum)'!AR38</f>
        <v>15.5</v>
      </c>
      <c r="AT2245" s="167">
        <f>'Assumptions (Petroleum)'!AS38</f>
        <v>49.5</v>
      </c>
      <c r="AU2245" s="167">
        <f>'Assumptions (Petroleum)'!AT38</f>
        <v>0</v>
      </c>
      <c r="AV2245" s="167">
        <f>'Assumptions (Petroleum)'!AU38</f>
        <v>0</v>
      </c>
      <c r="AW2245" s="167">
        <f>'Assumptions (Petroleum)'!AV38</f>
        <v>18.4</v>
      </c>
      <c r="AX2245" s="167">
        <f>'Assumptions (Petroleum)'!AW38</f>
        <v>41.5</v>
      </c>
      <c r="AY2245" s="167">
        <f>'Assumptions (Petroleum)'!AX38</f>
        <v>0</v>
      </c>
      <c r="AZ2245" s="167">
        <f>'Assumptions (Petroleum)'!AY38</f>
        <v>27.6</v>
      </c>
      <c r="BA2245" s="167">
        <f>'Assumptions (Petroleum)'!AZ38</f>
        <v>1</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578.1</v>
      </c>
      <c r="Y2246" s="167">
        <f>X2246-'Assumptions (Petroleum)'!X44+X2253</f>
        <v>585.8216277</v>
      </c>
      <c r="Z2246" s="167">
        <f>Y2246-'Assumptions (Petroleum)'!Y44+Y2253</f>
        <v>593.5432555</v>
      </c>
      <c r="AA2246" s="167">
        <f>Z2246-'Assumptions (Petroleum)'!Z44+Z2253</f>
        <v>601.2648832</v>
      </c>
      <c r="AB2246" s="167">
        <f>AA2246-'Assumptions (Petroleum)'!AA44+AA2253</f>
        <v>608.986511</v>
      </c>
      <c r="AC2246" s="167">
        <f>AB2246-'Assumptions (Petroleum)'!AB44+AB2253</f>
        <v>616.7081387</v>
      </c>
      <c r="AD2246" s="167">
        <f>AC2246-'Assumptions (Petroleum)'!AC44+AC2253</f>
        <v>624.4297665</v>
      </c>
      <c r="AE2246" s="167">
        <f>AD2246-'Assumptions (Petroleum)'!AD44+AD2253</f>
        <v>632.1513942</v>
      </c>
      <c r="AF2246" s="167">
        <f>AE2246-'Assumptions (Petroleum)'!AE44+AE2253</f>
        <v>639.873022</v>
      </c>
      <c r="AG2246" s="167">
        <f>AF2246-'Assumptions (Petroleum)'!AF44+AF2253</f>
        <v>647.5946497</v>
      </c>
      <c r="AH2246" s="167">
        <f>AG2246-'Assumptions (Petroleum)'!AG44+AG2253</f>
        <v>655.3162775</v>
      </c>
      <c r="AI2246" s="167">
        <f>AH2246-'Assumptions (Petroleum)'!AH44+AH2253</f>
        <v>663.0379052</v>
      </c>
      <c r="AJ2246" s="167">
        <f>AI2246-'Assumptions (Petroleum)'!AI44+AI2253</f>
        <v>670.759533</v>
      </c>
      <c r="AK2246" s="167">
        <f>AJ2246-'Assumptions (Petroleum)'!AJ44+AJ2253</f>
        <v>678.4811607</v>
      </c>
      <c r="AL2246" s="167">
        <f>AK2246-'Assumptions (Petroleum)'!AK44+AK2253</f>
        <v>686.2027885</v>
      </c>
      <c r="AM2246" s="167">
        <f>AL2246-'Assumptions (Petroleum)'!AL44+AL2253</f>
        <v>693.9244162</v>
      </c>
      <c r="AN2246" s="167">
        <f>AM2246-'Assumptions (Petroleum)'!AM44+AM2253</f>
        <v>701.646044</v>
      </c>
      <c r="AO2246" s="167">
        <f>AN2246-'Assumptions (Petroleum)'!AN44+AN2253</f>
        <v>709.3676717</v>
      </c>
      <c r="AP2246" s="167">
        <f>AO2246-'Assumptions (Petroleum)'!AO44+AO2253</f>
        <v>717.0892995</v>
      </c>
      <c r="AQ2246" s="167">
        <f>AP2246-'Assumptions (Petroleum)'!AP44+AP2253</f>
        <v>724.8109272</v>
      </c>
      <c r="AR2246" s="167">
        <f>AQ2246-'Assumptions (Petroleum)'!AQ44+AQ2253</f>
        <v>732.532555</v>
      </c>
      <c r="AS2246" s="167">
        <f>AR2246-'Assumptions (Petroleum)'!AR44+AR2253</f>
        <v>740.2541827</v>
      </c>
      <c r="AT2246" s="167">
        <f>AS2246-'Assumptions (Petroleum)'!AS44+AS2253</f>
        <v>747.9758105</v>
      </c>
      <c r="AU2246" s="167">
        <f>AT2246-'Assumptions (Petroleum)'!AT44+AT2253</f>
        <v>755.6974382</v>
      </c>
      <c r="AV2246" s="167">
        <f>AU2246-'Assumptions (Petroleum)'!AU44+AU2253</f>
        <v>763.4190659</v>
      </c>
      <c r="AW2246" s="167">
        <f>AV2246-'Assumptions (Petroleum)'!AV44+AV2253</f>
        <v>771.1406937</v>
      </c>
      <c r="AX2246" s="167">
        <f>AW2246-'Assumptions (Petroleum)'!AW44+AW2253</f>
        <v>778.8623214</v>
      </c>
      <c r="AY2246" s="167">
        <f>AX2246-'Assumptions (Petroleum)'!AX44+AX2253</f>
        <v>786.5839492</v>
      </c>
      <c r="AZ2246" s="167">
        <f>AY2246-'Assumptions (Petroleum)'!AY44+AY2253</f>
        <v>794.3055769</v>
      </c>
      <c r="BA2246" s="167">
        <f>AZ2246-'Assumptions (Petroleum)'!AZ44+AZ2253</f>
        <v>802.0272047</v>
      </c>
    </row>
    <row r="2247" ht="15.75" customHeight="1">
      <c r="A2247" s="325" t="s">
        <v>350</v>
      </c>
      <c r="B2247" s="24" t="s">
        <v>149</v>
      </c>
      <c r="C2247" s="171">
        <v>577.9</v>
      </c>
      <c r="D2247" s="171">
        <v>577.9</v>
      </c>
      <c r="E2247" s="171">
        <v>558.9</v>
      </c>
      <c r="F2247" s="171">
        <v>542.9</v>
      </c>
      <c r="G2247" s="171">
        <v>542.9</v>
      </c>
      <c r="H2247" s="171">
        <v>542.9</v>
      </c>
      <c r="I2247" s="171">
        <v>486.7</v>
      </c>
      <c r="J2247" s="171">
        <v>475.4</v>
      </c>
      <c r="K2247" s="171">
        <v>474.2</v>
      </c>
      <c r="L2247" s="171">
        <v>451.2</v>
      </c>
      <c r="M2247" s="171">
        <v>440.1</v>
      </c>
      <c r="N2247" s="171">
        <v>489.6</v>
      </c>
      <c r="O2247" s="171">
        <v>489.6</v>
      </c>
      <c r="P2247" s="171">
        <v>489.6</v>
      </c>
      <c r="Q2247" s="171">
        <v>508.0</v>
      </c>
      <c r="R2247" s="171">
        <v>549.5</v>
      </c>
      <c r="S2247" s="171">
        <v>549.5</v>
      </c>
      <c r="T2247" s="171">
        <v>577.1</v>
      </c>
      <c r="U2247" s="171">
        <v>578.1</v>
      </c>
      <c r="V2247" s="319">
        <f t="shared" ref="V2247:W2247" si="77">U2247+V2253</f>
        <v>578.1</v>
      </c>
      <c r="W2247" s="153">
        <f t="shared" si="77"/>
        <v>578.1</v>
      </c>
      <c r="X2247" s="154">
        <f t="shared" ref="X2247:AZ2247" si="78">W2247+($BA$2247-$W$2247)/($BA$2-$W$2)</f>
        <v>585.8216277</v>
      </c>
      <c r="Y2247" s="154">
        <f t="shared" si="78"/>
        <v>593.5432555</v>
      </c>
      <c r="Z2247" s="154">
        <f t="shared" si="78"/>
        <v>601.2648832</v>
      </c>
      <c r="AA2247" s="154">
        <f t="shared" si="78"/>
        <v>608.986511</v>
      </c>
      <c r="AB2247" s="154">
        <f t="shared" si="78"/>
        <v>616.7081387</v>
      </c>
      <c r="AC2247" s="154">
        <f t="shared" si="78"/>
        <v>624.4297665</v>
      </c>
      <c r="AD2247" s="154">
        <f t="shared" si="78"/>
        <v>632.1513942</v>
      </c>
      <c r="AE2247" s="154">
        <f t="shared" si="78"/>
        <v>639.873022</v>
      </c>
      <c r="AF2247" s="154">
        <f t="shared" si="78"/>
        <v>647.5946497</v>
      </c>
      <c r="AG2247" s="154">
        <f t="shared" si="78"/>
        <v>655.3162775</v>
      </c>
      <c r="AH2247" s="154">
        <f t="shared" si="78"/>
        <v>663.0379052</v>
      </c>
      <c r="AI2247" s="154">
        <f t="shared" si="78"/>
        <v>670.759533</v>
      </c>
      <c r="AJ2247" s="154">
        <f t="shared" si="78"/>
        <v>678.4811607</v>
      </c>
      <c r="AK2247" s="154">
        <f t="shared" si="78"/>
        <v>686.2027885</v>
      </c>
      <c r="AL2247" s="154">
        <f t="shared" si="78"/>
        <v>693.9244162</v>
      </c>
      <c r="AM2247" s="154">
        <f t="shared" si="78"/>
        <v>701.646044</v>
      </c>
      <c r="AN2247" s="154">
        <f t="shared" si="78"/>
        <v>709.3676717</v>
      </c>
      <c r="AO2247" s="154">
        <f t="shared" si="78"/>
        <v>717.0892995</v>
      </c>
      <c r="AP2247" s="154">
        <f t="shared" si="78"/>
        <v>724.8109272</v>
      </c>
      <c r="AQ2247" s="154">
        <f t="shared" si="78"/>
        <v>732.532555</v>
      </c>
      <c r="AR2247" s="154">
        <f t="shared" si="78"/>
        <v>740.2541827</v>
      </c>
      <c r="AS2247" s="154">
        <f t="shared" si="78"/>
        <v>747.9758105</v>
      </c>
      <c r="AT2247" s="154">
        <f t="shared" si="78"/>
        <v>755.6974382</v>
      </c>
      <c r="AU2247" s="154">
        <f t="shared" si="78"/>
        <v>763.4190659</v>
      </c>
      <c r="AV2247" s="154">
        <f t="shared" si="78"/>
        <v>771.1406937</v>
      </c>
      <c r="AW2247" s="154">
        <f t="shared" si="78"/>
        <v>778.8623214</v>
      </c>
      <c r="AX2247" s="154">
        <f t="shared" si="78"/>
        <v>786.5839492</v>
      </c>
      <c r="AY2247" s="154">
        <f t="shared" si="78"/>
        <v>794.3055769</v>
      </c>
      <c r="AZ2247" s="154">
        <f t="shared" si="78"/>
        <v>802.0272047</v>
      </c>
      <c r="BA2247" s="155">
        <f>Inputs!$H$13</f>
        <v>809.7488324</v>
      </c>
    </row>
    <row r="2248" ht="15.75" customHeight="1">
      <c r="A2248" s="326" t="s">
        <v>28</v>
      </c>
      <c r="B2248" s="38" t="s">
        <v>150</v>
      </c>
      <c r="C2248" s="156">
        <v>2.839794</v>
      </c>
      <c r="D2248" s="156">
        <v>3.054893</v>
      </c>
      <c r="E2248" s="156">
        <v>1.961066</v>
      </c>
      <c r="F2248" s="156">
        <v>2.392249</v>
      </c>
      <c r="G2248" s="156">
        <v>2.262897</v>
      </c>
      <c r="H2248" s="156">
        <v>2.543697</v>
      </c>
      <c r="I2248" s="156">
        <v>2.368174</v>
      </c>
      <c r="J2248" s="156">
        <v>2.333974</v>
      </c>
      <c r="K2248" s="156">
        <v>1.74159</v>
      </c>
      <c r="L2248" s="156">
        <v>1.542848</v>
      </c>
      <c r="M2248" s="156">
        <v>1.059289</v>
      </c>
      <c r="N2248" s="156">
        <v>0.910572</v>
      </c>
      <c r="O2248" s="156">
        <v>0.289823</v>
      </c>
      <c r="P2248" s="156">
        <v>0.068855</v>
      </c>
      <c r="Q2248" s="156">
        <v>0.066305</v>
      </c>
      <c r="R2248" s="156">
        <v>0.084515</v>
      </c>
      <c r="S2248" s="156">
        <v>0.175581</v>
      </c>
      <c r="T2248" s="156">
        <v>0.045796</v>
      </c>
      <c r="U2248" s="156">
        <v>0.068878</v>
      </c>
      <c r="V2248" s="157">
        <f t="shared" ref="V2248:W2248" si="79">U2248</f>
        <v>0.068878</v>
      </c>
      <c r="W2248" s="157">
        <f t="shared" si="79"/>
        <v>0.068878</v>
      </c>
      <c r="X2248" s="154">
        <f t="shared" ref="X2248:AZ2248" si="80">W2248+($BA$2248-$W$2248)/($BA$2-$W$2)</f>
        <v>0.2436421957</v>
      </c>
      <c r="Y2248" s="154">
        <f t="shared" si="80"/>
        <v>0.4184063913</v>
      </c>
      <c r="Z2248" s="154">
        <f t="shared" si="80"/>
        <v>0.593170587</v>
      </c>
      <c r="AA2248" s="154">
        <f t="shared" si="80"/>
        <v>0.7679347827</v>
      </c>
      <c r="AB2248" s="154">
        <f t="shared" si="80"/>
        <v>0.9426989784</v>
      </c>
      <c r="AC2248" s="154">
        <f t="shared" si="80"/>
        <v>1.117463174</v>
      </c>
      <c r="AD2248" s="154">
        <f t="shared" si="80"/>
        <v>1.29222737</v>
      </c>
      <c r="AE2248" s="154">
        <f t="shared" si="80"/>
        <v>1.466991565</v>
      </c>
      <c r="AF2248" s="154">
        <f t="shared" si="80"/>
        <v>1.641755761</v>
      </c>
      <c r="AG2248" s="154">
        <f t="shared" si="80"/>
        <v>1.816519957</v>
      </c>
      <c r="AH2248" s="154">
        <f t="shared" si="80"/>
        <v>1.991284152</v>
      </c>
      <c r="AI2248" s="154">
        <f t="shared" si="80"/>
        <v>2.166048348</v>
      </c>
      <c r="AJ2248" s="154">
        <f t="shared" si="80"/>
        <v>2.340812544</v>
      </c>
      <c r="AK2248" s="154">
        <f t="shared" si="80"/>
        <v>2.515576739</v>
      </c>
      <c r="AL2248" s="154">
        <f t="shared" si="80"/>
        <v>2.690340935</v>
      </c>
      <c r="AM2248" s="154">
        <f t="shared" si="80"/>
        <v>2.865105131</v>
      </c>
      <c r="AN2248" s="154">
        <f t="shared" si="80"/>
        <v>3.039869326</v>
      </c>
      <c r="AO2248" s="154">
        <f t="shared" si="80"/>
        <v>3.214633522</v>
      </c>
      <c r="AP2248" s="154">
        <f t="shared" si="80"/>
        <v>3.389397718</v>
      </c>
      <c r="AQ2248" s="154">
        <f t="shared" si="80"/>
        <v>3.564161913</v>
      </c>
      <c r="AR2248" s="154">
        <f t="shared" si="80"/>
        <v>3.738926109</v>
      </c>
      <c r="AS2248" s="154">
        <f t="shared" si="80"/>
        <v>3.913690305</v>
      </c>
      <c r="AT2248" s="154">
        <f t="shared" si="80"/>
        <v>4.0884545</v>
      </c>
      <c r="AU2248" s="154">
        <f t="shared" si="80"/>
        <v>4.263218696</v>
      </c>
      <c r="AV2248" s="154">
        <f t="shared" si="80"/>
        <v>4.437982892</v>
      </c>
      <c r="AW2248" s="154">
        <f t="shared" si="80"/>
        <v>4.612747088</v>
      </c>
      <c r="AX2248" s="154">
        <f t="shared" si="80"/>
        <v>4.787511283</v>
      </c>
      <c r="AY2248" s="154">
        <f t="shared" si="80"/>
        <v>4.962275479</v>
      </c>
      <c r="AZ2248" s="154">
        <f t="shared" si="80"/>
        <v>5.137039675</v>
      </c>
      <c r="BA2248" s="243">
        <f>Inputs!$I$13</f>
        <v>5.31180387</v>
      </c>
    </row>
    <row r="2249" ht="15.75" customHeight="1">
      <c r="A2249" s="325" t="s">
        <v>34</v>
      </c>
      <c r="B2249" s="150" t="s">
        <v>351</v>
      </c>
      <c r="C2249" s="327">
        <f>C2248*'Assumptions (Petroleum)'!B22/10^3</f>
        <v>0.1891629943</v>
      </c>
      <c r="D2249" s="327">
        <f>D2248*'Assumptions (Petroleum)'!C22/10^3</f>
        <v>0.2079544709</v>
      </c>
      <c r="E2249" s="327">
        <f>E2248*'Assumptions (Petroleum)'!D22/10^3</f>
        <v>0.1246516491</v>
      </c>
      <c r="F2249" s="327">
        <f>F2248*'Assumptions (Petroleum)'!E22/10^3</f>
        <v>0.1882931191</v>
      </c>
      <c r="G2249" s="327">
        <f>G2248*'Assumptions (Petroleum)'!F22/10^3</f>
        <v>0.2642435113</v>
      </c>
      <c r="H2249" s="327">
        <f>H2248*'Assumptions (Petroleum)'!G22/10^3</f>
        <v>0.4170498074</v>
      </c>
      <c r="I2249" s="327">
        <f>I2248*'Assumptions (Petroleum)'!H22/10^3</f>
        <v>0.464390809</v>
      </c>
      <c r="J2249" s="327">
        <f>J2248*'Assumptions (Petroleum)'!I22/10^3</f>
        <v>0.5069462907</v>
      </c>
      <c r="K2249" s="327">
        <f>K2248*'Assumptions (Petroleum)'!J22/10^3</f>
        <v>0.4991500124</v>
      </c>
      <c r="L2249" s="327">
        <f>L2248*'Assumptions (Petroleum)'!K22/10^3</f>
        <v>0.2605096922</v>
      </c>
      <c r="M2249" s="327">
        <f>M2248*'Assumptions (Petroleum)'!L22/10^3</f>
        <v>0.2346331412</v>
      </c>
      <c r="N2249" s="327">
        <f>N2248*'Assumptions (Petroleum)'!M22/10^3</f>
        <v>0.2846476778</v>
      </c>
      <c r="O2249" s="327">
        <f>O2248*'Assumptions (Petroleum)'!N22/10^3</f>
        <v>0.09403195413</v>
      </c>
      <c r="P2249" s="327">
        <f>P2248*'Assumptions (Petroleum)'!O22/10^3</f>
        <v>0.02202210323</v>
      </c>
      <c r="Q2249" s="327">
        <f>Q2248*'Assumptions (Petroleum)'!P22/10^3</f>
        <v>0.01996286176</v>
      </c>
      <c r="R2249" s="327">
        <f>R2248*'Assumptions (Petroleum)'!Q22/10^3</f>
        <v>0.01530427027</v>
      </c>
      <c r="S2249" s="327">
        <f>S2248*'Assumptions (Petroleum)'!R22/10^3</f>
        <v>0.02696397138</v>
      </c>
      <c r="T2249" s="327">
        <f>T2248*'Assumptions (Petroleum)'!S22/10^3</f>
        <v>0.008857074777</v>
      </c>
      <c r="U2249" s="327">
        <f>U2248*'Assumptions (Petroleum)'!T22/10^3</f>
        <v>0.01623757523</v>
      </c>
      <c r="V2249" s="327">
        <f>V2248*'Assumptions (Petroleum)'!U22/10^3</f>
        <v>0.01685209385</v>
      </c>
      <c r="W2249" s="327">
        <f>W2248*'Assumptions (Petroleum)'!V22/10^3</f>
        <v>0.01682419111</v>
      </c>
      <c r="X2249" s="327">
        <f>X2248*'Assumptions (Petroleum)'!W22/10^3</f>
        <v>0.05856596491</v>
      </c>
      <c r="Y2249" s="327">
        <f>Y2248*'Assumptions (Petroleum)'!X22/10^3</f>
        <v>0.09788964527</v>
      </c>
      <c r="Z2249" s="327">
        <f>Z2248*'Assumptions (Petroleum)'!Y22/10^3</f>
        <v>0.1379526582</v>
      </c>
      <c r="AA2249" s="327">
        <f>AA2248*'Assumptions (Petroleum)'!Z22/10^3</f>
        <v>0.1805276062</v>
      </c>
      <c r="AB2249" s="327">
        <f>AB2248*'Assumptions (Petroleum)'!AA22/10^3</f>
        <v>0.2299388377</v>
      </c>
      <c r="AC2249" s="327">
        <f>AC2248*'Assumptions (Petroleum)'!AB22/10^3</f>
        <v>0.2834140472</v>
      </c>
      <c r="AD2249" s="327">
        <f>AD2248*'Assumptions (Petroleum)'!AC22/10^3</f>
        <v>0.3442375114</v>
      </c>
      <c r="AE2249" s="327">
        <f>AE2248*'Assumptions (Petroleum)'!AD22/10^3</f>
        <v>0.3999262172</v>
      </c>
      <c r="AF2249" s="327">
        <f>AF2248*'Assumptions (Petroleum)'!AE22/10^3</f>
        <v>0.4674937623</v>
      </c>
      <c r="AG2249" s="327">
        <f>AG2248*'Assumptions (Petroleum)'!AF22/10^3</f>
        <v>0.530262984</v>
      </c>
      <c r="AH2249" s="327">
        <f>AH2248*'Assumptions (Petroleum)'!AG22/10^3</f>
        <v>0.5945182245</v>
      </c>
      <c r="AI2249" s="327">
        <f>AI2248*'Assumptions (Petroleum)'!AH22/10^3</f>
        <v>0.6671361122</v>
      </c>
      <c r="AJ2249" s="327">
        <f>AJ2248*'Assumptions (Petroleum)'!AI22/10^3</f>
        <v>0.7459690648</v>
      </c>
      <c r="AK2249" s="327">
        <f>AK2248*'Assumptions (Petroleum)'!AJ22/10^3</f>
        <v>0.818392195</v>
      </c>
      <c r="AL2249" s="327">
        <f>AL2248*'Assumptions (Petroleum)'!AK22/10^3</f>
        <v>0.9014327813</v>
      </c>
      <c r="AM2249" s="327">
        <f>AM2248*'Assumptions (Petroleum)'!AL22/10^3</f>
        <v>0.9946287727</v>
      </c>
      <c r="AN2249" s="327">
        <f>AN2248*'Assumptions (Petroleum)'!AM22/10^3</f>
        <v>1.072630383</v>
      </c>
      <c r="AO2249" s="327">
        <f>AO2248*'Assumptions (Petroleum)'!AN22/10^3</f>
        <v>1.161941953</v>
      </c>
      <c r="AP2249" s="327">
        <f>AP2248*'Assumptions (Petroleum)'!AO22/10^3</f>
        <v>1.258714979</v>
      </c>
      <c r="AQ2249" s="327">
        <f>AQ2248*'Assumptions (Petroleum)'!AP22/10^3</f>
        <v>1.359841805</v>
      </c>
      <c r="AR2249" s="327">
        <f>AR2248*'Assumptions (Petroleum)'!AQ22/10^3</f>
        <v>1.459294544</v>
      </c>
      <c r="AS2249" s="327">
        <f>AS2248*'Assumptions (Petroleum)'!AR22/10^3</f>
        <v>1.572475364</v>
      </c>
      <c r="AT2249" s="327">
        <f>AT2248*'Assumptions (Petroleum)'!AS22/10^3</f>
        <v>1.677550826</v>
      </c>
      <c r="AU2249" s="327">
        <f>AU2248*'Assumptions (Petroleum)'!AT22/10^3</f>
        <v>1.781891681</v>
      </c>
      <c r="AV2249" s="327">
        <f>AV2248*'Assumptions (Petroleum)'!AU22/10^3</f>
        <v>1.896673711</v>
      </c>
      <c r="AW2249" s="327">
        <f>AW2248*'Assumptions (Petroleum)'!AV22/10^3</f>
        <v>2.010662346</v>
      </c>
      <c r="AX2249" s="327">
        <f>AX2248*'Assumptions (Petroleum)'!AW22/10^3</f>
        <v>2.130218996</v>
      </c>
      <c r="AY2249" s="327">
        <f>AY2248*'Assumptions (Petroleum)'!AX22/10^3</f>
        <v>2.257630146</v>
      </c>
      <c r="AZ2249" s="327">
        <f>AZ2248*'Assumptions (Petroleum)'!AY22/10^3</f>
        <v>2.376788917</v>
      </c>
      <c r="BA2249" s="327">
        <f>BA2248*'Assumptions (Petroleum)'!AZ22/10^3</f>
        <v>2.502459843</v>
      </c>
    </row>
    <row r="2250" ht="15.75" customHeight="1">
      <c r="A2250" s="326" t="s">
        <v>31</v>
      </c>
      <c r="B2250" s="159" t="s">
        <v>351</v>
      </c>
      <c r="C2250" s="219">
        <f>'Assumptions (Petroleum)'!B17*Model!C2247/10^9+'Assumptions (Petroleum)'!B18*Model!C2248/10^3</f>
        <v>0.01132920763</v>
      </c>
      <c r="D2250" s="219">
        <f>'Assumptions (Petroleum)'!C17*Model!D2247/10^9+'Assumptions (Petroleum)'!C18*Model!D2248/10^3</f>
        <v>0.01207683097</v>
      </c>
      <c r="E2250" s="219">
        <f>'Assumptions (Petroleum)'!D17*Model!E2247/10^9+'Assumptions (Petroleum)'!D18*Model!E2248/10^3</f>
        <v>0.009389730335</v>
      </c>
      <c r="F2250" s="219">
        <f>'Assumptions (Petroleum)'!E17*Model!F2247/10^9+'Assumptions (Petroleum)'!E18*Model!F2248/10^3</f>
        <v>0.01054820607</v>
      </c>
      <c r="G2250" s="219">
        <f>'Assumptions (Petroleum)'!F17*Model!G2247/10^9+'Assumptions (Petroleum)'!F18*Model!G2248/10^3</f>
        <v>0.01040810726</v>
      </c>
      <c r="H2250" s="219">
        <f>'Assumptions (Petroleum)'!G17*Model!H2247/10^9+'Assumptions (Petroleum)'!G18*Model!H2248/10^3</f>
        <v>0.01135545594</v>
      </c>
      <c r="I2250" s="219">
        <f>'Assumptions (Petroleum)'!H17*Model!I2247/10^9+'Assumptions (Petroleum)'!H18*Model!I2248/10^3</f>
        <v>0.01061145231</v>
      </c>
      <c r="J2250" s="219">
        <f>'Assumptions (Petroleum)'!I17*Model!J2247/10^9+'Assumptions (Petroleum)'!I18*Model!J2248/10^3</f>
        <v>0.01061860211</v>
      </c>
      <c r="K2250" s="219">
        <f>'Assumptions (Petroleum)'!J17*Model!K2247/10^9+'Assumptions (Petroleum)'!J18*Model!K2248/10^3</f>
        <v>0.009133418666</v>
      </c>
      <c r="L2250" s="219">
        <f>'Assumptions (Petroleum)'!K17*Model!L2247/10^9+'Assumptions (Petroleum)'!K18*Model!L2248/10^3</f>
        <v>0.008525379345</v>
      </c>
      <c r="M2250" s="219">
        <f>'Assumptions (Petroleum)'!L17*Model!M2247/10^9+'Assumptions (Petroleum)'!L18*Model!M2248/10^3</f>
        <v>0.007164604536</v>
      </c>
      <c r="N2250" s="219">
        <f>'Assumptions (Petroleum)'!M17*Model!N2247/10^9+'Assumptions (Petroleum)'!M18*Model!N2248/10^3</f>
        <v>0.007319819785</v>
      </c>
      <c r="O2250" s="219">
        <f>'Assumptions (Petroleum)'!N17*Model!O2247/10^9+'Assumptions (Petroleum)'!N18*Model!O2248/10^3</f>
        <v>0.005566273315</v>
      </c>
      <c r="P2250" s="219">
        <f>'Assumptions (Petroleum)'!O17*Model!P2247/10^9+'Assumptions (Petroleum)'!O18*Model!P2248/10^3</f>
        <v>0.004985278262</v>
      </c>
      <c r="Q2250" s="219">
        <f>'Assumptions (Petroleum)'!P17*Model!Q2247/10^9+'Assumptions (Petroleum)'!P18*Model!Q2248/10^3</f>
        <v>0.005254111105</v>
      </c>
      <c r="R2250" s="219">
        <f>'Assumptions (Petroleum)'!Q17*Model!R2247/10^9+'Assumptions (Petroleum)'!Q18*Model!R2248/10^3</f>
        <v>0.005831959247</v>
      </c>
      <c r="S2250" s="219">
        <f>'Assumptions (Petroleum)'!R17*Model!S2247/10^9+'Assumptions (Petroleum)'!R18*Model!S2248/10^3</f>
        <v>0.006241268048</v>
      </c>
      <c r="T2250" s="219">
        <f>'Assumptions (Petroleum)'!S17*Model!T2247/10^9+'Assumptions (Petroleum)'!S18*Model!T2248/10^3</f>
        <v>0.006214733157</v>
      </c>
      <c r="U2250" s="219">
        <f>'Assumptions (Petroleum)'!T17*Model!U2247/10^9+'Assumptions (Petroleum)'!T18*Model!U2248/10^3</f>
        <v>0.006421565505</v>
      </c>
      <c r="V2250" s="219">
        <f>'Assumptions (Petroleum)'!U17*Model!V2247/10^9+'Assumptions (Petroleum)'!U18*Model!V2248/10^3</f>
        <v>0.006542896088</v>
      </c>
      <c r="W2250" s="219">
        <f>'Assumptions (Petroleum)'!V17*Model!W2247/10^9+'Assumptions (Petroleum)'!V18*Model!W2248/10^3</f>
        <v>0.00666651912</v>
      </c>
      <c r="X2250" s="219">
        <f>'Assumptions (Petroleum)'!W17*Model!X2247/10^9+'Assumptions (Petroleum)'!W18*Model!X2248/10^3</f>
        <v>0.007510240545</v>
      </c>
      <c r="Y2250" s="219">
        <f>'Assumptions (Petroleum)'!X17*Model!Y2247/10^9+'Assumptions (Petroleum)'!X18*Model!Y2248/10^3</f>
        <v>0.008383465021</v>
      </c>
      <c r="Z2250" s="219">
        <f>'Assumptions (Petroleum)'!Y17*Model!Z2247/10^9+'Assumptions (Petroleum)'!Y18*Model!Z2248/10^3</f>
        <v>0.00928700622</v>
      </c>
      <c r="AA2250" s="219">
        <f>'Assumptions (Petroleum)'!Z17*Model!AA2247/10^9+'Assumptions (Petroleum)'!Z18*Model!AA2248/10^3</f>
        <v>0.01022169803</v>
      </c>
      <c r="AB2250" s="219">
        <f>'Assumptions (Petroleum)'!AA17*Model!AB2247/10^9+'Assumptions (Petroleum)'!AA18*Model!AB2248/10^3</f>
        <v>0.01118839503</v>
      </c>
      <c r="AC2250" s="219">
        <f>'Assumptions (Petroleum)'!AB17*Model!AC2247/10^9+'Assumptions (Petroleum)'!AB18*Model!AC2248/10^3</f>
        <v>0.01218797297</v>
      </c>
      <c r="AD2250" s="219">
        <f>'Assumptions (Petroleum)'!AC17*Model!AD2247/10^9+'Assumptions (Petroleum)'!AC18*Model!AD2248/10^3</f>
        <v>0.01322132927</v>
      </c>
      <c r="AE2250" s="219">
        <f>'Assumptions (Petroleum)'!AD17*Model!AE2247/10^9+'Assumptions (Petroleum)'!AD18*Model!AE2248/10^3</f>
        <v>0.01428938351</v>
      </c>
      <c r="AF2250" s="219">
        <f>'Assumptions (Petroleum)'!AE17*Model!AF2247/10^9+'Assumptions (Petroleum)'!AE18*Model!AF2248/10^3</f>
        <v>0.01539307798</v>
      </c>
      <c r="AG2250" s="219">
        <f>'Assumptions (Petroleum)'!AF17*Model!AG2247/10^9+'Assumptions (Petroleum)'!AF18*Model!AG2248/10^3</f>
        <v>0.01653337818</v>
      </c>
      <c r="AH2250" s="219">
        <f>'Assumptions (Petroleum)'!AG17*Model!AH2247/10^9+'Assumptions (Petroleum)'!AG18*Model!AH2248/10^3</f>
        <v>0.01771127338</v>
      </c>
      <c r="AI2250" s="219">
        <f>'Assumptions (Petroleum)'!AH17*Model!AI2247/10^9+'Assumptions (Petroleum)'!AH18*Model!AI2248/10^3</f>
        <v>0.01892777716</v>
      </c>
      <c r="AJ2250" s="219">
        <f>'Assumptions (Petroleum)'!AI17*Model!AJ2247/10^9+'Assumptions (Petroleum)'!AI18*Model!AJ2248/10^3</f>
        <v>0.02018392797</v>
      </c>
      <c r="AK2250" s="219">
        <f>'Assumptions (Petroleum)'!AJ17*Model!AK2247/10^9+'Assumptions (Petroleum)'!AJ18*Model!AK2248/10^3</f>
        <v>0.02148078974</v>
      </c>
      <c r="AL2250" s="219">
        <f>'Assumptions (Petroleum)'!AK17*Model!AL2247/10^9+'Assumptions (Petroleum)'!AK18*Model!AL2248/10^3</f>
        <v>0.02281945243</v>
      </c>
      <c r="AM2250" s="219">
        <f>'Assumptions (Petroleum)'!AL17*Model!AM2247/10^9+'Assumptions (Petroleum)'!AL18*Model!AM2248/10^3</f>
        <v>0.02420103266</v>
      </c>
      <c r="AN2250" s="219">
        <f>'Assumptions (Petroleum)'!AM17*Model!AN2247/10^9+'Assumptions (Petroleum)'!AM18*Model!AN2248/10^3</f>
        <v>0.02562667434</v>
      </c>
      <c r="AO2250" s="219">
        <f>'Assumptions (Petroleum)'!AN17*Model!AO2247/10^9+'Assumptions (Petroleum)'!AN18*Model!AO2248/10^3</f>
        <v>0.02709754926</v>
      </c>
      <c r="AP2250" s="219">
        <f>'Assumptions (Petroleum)'!AO17*Model!AP2247/10^9+'Assumptions (Petroleum)'!AO18*Model!AP2248/10^3</f>
        <v>0.02861485778</v>
      </c>
      <c r="AQ2250" s="219">
        <f>'Assumptions (Petroleum)'!AP17*Model!AQ2247/10^9+'Assumptions (Petroleum)'!AP18*Model!AQ2248/10^3</f>
        <v>0.03017982947</v>
      </c>
      <c r="AR2250" s="219">
        <f>'Assumptions (Petroleum)'!AQ17*Model!AR2247/10^9+'Assumptions (Petroleum)'!AQ18*Model!AR2248/10^3</f>
        <v>0.03179372376</v>
      </c>
      <c r="AS2250" s="219">
        <f>'Assumptions (Petroleum)'!AR17*Model!AS2247/10^9+'Assumptions (Petroleum)'!AR18*Model!AS2248/10^3</f>
        <v>0.03345783069</v>
      </c>
      <c r="AT2250" s="219">
        <f>'Assumptions (Petroleum)'!AS17*Model!AT2247/10^9+'Assumptions (Petroleum)'!AS18*Model!AT2248/10^3</f>
        <v>0.03517347158</v>
      </c>
      <c r="AU2250" s="219">
        <f>'Assumptions (Petroleum)'!AT17*Model!AU2247/10^9+'Assumptions (Petroleum)'!AT18*Model!AU2248/10^3</f>
        <v>0.03694199973</v>
      </c>
      <c r="AV2250" s="219">
        <f>'Assumptions (Petroleum)'!AU17*Model!AV2247/10^9+'Assumptions (Petroleum)'!AU18*Model!AV2248/10^3</f>
        <v>0.0387648012</v>
      </c>
      <c r="AW2250" s="219">
        <f>'Assumptions (Petroleum)'!AV17*Model!AW2247/10^9+'Assumptions (Petroleum)'!AV18*Model!AW2248/10^3</f>
        <v>0.04064329556</v>
      </c>
      <c r="AX2250" s="219">
        <f>'Assumptions (Petroleum)'!AW17*Model!AX2247/10^9+'Assumptions (Petroleum)'!AW18*Model!AX2248/10^3</f>
        <v>0.04257893663</v>
      </c>
      <c r="AY2250" s="219">
        <f>'Assumptions (Petroleum)'!AX17*Model!AY2247/10^9+'Assumptions (Petroleum)'!AX18*Model!AY2248/10^3</f>
        <v>0.04457321328</v>
      </c>
      <c r="AZ2250" s="219">
        <f>'Assumptions (Petroleum)'!AY17*Model!AZ2247/10^9+'Assumptions (Petroleum)'!AY18*Model!AZ2248/10^3</f>
        <v>0.04662765025</v>
      </c>
      <c r="BA2250" s="219">
        <f>'Assumptions (Petroleum)'!AZ17*Model!BA2247/10^9+'Assumptions (Petroleum)'!AZ18*Model!BA2248/10^3</f>
        <v>0.04874380897</v>
      </c>
    </row>
    <row r="2251" ht="15.75" customHeight="1">
      <c r="A2251" s="326" t="s">
        <v>36</v>
      </c>
      <c r="B2251" s="159" t="s">
        <v>351</v>
      </c>
      <c r="C2251" s="95">
        <f>C2248*'Assumptions (Petroleum)'!B32/10^3</f>
        <v>0.1900861551</v>
      </c>
      <c r="D2251" s="95">
        <f>D2248*'Assumptions (Petroleum)'!C32/10^3</f>
        <v>0.2094517123</v>
      </c>
      <c r="E2251" s="95">
        <f>E2248*'Assumptions (Petroleum)'!D32/10^3</f>
        <v>0.1215617748</v>
      </c>
      <c r="F2251" s="95">
        <f>F2248*'Assumptions (Petroleum)'!E32/10^3</f>
        <v>0.1802557229</v>
      </c>
      <c r="G2251" s="95">
        <f>G2248*'Assumptions (Petroleum)'!F32/10^3</f>
        <v>0.1791483508</v>
      </c>
      <c r="H2251" s="95">
        <f>H2248*'Assumptions (Petroleum)'!G32/10^3</f>
        <v>0.2438207342</v>
      </c>
      <c r="I2251" s="95">
        <f>I2248*'Assumptions (Petroleum)'!H32/10^3</f>
        <v>0.204225879</v>
      </c>
      <c r="J2251" s="95">
        <f>J2248*'Assumptions (Petroleum)'!I32/10^3</f>
        <v>0.2045767889</v>
      </c>
      <c r="K2251" s="95">
        <f>K2248*'Assumptions (Petroleum)'!J32/10^3</f>
        <v>0.1766637547</v>
      </c>
      <c r="L2251" s="95">
        <f>L2248*'Assumptions (Petroleum)'!K32/10^3</f>
        <v>0.1092723639</v>
      </c>
      <c r="M2251" s="95">
        <f>M2248*'Assumptions (Petroleum)'!L32/10^3</f>
        <v>0.07757056825</v>
      </c>
      <c r="N2251" s="95">
        <f>N2248*'Assumptions (Petroleum)'!M32/10^3</f>
        <v>0.0642338432</v>
      </c>
      <c r="O2251" s="95">
        <f>O2248*'Assumptions (Petroleum)'!N32/10^3</f>
        <v>0.01767856539</v>
      </c>
      <c r="P2251" s="95">
        <f>P2248*'Assumptions (Petroleum)'!O32/10^3</f>
        <v>0.004662468127</v>
      </c>
      <c r="Q2251" s="95">
        <f>Q2248*'Assumptions (Petroleum)'!P32/10^3</f>
        <v>0.004817940107</v>
      </c>
      <c r="R2251" s="95">
        <f>R2248*'Assumptions (Petroleum)'!Q32/10^3</f>
        <v>0.005059625699</v>
      </c>
      <c r="S2251" s="95">
        <f>S2248*'Assumptions (Petroleum)'!R32/10^3</f>
        <v>0.01124947467</v>
      </c>
      <c r="T2251" s="95">
        <f>T2248*'Assumptions (Petroleum)'!S32/10^3</f>
        <v>0.00286408184</v>
      </c>
      <c r="U2251" s="95">
        <f>U2248*'Assumptions (Petroleum)'!T32/10^3</f>
        <v>0.0044219676</v>
      </c>
      <c r="V2251" s="95">
        <f>V2248*'Assumptions (Petroleum)'!U32/10^3</f>
        <v>0.00448326902</v>
      </c>
      <c r="W2251" s="95">
        <f>W2248*'Assumptions (Petroleum)'!V32/10^3</f>
        <v>0.00467635334</v>
      </c>
      <c r="X2251" s="95">
        <f>X2248*'Assumptions (Petroleum)'!W32/10^3</f>
        <v>0.01666713136</v>
      </c>
      <c r="Y2251" s="95">
        <f>Y2248*'Assumptions (Petroleum)'!X32/10^3</f>
        <v>0.02888671031</v>
      </c>
      <c r="Z2251" s="95">
        <f>Z2248*'Assumptions (Petroleum)'!Y32/10^3</f>
        <v>0.04162036589</v>
      </c>
      <c r="AA2251" s="95">
        <f>AA2248*'Assumptions (Petroleum)'!Z32/10^3</f>
        <v>0.05490698371</v>
      </c>
      <c r="AB2251" s="95">
        <f>AB2248*'Assumptions (Petroleum)'!AA32/10^3</f>
        <v>0.06930401429</v>
      </c>
      <c r="AC2251" s="95">
        <f>AC2248*'Assumptions (Petroleum)'!AB32/10^3</f>
        <v>0.08347854432</v>
      </c>
      <c r="AD2251" s="95">
        <f>AD2248*'Assumptions (Petroleum)'!AC32/10^3</f>
        <v>0.09843103924</v>
      </c>
      <c r="AE2251" s="95">
        <f>AE2248*'Assumptions (Petroleum)'!AD32/10^3</f>
        <v>0.1137057534</v>
      </c>
      <c r="AF2251" s="95">
        <f>AF2248*'Assumptions (Petroleum)'!AE32/10^3</f>
        <v>0.1295953238</v>
      </c>
      <c r="AG2251" s="95">
        <f>AG2248*'Assumptions (Petroleum)'!AF32/10^3</f>
        <v>0.146038686</v>
      </c>
      <c r="AH2251" s="95">
        <f>AH2248*'Assumptions (Petroleum)'!AG32/10^3</f>
        <v>0.1632837473</v>
      </c>
      <c r="AI2251" s="95">
        <f>AI2248*'Assumptions (Petroleum)'!AH32/10^3</f>
        <v>0.1804061597</v>
      </c>
      <c r="AJ2251" s="95">
        <f>AJ2248*'Assumptions (Petroleum)'!AI32/10^3</f>
        <v>0.1979208035</v>
      </c>
      <c r="AK2251" s="95">
        <f>AK2248*'Assumptions (Petroleum)'!AJ32/10^3</f>
        <v>0.2159435472</v>
      </c>
      <c r="AL2251" s="95">
        <f>AL2248*'Assumptions (Petroleum)'!AK32/10^3</f>
        <v>0.2348196827</v>
      </c>
      <c r="AM2251" s="95">
        <f>AM2248*'Assumptions (Petroleum)'!AL32/10^3</f>
        <v>0.2552566857</v>
      </c>
      <c r="AN2251" s="95">
        <f>AN2248*'Assumptions (Petroleum)'!AM32/10^3</f>
        <v>0.2761572633</v>
      </c>
      <c r="AO2251" s="95">
        <f>AO2248*'Assumptions (Petroleum)'!AN32/10^3</f>
        <v>0.2985908168</v>
      </c>
      <c r="AP2251" s="95">
        <f>AP2248*'Assumptions (Petroleum)'!AO32/10^3</f>
        <v>0.3218584953</v>
      </c>
      <c r="AQ2251" s="95">
        <f>AQ2248*'Assumptions (Petroleum)'!AP32/10^3</f>
        <v>0.3453603393</v>
      </c>
      <c r="AR2251" s="95">
        <f>AR2248*'Assumptions (Petroleum)'!AQ32/10^3</f>
        <v>0.369379428</v>
      </c>
      <c r="AS2251" s="95">
        <f>AS2248*'Assumptions (Petroleum)'!AR32/10^3</f>
        <v>0.3940104583</v>
      </c>
      <c r="AT2251" s="95">
        <f>AT2248*'Assumptions (Petroleum)'!AS32/10^3</f>
        <v>0.4197608468</v>
      </c>
      <c r="AU2251" s="95">
        <f>AU2248*'Assumptions (Petroleum)'!AT32/10^3</f>
        <v>0.4467773898</v>
      </c>
      <c r="AV2251" s="95">
        <f>AV2248*'Assumptions (Petroleum)'!AU32/10^3</f>
        <v>0.4747804247</v>
      </c>
      <c r="AW2251" s="95">
        <f>AW2248*'Assumptions (Petroleum)'!AV32/10^3</f>
        <v>0.5026943177</v>
      </c>
      <c r="AX2251" s="95">
        <f>AX2248*'Assumptions (Petroleum)'!AW32/10^3</f>
        <v>0.5332072499</v>
      </c>
      <c r="AY2251" s="95">
        <f>AY2248*'Assumptions (Petroleum)'!AX32/10^3</f>
        <v>0.5725935435</v>
      </c>
      <c r="AZ2251" s="95">
        <f>AZ2248*'Assumptions (Petroleum)'!AY32/10^3</f>
        <v>0.608549131</v>
      </c>
      <c r="BA2251" s="95">
        <f>BA2248*'Assumptions (Petroleum)'!AZ32/10^3</f>
        <v>0.6420877179</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11.1</v>
      </c>
      <c r="D2253" s="319">
        <v>0.0</v>
      </c>
      <c r="E2253" s="319">
        <v>0.0</v>
      </c>
      <c r="F2253" s="319">
        <v>0.0</v>
      </c>
      <c r="G2253" s="319">
        <v>0.0</v>
      </c>
      <c r="H2253" s="319">
        <v>0.0</v>
      </c>
      <c r="I2253" s="319">
        <v>0.0</v>
      </c>
      <c r="J2253" s="319">
        <v>8.0</v>
      </c>
      <c r="K2253" s="319">
        <v>15.0</v>
      </c>
      <c r="L2253" s="319">
        <v>0.0</v>
      </c>
      <c r="M2253" s="319">
        <v>15.5</v>
      </c>
      <c r="N2253" s="319">
        <v>49.5</v>
      </c>
      <c r="O2253" s="319">
        <v>0.0</v>
      </c>
      <c r="P2253" s="319">
        <v>0.0</v>
      </c>
      <c r="Q2253" s="319">
        <v>18.4</v>
      </c>
      <c r="R2253" s="319">
        <v>41.5</v>
      </c>
      <c r="S2253" s="319">
        <v>0.0</v>
      </c>
      <c r="T2253" s="319">
        <v>27.6</v>
      </c>
      <c r="U2253" s="319">
        <v>1.0</v>
      </c>
      <c r="V2253" s="319">
        <v>0.0</v>
      </c>
      <c r="W2253" s="173">
        <v>0.0</v>
      </c>
      <c r="X2253" s="148">
        <f t="shared" ref="X2253:BA2253" si="81">if(X2247&gt;X2246,X2247-X2246,0)</f>
        <v>7.721627748</v>
      </c>
      <c r="Y2253" s="148">
        <f t="shared" si="81"/>
        <v>7.721627748</v>
      </c>
      <c r="Z2253" s="148">
        <f t="shared" si="81"/>
        <v>7.721627748</v>
      </c>
      <c r="AA2253" s="148">
        <f t="shared" si="81"/>
        <v>7.721627748</v>
      </c>
      <c r="AB2253" s="148">
        <f t="shared" si="81"/>
        <v>7.721627748</v>
      </c>
      <c r="AC2253" s="148">
        <f t="shared" si="81"/>
        <v>7.721627748</v>
      </c>
      <c r="AD2253" s="148">
        <f t="shared" si="81"/>
        <v>7.721627748</v>
      </c>
      <c r="AE2253" s="148">
        <f t="shared" si="81"/>
        <v>7.721627748</v>
      </c>
      <c r="AF2253" s="148">
        <f t="shared" si="81"/>
        <v>7.721627748</v>
      </c>
      <c r="AG2253" s="148">
        <f t="shared" si="81"/>
        <v>7.721627748</v>
      </c>
      <c r="AH2253" s="148">
        <f t="shared" si="81"/>
        <v>7.721627748</v>
      </c>
      <c r="AI2253" s="148">
        <f t="shared" si="81"/>
        <v>7.721627748</v>
      </c>
      <c r="AJ2253" s="148">
        <f t="shared" si="81"/>
        <v>7.721627748</v>
      </c>
      <c r="AK2253" s="148">
        <f t="shared" si="81"/>
        <v>7.721627748</v>
      </c>
      <c r="AL2253" s="148">
        <f t="shared" si="81"/>
        <v>7.721627748</v>
      </c>
      <c r="AM2253" s="148">
        <f t="shared" si="81"/>
        <v>7.721627748</v>
      </c>
      <c r="AN2253" s="148">
        <f t="shared" si="81"/>
        <v>7.721627748</v>
      </c>
      <c r="AO2253" s="148">
        <f t="shared" si="81"/>
        <v>7.721627748</v>
      </c>
      <c r="AP2253" s="148">
        <f t="shared" si="81"/>
        <v>7.721627748</v>
      </c>
      <c r="AQ2253" s="148">
        <f t="shared" si="81"/>
        <v>7.721627748</v>
      </c>
      <c r="AR2253" s="148">
        <f t="shared" si="81"/>
        <v>7.721627748</v>
      </c>
      <c r="AS2253" s="148">
        <f t="shared" si="81"/>
        <v>7.721627748</v>
      </c>
      <c r="AT2253" s="148">
        <f t="shared" si="81"/>
        <v>7.721627748</v>
      </c>
      <c r="AU2253" s="148">
        <f t="shared" si="81"/>
        <v>7.721627748</v>
      </c>
      <c r="AV2253" s="148">
        <f t="shared" si="81"/>
        <v>7.721627748</v>
      </c>
      <c r="AW2253" s="148">
        <f t="shared" si="81"/>
        <v>7.721627748</v>
      </c>
      <c r="AX2253" s="148">
        <f t="shared" si="81"/>
        <v>7.721627748</v>
      </c>
      <c r="AY2253" s="148">
        <f t="shared" si="81"/>
        <v>7.721627748</v>
      </c>
      <c r="AZ2253" s="148">
        <f t="shared" si="81"/>
        <v>7.721627748</v>
      </c>
      <c r="BA2253" s="148">
        <f t="shared" si="81"/>
        <v>7.721627748</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0.007350750936</v>
      </c>
      <c r="D2255" s="177">
        <f t="shared" si="82"/>
        <v>0</v>
      </c>
      <c r="E2255" s="177">
        <f t="shared" si="82"/>
        <v>0</v>
      </c>
      <c r="F2255" s="177">
        <f t="shared" si="82"/>
        <v>0</v>
      </c>
      <c r="G2255" s="177">
        <f t="shared" si="82"/>
        <v>0.001910724239</v>
      </c>
      <c r="H2255" s="177">
        <f t="shared" si="82"/>
        <v>0.005602617843</v>
      </c>
      <c r="I2255" s="177">
        <f t="shared" si="82"/>
        <v>0.005714077652</v>
      </c>
      <c r="J2255" s="177">
        <f t="shared" si="82"/>
        <v>0.007728109718</v>
      </c>
      <c r="K2255" s="177">
        <f t="shared" si="82"/>
        <v>0.01679739498</v>
      </c>
      <c r="L2255" s="177">
        <f t="shared" si="82"/>
        <v>0.01713156634</v>
      </c>
      <c r="M2255" s="177">
        <f t="shared" si="82"/>
        <v>0.01330589379</v>
      </c>
      <c r="N2255" s="177">
        <f t="shared" si="82"/>
        <v>0.005044426688</v>
      </c>
      <c r="O2255" s="177">
        <f t="shared" si="82"/>
        <v>0.01674850133</v>
      </c>
      <c r="P2255" s="177">
        <f t="shared" si="82"/>
        <v>0.01708169999</v>
      </c>
      <c r="Q2255" s="177">
        <f t="shared" si="82"/>
        <v>0.02009728785</v>
      </c>
      <c r="R2255" s="177">
        <f t="shared" si="82"/>
        <v>0.008483607679</v>
      </c>
      <c r="S2255" s="177">
        <f t="shared" si="82"/>
        <v>0.008652382584</v>
      </c>
      <c r="T2255" s="177">
        <f t="shared" si="82"/>
        <v>0.0003085494803</v>
      </c>
      <c r="U2255" s="177">
        <f t="shared" si="82"/>
        <v>0.002429902333</v>
      </c>
      <c r="V2255" s="177">
        <f t="shared" si="82"/>
        <v>0.004956486774</v>
      </c>
      <c r="W2255" s="177">
        <f t="shared" si="82"/>
        <v>0.007582638448</v>
      </c>
      <c r="X2255" s="177">
        <f t="shared" si="82"/>
        <v>0.007733489258</v>
      </c>
      <c r="Y2255" s="177">
        <f t="shared" si="82"/>
        <v>0.007887341129</v>
      </c>
      <c r="Z2255" s="177">
        <f t="shared" si="82"/>
        <v>0.008044253765</v>
      </c>
      <c r="AA2255" s="177">
        <f t="shared" si="82"/>
        <v>0.008204288059</v>
      </c>
      <c r="AB2255" s="177">
        <f t="shared" si="82"/>
        <v>0.008367506114</v>
      </c>
      <c r="AC2255" s="177">
        <f t="shared" si="82"/>
        <v>0.008533971266</v>
      </c>
      <c r="AD2255" s="177">
        <f t="shared" si="82"/>
        <v>0.008703748117</v>
      </c>
      <c r="AE2255" s="177">
        <f t="shared" si="82"/>
        <v>0.008876902548</v>
      </c>
      <c r="AF2255" s="177">
        <f t="shared" si="82"/>
        <v>0.009053501754</v>
      </c>
      <c r="AG2255" s="177">
        <f t="shared" si="82"/>
        <v>0.009233614267</v>
      </c>
      <c r="AH2255" s="177">
        <f t="shared" si="82"/>
        <v>0.009417309981</v>
      </c>
      <c r="AI2255" s="177">
        <f t="shared" si="82"/>
        <v>0.009604660182</v>
      </c>
      <c r="AJ2255" s="177">
        <f t="shared" si="82"/>
        <v>0.009795737571</v>
      </c>
      <c r="AK2255" s="177">
        <f t="shared" si="82"/>
        <v>0.0099906163</v>
      </c>
      <c r="AL2255" s="177">
        <f t="shared" si="82"/>
        <v>0.01018937199</v>
      </c>
      <c r="AM2255" s="177">
        <f t="shared" si="82"/>
        <v>0.01039208178</v>
      </c>
      <c r="AN2255" s="177">
        <f t="shared" si="82"/>
        <v>0.01059882432</v>
      </c>
      <c r="AO2255" s="177">
        <f t="shared" si="82"/>
        <v>0.01080967985</v>
      </c>
      <c r="AP2255" s="177">
        <f t="shared" si="82"/>
        <v>0.01102473018</v>
      </c>
      <c r="AQ2255" s="177">
        <f t="shared" si="82"/>
        <v>0.01124405878</v>
      </c>
      <c r="AR2255" s="177">
        <f t="shared" si="82"/>
        <v>0.01146775076</v>
      </c>
      <c r="AS2255" s="177">
        <f t="shared" si="82"/>
        <v>0.01169589291</v>
      </c>
      <c r="AT2255" s="177">
        <f t="shared" si="82"/>
        <v>0.01192857378</v>
      </c>
      <c r="AU2255" s="177">
        <f t="shared" si="82"/>
        <v>0.01216588366</v>
      </c>
      <c r="AV2255" s="177">
        <f t="shared" si="82"/>
        <v>0.01240791464</v>
      </c>
      <c r="AW2255" s="177">
        <f t="shared" si="82"/>
        <v>0.01265476064</v>
      </c>
      <c r="AX2255" s="177">
        <f t="shared" si="82"/>
        <v>0.01290651745</v>
      </c>
      <c r="AY2255" s="177">
        <f t="shared" si="82"/>
        <v>0.008775521848</v>
      </c>
      <c r="AZ2255" s="177">
        <f t="shared" si="82"/>
        <v>0.004475052081</v>
      </c>
      <c r="BA2255" s="177">
        <f t="shared" si="82"/>
        <v>0</v>
      </c>
    </row>
    <row r="2256" ht="15.75" hidden="1" customHeight="1" outlineLevel="1">
      <c r="A2256" s="328"/>
      <c r="B2256" s="38"/>
      <c r="C2256" s="177">
        <f>IF($C$2253&gt;0,3*'Assumptions (Petroleum)'!$V$13*Model!$C$2253*'Assumptions (Petroleum)'!B$2/10^9,0)</f>
        <v>0.007350750936</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v>
      </c>
      <c r="D2258" s="177">
        <f>IF($E$2253&gt;0,'Assumptions (Petroleum)'!$V$13*Model!$E$2253*'Assumptions (Petroleum)'!C$2/10^9,0)</f>
        <v>0</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v>
      </c>
      <c r="D2259" s="177">
        <f>IF($F$2253&gt;0,'Assumptions (Petroleum)'!$V$13*Model!$F$2253*'Assumptions (Petroleum)'!C$2/10^9,0)</f>
        <v>0</v>
      </c>
      <c r="E2259" s="177">
        <f>IF($F$2253&gt;0,'Assumptions (Petroleum)'!$V$13*Model!$F$2253*'Assumptions (Petroleum)'!D$2/10^9,0)</f>
        <v>0</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v>
      </c>
      <c r="E2260" s="177">
        <f>IF($G$2253&gt;0,'Assumptions (Petroleum)'!$V$13*Model!$G$2253*'Assumptions (Petroleum)'!D$2/10^9,0)</f>
        <v>0</v>
      </c>
      <c r="F2260" s="177">
        <f>IF($G$2253&gt;0,'Assumptions (Petroleum)'!$V$13*Model!$G$2253*'Assumptions (Petroleum)'!E$2/10^9,0)</f>
        <v>0</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v>
      </c>
      <c r="F2261" s="177">
        <f>IF($H$2253&gt;0,'Assumptions (Petroleum)'!$V$13*Model!$H$2253*'Assumptions (Petroleum)'!E$2/10^9,0)</f>
        <v>0</v>
      </c>
      <c r="G2261" s="177">
        <f>IF($H$2253&gt;0,'Assumptions (Petroleum)'!$V$13*Model!$H$2253*'Assumptions (Petroleum)'!F$2/10^9,0)</f>
        <v>0</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v>
      </c>
      <c r="G2262" s="177">
        <f>IF($I$2253&gt;0,'Assumptions (Petroleum)'!$V$13*Model!$I$2253*'Assumptions (Petroleum)'!F$2/10^9,0)</f>
        <v>0</v>
      </c>
      <c r="H2262" s="177">
        <f>IF($I$2253&gt;0,'Assumptions (Petroleum)'!$V$13*Model!$I$2253*'Assumptions (Petroleum)'!G$2/10^9,0)</f>
        <v>0</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0.001910724239</v>
      </c>
      <c r="H2263" s="177">
        <f>IF($J$2253&gt;0,'Assumptions (Petroleum)'!$V$13*Model!$J$2253*'Assumptions (Petroleum)'!G$2/10^9,0)</f>
        <v>0.001948736641</v>
      </c>
      <c r="I2263" s="177">
        <f>IF($J$2253&gt;0,'Assumptions (Petroleum)'!$V$13*Model!$J$2253*'Assumptions (Petroleum)'!H$2/10^9,0)</f>
        <v>0.00198750527</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0.003653881202</v>
      </c>
      <c r="I2264" s="177">
        <f>IF($K$2253&gt;0,'Assumptions (Petroleum)'!$V$13*Model!$K$2253*'Assumptions (Petroleum)'!H$2/10^9,0)</f>
        <v>0.003726572382</v>
      </c>
      <c r="J2264" s="177">
        <f>IF($K$2253&gt;0,'Assumptions (Petroleum)'!$V$13*Model!$K$2253*'Assumptions (Petroleum)'!I$2/10^9,0)</f>
        <v>0.003800709697</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v>
      </c>
      <c r="J2265" s="177">
        <f>IF($L$2253&gt;0,'Assumptions (Petroleum)'!$V$13*Model!$L$2253*'Assumptions (Petroleum)'!I$2/10^9,0)</f>
        <v>0</v>
      </c>
      <c r="K2265" s="177">
        <f>IF($L$2253&gt;0,'Assumptions (Petroleum)'!$V$13*Model!$L$2253*'Assumptions (Petroleum)'!J$2/10^9,0)</f>
        <v>0</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0.003927400021</v>
      </c>
      <c r="K2266" s="177">
        <f>IF($M$2253&gt;0,'Assumptions (Petroleum)'!$V$13*Model!$M$2253*'Assumptions (Petroleum)'!J$2/10^9,0)</f>
        <v>0.004005532649</v>
      </c>
      <c r="L2266" s="177">
        <f>IF($M$2253&gt;0,'Assumptions (Petroleum)'!$V$13*Model!$M$2253*'Assumptions (Petroleum)'!K$2/10^9,0)</f>
        <v>0.004085219666</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0.01279186233</v>
      </c>
      <c r="L2267" s="160">
        <f>IF($N$2253&gt;0,'Assumptions (Petroleum)'!$V$13*Model!$N$2253*'Assumptions (Petroleum)'!K$2/10^9,0)</f>
        <v>0.01304634668</v>
      </c>
      <c r="M2267" s="160">
        <f>IF($N$2253&gt;0,'Assumptions (Petroleum)'!$V$13*Model!$N$2253*'Assumptions (Petroleum)'!L$2/10^9,0)</f>
        <v>0.01330589379</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v>
      </c>
      <c r="M2268" s="160">
        <f>IF($O$2253&gt;0,'Assumptions (Petroleum)'!$V$13*Model!$O$2253*'Assumptions (Petroleum)'!L$2/10^9,0)</f>
        <v>0</v>
      </c>
      <c r="N2268" s="160">
        <f>IF($O$2253&gt;0,'Assumptions (Petroleum)'!$V$13*Model!$O$2253*'Assumptions (Petroleum)'!M$2/10^9,0)</f>
        <v>0</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v>
      </c>
      <c r="N2269" s="177">
        <f>IF($P$2253&gt;0,'Assumptions (Petroleum)'!$V$13*Model!$P$2253*'Assumptions (Petroleum)'!M$2/10^9,0)</f>
        <v>0</v>
      </c>
      <c r="O2269" s="177">
        <f>IF($P$2253&gt;0,'Assumptions (Petroleum)'!$V$13*Model!$P$2253*'Assumptions (Petroleum)'!N$2/10^9,0)</f>
        <v>0</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0.005044426688</v>
      </c>
      <c r="O2270" s="177">
        <f>IF($Q$2253&gt;0,'Assumptions (Petroleum)'!$V$13*Model!$Q$2253*'Assumptions (Petroleum)'!N$2/10^9,0)</f>
        <v>0.00514478171</v>
      </c>
      <c r="P2270" s="177">
        <f>IF($Q$2253&gt;0,'Assumptions (Petroleum)'!$V$13*Model!$Q$2253*'Assumptions (Petroleum)'!O$2/10^9,0)</f>
        <v>0.005247133218</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0.01160371962</v>
      </c>
      <c r="P2271" s="178">
        <f>IF($R$2253&gt;0,'Assumptions (Petroleum)'!$V$13*Model!$R$2253*'Assumptions (Petroleum)'!O$2/10^9,0)</f>
        <v>0.01183456677</v>
      </c>
      <c r="Q2271" s="178">
        <f>IF($R$2253&gt;0,'Assumptions (Petroleum)'!$V$13*Model!$R$2253*'Assumptions (Petroleum)'!P$2/10^9,0)</f>
        <v>0.01207000645</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0.008027281398</v>
      </c>
      <c r="R2273" s="160">
        <f>IF($T$2253&gt;0,'Assumptions (Petroleum)'!$V$13*Model!$T$2253*'Assumptions (Petroleum)'!Q$2/10^9,0)</f>
        <v>0.00818697804</v>
      </c>
      <c r="S2273" s="160">
        <f>IF($T$2253&gt;0,'Assumptions (Petroleum)'!$V$13*Model!$T$2253*'Assumptions (Petroleum)'!R$2/10^9,0)</f>
        <v>0.008349851724</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0.0002966296391</v>
      </c>
      <c r="S2274" s="177">
        <f>IF($U$2253&gt;0,'Assumptions (Petroleum)'!$V$13*Model!$U$2253*'Assumptions (Petroleum)'!R$2/10^9,0)</f>
        <v>0.0003025308596</v>
      </c>
      <c r="T2274" s="177">
        <f>IF($U$2253&gt;0,'Assumptions (Petroleum)'!$V$13*Model!$U$2253*'Assumptions (Petroleum)'!S$2/10^9,0)</f>
        <v>0.0003085494803</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0.002429902333</v>
      </c>
      <c r="V2277" s="219">
        <f>IF($X$2253&gt;0,'Assumptions (Petroleum)'!$V$13*Model!$X$2253*'Assumptions (Petroleum)'!U$2/10^9,0)</f>
        <v>0.002478243387</v>
      </c>
      <c r="W2277" s="219">
        <f>IF($X$2253&gt;0,'Assumptions (Petroleum)'!$V$13*Model!$X$2253*'Assumptions (Petroleum)'!V$2/10^9,0)</f>
        <v>0.002527546149</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0.002478243387</v>
      </c>
      <c r="W2278" s="219">
        <f>IF($Y$2253&gt;0,'Assumptions (Petroleum)'!$V$13*Model!$Y$2253*'Assumptions (Petroleum)'!V$2/10^9,0)</f>
        <v>0.002527546149</v>
      </c>
      <c r="X2278" s="219">
        <f>IF($Y$2253&gt;0,'Assumptions (Petroleum)'!$V$13*Model!$Y$2253*'Assumptions (Petroleum)'!W$2/10^9,0)</f>
        <v>0.002577829753</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0.002527546149</v>
      </c>
      <c r="X2279" s="177">
        <f>IF($Z$2253&gt;0,'Assumptions (Petroleum)'!$V$13*Model!$Z$2253*'Assumptions (Petroleum)'!W$2/10^9,0)</f>
        <v>0.002577829753</v>
      </c>
      <c r="Y2279" s="177">
        <f>IF($Z$2253&gt;0,'Assumptions (Petroleum)'!$V$13*Model!$Z$2253*'Assumptions (Petroleum)'!X$2/10^9,0)</f>
        <v>0.00262911371</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0.002577829753</v>
      </c>
      <c r="Y2280" s="177">
        <f>IF($AA$2253&gt;0,'Assumptions (Petroleum)'!$V$13*Model!$AA$2253*'Assumptions (Petroleum)'!X$2/10^9,0)</f>
        <v>0.00262911371</v>
      </c>
      <c r="Z2280" s="177">
        <f>IF($AA$2253&gt;0,'Assumptions (Petroleum)'!$V$13*Model!$AA$2253*'Assumptions (Petroleum)'!Y$2/10^9,0)</f>
        <v>0.002681417922</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0.00262911371</v>
      </c>
      <c r="Z2281" s="177">
        <f>IF($AB$2253&gt;0,'Assumptions (Petroleum)'!$V$13*Model!$AB$2253*'Assumptions (Petroleum)'!Y$2/10^9,0)</f>
        <v>0.002681417922</v>
      </c>
      <c r="AA2281" s="177">
        <f>IF($AB$2253&gt;0,'Assumptions (Petroleum)'!$V$13*Model!$AB$2253*'Assumptions (Petroleum)'!Z$2/10^9,0)</f>
        <v>0.002734762686</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0.002681417922</v>
      </c>
      <c r="AA2282" s="177">
        <f>IF($AC$2253&gt;0,'Assumptions (Petroleum)'!$V$13*Model!$AC$2253*'Assumptions (Petroleum)'!Z$2/10^9,0)</f>
        <v>0.002734762686</v>
      </c>
      <c r="AB2282" s="177">
        <f>IF($AC$2253&gt;0,'Assumptions (Petroleum)'!$V$13*Model!$AC$2253*'Assumptions (Petroleum)'!AA$2/10^9,0)</f>
        <v>0.002789168705</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0.002734762686</v>
      </c>
      <c r="AB2283" s="177">
        <f>IF($AD$2253&gt;0,'Assumptions (Petroleum)'!$V$13*Model!$AD$2253*'Assumptions (Petroleum)'!AA$2/10^9,0)</f>
        <v>0.002789168705</v>
      </c>
      <c r="AC2283" s="177">
        <f>IF($AD$2253&gt;0,'Assumptions (Petroleum)'!$V$13*Model!$AD$2253*'Assumptions (Petroleum)'!AB$2/10^9,0)</f>
        <v>0.002844657089</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0.002789168705</v>
      </c>
      <c r="AC2284" s="177">
        <f>IF($AE$2253&gt;0,'Assumptions (Petroleum)'!$V$13*Model!$AE$2253*'Assumptions (Petroleum)'!AB$2/10^9,0)</f>
        <v>0.002844657089</v>
      </c>
      <c r="AD2284" s="177">
        <f>IF($AE$2253&gt;0,'Assumptions (Petroleum)'!$V$13*Model!$AE$2253*'Assumptions (Petroleum)'!AC$2/10^9,0)</f>
        <v>0.002901249372</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0.002844657089</v>
      </c>
      <c r="AD2285" s="177">
        <f>IF($AF$2253&gt;0,'Assumptions (Petroleum)'!$V$13*Model!$AF$2253*'Assumptions (Petroleum)'!AC$2/10^9,0)</f>
        <v>0.002901249372</v>
      </c>
      <c r="AE2285" s="177">
        <f>IF($AF$2253&gt;0,'Assumptions (Petroleum)'!$V$13*Model!$AF$2253*'Assumptions (Petroleum)'!AD$2/10^9,0)</f>
        <v>0.002958967516</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0.002901249372</v>
      </c>
      <c r="AE2286" s="177">
        <f>IF($AG$2253&gt;0,'Assumptions (Petroleum)'!$V$13*Model!$AG$2253*'Assumptions (Petroleum)'!AD$2/10^9,0)</f>
        <v>0.002958967516</v>
      </c>
      <c r="AF2286" s="177">
        <f>IF($AG$2253&gt;0,'Assumptions (Petroleum)'!$V$13*Model!$AG$2253*'Assumptions (Petroleum)'!AE$2/10^9,0)</f>
        <v>0.003017833918</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0.002958967516</v>
      </c>
      <c r="AF2287" s="177">
        <f>IF($AH$2253&gt;0,'Assumptions (Petroleum)'!$V$13*Model!$AH$2253*'Assumptions (Petroleum)'!AE$2/10^9,0)</f>
        <v>0.003017833918</v>
      </c>
      <c r="AG2287" s="177">
        <f>IF($AH$2253&gt;0,'Assumptions (Petroleum)'!$V$13*Model!$AH$2253*'Assumptions (Petroleum)'!AF$2/10^9,0)</f>
        <v>0.003077871422</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0.003017833918</v>
      </c>
      <c r="AG2288" s="177">
        <f>IF($AI$2253&gt;0,'Assumptions (Petroleum)'!$V$13*Model!$AI$2253*'Assumptions (Petroleum)'!AF$2/10^9,0)</f>
        <v>0.003077871422</v>
      </c>
      <c r="AH2288" s="177">
        <f>IF($AI$2253&gt;0,'Assumptions (Petroleum)'!$V$13*Model!$AI$2253*'Assumptions (Petroleum)'!AG$2/10^9,0)</f>
        <v>0.003139103327</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0.003077871422</v>
      </c>
      <c r="AH2289" s="177">
        <f>IF($AJ$2253&gt;0,'Assumptions (Petroleum)'!$V$13*Model!$AJ$2253*'Assumptions (Petroleum)'!AG$2/10^9,0)</f>
        <v>0.003139103327</v>
      </c>
      <c r="AI2289" s="177">
        <f>IF($AJ$2253&gt;0,'Assumptions (Petroleum)'!$V$13*Model!$AJ$2253*'Assumptions (Petroleum)'!AH$2/10^9,0)</f>
        <v>0.003201553394</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0.003139103327</v>
      </c>
      <c r="AI2290" s="177">
        <f>IF($AK$2253&gt;0,'Assumptions (Petroleum)'!$V$13*Model!$AK$2253*'Assumptions (Petroleum)'!AH$2/10^9,0)</f>
        <v>0.003201553394</v>
      </c>
      <c r="AJ2290" s="177">
        <f>IF($AK$2253&gt;0,'Assumptions (Petroleum)'!$V$13*Model!$AK$2253*'Assumptions (Petroleum)'!AI$2/10^9,0)</f>
        <v>0.003265245857</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0.003201553394</v>
      </c>
      <c r="AJ2291" s="177">
        <f>IF($AL$2253&gt;0,'Assumptions (Petroleum)'!$V$13*Model!$AL$2253*'Assumptions (Petroleum)'!AI$2/10^9,0)</f>
        <v>0.003265245857</v>
      </c>
      <c r="AK2291" s="177">
        <f>IF($AL$2253&gt;0,'Assumptions (Petroleum)'!$V$13*Model!$AL$2253*'Assumptions (Petroleum)'!AJ$2/10^9,0)</f>
        <v>0.003330205433</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0.003265245857</v>
      </c>
      <c r="AK2292" s="177">
        <f>IF($AM$2253&gt;0,'Assumptions (Petroleum)'!$V$13*Model!$AM$2253*'Assumptions (Petroleum)'!AJ$2/10^9,0)</f>
        <v>0.003330205433</v>
      </c>
      <c r="AL2292" s="177">
        <f>IF($AM$2253&gt;0,'Assumptions (Petroleum)'!$V$13*Model!$AM$2253*'Assumptions (Petroleum)'!AK$2/10^9,0)</f>
        <v>0.003396457331</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0.003330205433</v>
      </c>
      <c r="AL2293" s="177">
        <f>IF($AN$2253&gt;0,'Assumptions (Petroleum)'!$V$13*Model!$AN$2253*'Assumptions (Petroleum)'!AK$2/10^9,0)</f>
        <v>0.003396457331</v>
      </c>
      <c r="AM2293" s="177">
        <f>IF($AN$2253&gt;0,'Assumptions (Petroleum)'!$V$13*Model!$AN$2253*'Assumptions (Petroleum)'!AL$2/10^9,0)</f>
        <v>0.003464027259</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0.003396457331</v>
      </c>
      <c r="AM2294" s="177">
        <f>IF($AO$2253&gt;0,'Assumptions (Petroleum)'!$V$13*Model!$AO$2253*'Assumptions (Petroleum)'!AL$2/10^9,0)</f>
        <v>0.003464027259</v>
      </c>
      <c r="AN2294" s="177">
        <f>IF($AO$2253&gt;0,'Assumptions (Petroleum)'!$V$13*Model!$AO$2253*'Assumptions (Petroleum)'!AM$2/10^9,0)</f>
        <v>0.00353294144</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0.003464027259</v>
      </c>
      <c r="AN2295" s="177">
        <f>IF($AP$2253&gt;0,'Assumptions (Petroleum)'!$V$13*Model!$AP$2253*'Assumptions (Petroleum)'!AM$2/10^9,0)</f>
        <v>0.00353294144</v>
      </c>
      <c r="AO2295" s="177">
        <f>IF($AP$2253&gt;0,'Assumptions (Petroleum)'!$V$13*Model!$AP$2253*'Assumptions (Petroleum)'!AN$2/10^9,0)</f>
        <v>0.003603226615</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0.00353294144</v>
      </c>
      <c r="AO2296" s="177">
        <f>IF($AQ$2253&gt;0,'Assumptions (Petroleum)'!$V$13*Model!$AQ$2253*'Assumptions (Petroleum)'!AN$2/10^9,0)</f>
        <v>0.003603226615</v>
      </c>
      <c r="AP2296" s="177">
        <f>IF($AQ$2253&gt;0,'Assumptions (Petroleum)'!$V$13*Model!$AQ$2253*'Assumptions (Petroleum)'!AO$2/10^9,0)</f>
        <v>0.003674910061</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0.003603226615</v>
      </c>
      <c r="AP2297" s="177">
        <f>IF($AR$2253&gt;0,'Assumptions (Petroleum)'!$V$13*Model!$AR$2253*'Assumptions (Petroleum)'!AO$2/10^9,0)</f>
        <v>0.003674910061</v>
      </c>
      <c r="AQ2297" s="177">
        <f>IF($AR$2253&gt;0,'Assumptions (Petroleum)'!$V$13*Model!$AR$2253*'Assumptions (Petroleum)'!AP$2/10^9,0)</f>
        <v>0.003748019594</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0.003674910061</v>
      </c>
      <c r="AQ2298" s="177">
        <f>IF($AS$2253&gt;0,'Assumptions (Petroleum)'!$V$13*Model!$AS$2253*'Assumptions (Petroleum)'!AP$2/10^9,0)</f>
        <v>0.003748019594</v>
      </c>
      <c r="AR2298" s="177">
        <f>IF($AS$2253&gt;0,'Assumptions (Petroleum)'!$V$13*Model!$AS$2253*'Assumptions (Petroleum)'!AQ$2/10^9,0)</f>
        <v>0.003822583586</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0.003748019594</v>
      </c>
      <c r="AR2299" s="177">
        <f>IF($AT$2253&gt;0,'Assumptions (Petroleum)'!$V$13*Model!$AT$2253*'Assumptions (Petroleum)'!AQ$2/10^9,0)</f>
        <v>0.003822583586</v>
      </c>
      <c r="AS2299" s="177">
        <f>IF($AT$2253&gt;0,'Assumptions (Petroleum)'!$V$13*Model!$AT$2253*'Assumptions (Petroleum)'!AR$2/10^9,0)</f>
        <v>0.003898630971</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0.003822583586</v>
      </c>
      <c r="AS2300" s="177">
        <f>IF($AU$2253&gt;0,'Assumptions (Petroleum)'!$V$13*Model!$AU$2253*'Assumptions (Petroleum)'!AR$2/10^9,0)</f>
        <v>0.003898630971</v>
      </c>
      <c r="AT2300" s="177">
        <f>IF($AU$2253&gt;0,'Assumptions (Petroleum)'!$V$13*Model!$AU$2253*'Assumptions (Petroleum)'!AS$2/10^9,0)</f>
        <v>0.003976191261</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0.003898630971</v>
      </c>
      <c r="AT2301" s="177">
        <f>IF($AV$2253&gt;0,'Assumptions (Petroleum)'!$V$13*Model!$AV$2253*'Assumptions (Petroleum)'!AS$2/10^9,0)</f>
        <v>0.003976191261</v>
      </c>
      <c r="AU2301" s="177">
        <f>IF($AV$2253&gt;0,'Assumptions (Petroleum)'!$V$13*Model!$AV$2253*'Assumptions (Petroleum)'!AT$2/10^9,0)</f>
        <v>0.004055294554</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0.003976191261</v>
      </c>
      <c r="AU2302" s="177">
        <f>IF($AW$2253&gt;0,'Assumptions (Petroleum)'!$V$13*Model!$AW$2253*'Assumptions (Petroleum)'!AT$2/10^9,0)</f>
        <v>0.004055294554</v>
      </c>
      <c r="AV2302" s="177">
        <f>IF($AW$2253&gt;0,'Assumptions (Petroleum)'!$V$13*Model!$AW$2253*'Assumptions (Petroleum)'!AU$2/10^9,0)</f>
        <v>0.004135971546</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0.004055294554</v>
      </c>
      <c r="AV2303" s="177">
        <f>IF($AX$2253&gt;0,'Assumptions (Petroleum)'!$V$13*Model!$AX$2253*'Assumptions (Petroleum)'!AU$2/10^9,0)</f>
        <v>0.004135971546</v>
      </c>
      <c r="AW2303" s="177">
        <f>IF($AX$2253&gt;0,'Assumptions (Petroleum)'!$V$13*Model!$AX$2253*'Assumptions (Petroleum)'!AV$2/10^9,0)</f>
        <v>0.004218253546</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0.004135971546</v>
      </c>
      <c r="AW2304" s="177">
        <f>IF($AY$2253&gt;0,'Assumptions (Petroleum)'!$V$13*Model!$AY$2253*'Assumptions (Petroleum)'!AV$2/10^9,0)</f>
        <v>0.004218253546</v>
      </c>
      <c r="AX2304" s="177">
        <f>IF($AY$2253&gt;0,'Assumptions (Petroleum)'!$V$13*Model!$AY$2253*'Assumptions (Petroleum)'!AW$2/10^9,0)</f>
        <v>0.004302172483</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0.004218253546</v>
      </c>
      <c r="AX2305" s="177">
        <f>IF($AZ$2253&gt;0,'Assumptions (Petroleum)'!$V$13*Model!$AZ$2253*'Assumptions (Petroleum)'!AW$2/10^9,0)</f>
        <v>0.004302172483</v>
      </c>
      <c r="AY2305" s="177">
        <f>IF($AZ$2253&gt;0,'Assumptions (Petroleum)'!$V$13*Model!$AZ$2253*'Assumptions (Petroleum)'!AX$2/10^9,0)</f>
        <v>0.004387760924</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0.004302172483</v>
      </c>
      <c r="AY2306" s="177">
        <f>IF($BA$2253&gt;0,'Assumptions (Petroleum)'!$V$13*Model!$BA$2253*'Assumptions (Petroleum)'!AX$2/10^9,0)</f>
        <v>0.004387760924</v>
      </c>
      <c r="AZ2306" s="177">
        <f>IF($BA$2253&gt;0,'Assumptions (Petroleum)'!$V$13*Model!$BA$2253*'Assumptions (Petroleum)'!AY$2/10^9,0)</f>
        <v>0.004475052081</v>
      </c>
    </row>
    <row r="2307" ht="15.75" customHeight="1" collapsed="1">
      <c r="A2307" s="330" t="s">
        <v>52</v>
      </c>
      <c r="B2307" s="150" t="s">
        <v>351</v>
      </c>
      <c r="C2307" s="279">
        <f>'Assumptions (Petroleum)'!$V$4*Model!C2255</f>
        <v>0.004410450561</v>
      </c>
      <c r="D2307" s="279">
        <f>'Assumptions (Petroleum)'!$V$4*Model!D2255</f>
        <v>0</v>
      </c>
      <c r="E2307" s="279">
        <f>'Assumptions (Petroleum)'!$V$4*Model!E2255</f>
        <v>0</v>
      </c>
      <c r="F2307" s="279">
        <f>'Assumptions (Petroleum)'!$V$4*Model!F2255</f>
        <v>0</v>
      </c>
      <c r="G2307" s="279">
        <f>'Assumptions (Petroleum)'!$V$4*Model!G2255</f>
        <v>0.001146434544</v>
      </c>
      <c r="H2307" s="279">
        <f>'Assumptions (Petroleum)'!$V$4*Model!H2255</f>
        <v>0.003361570706</v>
      </c>
      <c r="I2307" s="279">
        <f>'Assumptions (Petroleum)'!$V$4*Model!I2255</f>
        <v>0.003428446591</v>
      </c>
      <c r="J2307" s="279">
        <f>'Assumptions (Petroleum)'!$V$4*Model!J2255</f>
        <v>0.004636865831</v>
      </c>
      <c r="K2307" s="279">
        <f>'Assumptions (Petroleum)'!$V$4*Model!K2255</f>
        <v>0.01007843699</v>
      </c>
      <c r="L2307" s="279">
        <f>'Assumptions (Petroleum)'!$V$4*Model!L2255</f>
        <v>0.01027893981</v>
      </c>
      <c r="M2307" s="279">
        <f>'Assumptions (Petroleum)'!$V$4*Model!M2255</f>
        <v>0.007983536277</v>
      </c>
      <c r="N2307" s="279">
        <f>'Assumptions (Petroleum)'!$V$4*Model!N2255</f>
        <v>0.003026656013</v>
      </c>
      <c r="O2307" s="279">
        <f>'Assumptions (Petroleum)'!$V$4*Model!O2255</f>
        <v>0.0100491008</v>
      </c>
      <c r="P2307" s="279">
        <f>'Assumptions (Petroleum)'!$V$4*Model!P2255</f>
        <v>0.01024901999</v>
      </c>
      <c r="Q2307" s="279">
        <f>'Assumptions (Petroleum)'!$V$4*Model!Q2255</f>
        <v>0.01205837271</v>
      </c>
      <c r="R2307" s="279">
        <f>'Assumptions (Petroleum)'!$V$4*Model!R2255</f>
        <v>0.005090164607</v>
      </c>
      <c r="S2307" s="279">
        <f>'Assumptions (Petroleum)'!$V$4*Model!S2255</f>
        <v>0.00519142955</v>
      </c>
      <c r="T2307" s="279">
        <f>'Assumptions (Petroleum)'!$V$4*Model!T2255</f>
        <v>0.0001851296882</v>
      </c>
      <c r="U2307" s="279">
        <f>'Assumptions (Petroleum)'!$V$4*Model!U2255</f>
        <v>0.0014579414</v>
      </c>
      <c r="V2307" s="279">
        <f>'Assumptions (Petroleum)'!$V$4*Model!V2255</f>
        <v>0.002973892065</v>
      </c>
      <c r="W2307" s="279">
        <f>'Assumptions (Petroleum)'!$V$4*Model!W2255</f>
        <v>0.004549583069</v>
      </c>
      <c r="X2307" s="279">
        <f>'Assumptions (Petroleum)'!$V$4*Model!X2255</f>
        <v>0.004640093555</v>
      </c>
      <c r="Y2307" s="279">
        <f>'Assumptions (Petroleum)'!$V$4*Model!Y2255</f>
        <v>0.004732404677</v>
      </c>
      <c r="Z2307" s="279">
        <f>'Assumptions (Petroleum)'!$V$4*Model!Z2255</f>
        <v>0.004826552259</v>
      </c>
      <c r="AA2307" s="279">
        <f>'Assumptions (Petroleum)'!$V$4*Model!AA2255</f>
        <v>0.004922572836</v>
      </c>
      <c r="AB2307" s="279">
        <f>'Assumptions (Petroleum)'!$V$4*Model!AB2255</f>
        <v>0.005020503668</v>
      </c>
      <c r="AC2307" s="279">
        <f>'Assumptions (Petroleum)'!$V$4*Model!AC2255</f>
        <v>0.00512038276</v>
      </c>
      <c r="AD2307" s="279">
        <f>'Assumptions (Petroleum)'!$V$4*Model!AD2255</f>
        <v>0.00522224887</v>
      </c>
      <c r="AE2307" s="279">
        <f>'Assumptions (Petroleum)'!$V$4*Model!AE2255</f>
        <v>0.005326141529</v>
      </c>
      <c r="AF2307" s="279">
        <f>'Assumptions (Petroleum)'!$V$4*Model!AF2255</f>
        <v>0.005432101053</v>
      </c>
      <c r="AG2307" s="279">
        <f>'Assumptions (Petroleum)'!$V$4*Model!AG2255</f>
        <v>0.00554016856</v>
      </c>
      <c r="AH2307" s="279">
        <f>'Assumptions (Petroleum)'!$V$4*Model!AH2255</f>
        <v>0.005650385989</v>
      </c>
      <c r="AI2307" s="279">
        <f>'Assumptions (Petroleum)'!$V$4*Model!AI2255</f>
        <v>0.005762796109</v>
      </c>
      <c r="AJ2307" s="279">
        <f>'Assumptions (Petroleum)'!$V$4*Model!AJ2255</f>
        <v>0.005877442543</v>
      </c>
      <c r="AK2307" s="279">
        <f>'Assumptions (Petroleum)'!$V$4*Model!AK2255</f>
        <v>0.00599436978</v>
      </c>
      <c r="AL2307" s="279">
        <f>'Assumptions (Petroleum)'!$V$4*Model!AL2255</f>
        <v>0.006113623195</v>
      </c>
      <c r="AM2307" s="279">
        <f>'Assumptions (Petroleum)'!$V$4*Model!AM2255</f>
        <v>0.006235249066</v>
      </c>
      <c r="AN2307" s="279">
        <f>'Assumptions (Petroleum)'!$V$4*Model!AN2255</f>
        <v>0.006359294591</v>
      </c>
      <c r="AO2307" s="279">
        <f>'Assumptions (Petroleum)'!$V$4*Model!AO2255</f>
        <v>0.006485807908</v>
      </c>
      <c r="AP2307" s="279">
        <f>'Assumptions (Petroleum)'!$V$4*Model!AP2255</f>
        <v>0.00661483811</v>
      </c>
      <c r="AQ2307" s="279">
        <f>'Assumptions (Petroleum)'!$V$4*Model!AQ2255</f>
        <v>0.006746435269</v>
      </c>
      <c r="AR2307" s="279">
        <f>'Assumptions (Petroleum)'!$V$4*Model!AR2255</f>
        <v>0.006880650454</v>
      </c>
      <c r="AS2307" s="279">
        <f>'Assumptions (Petroleum)'!$V$4*Model!AS2255</f>
        <v>0.007017535748</v>
      </c>
      <c r="AT2307" s="279">
        <f>'Assumptions (Petroleum)'!$V$4*Model!AT2255</f>
        <v>0.00715714427</v>
      </c>
      <c r="AU2307" s="279">
        <f>'Assumptions (Petroleum)'!$V$4*Model!AU2255</f>
        <v>0.007299530197</v>
      </c>
      <c r="AV2307" s="279">
        <f>'Assumptions (Petroleum)'!$V$4*Model!AV2255</f>
        <v>0.007444748783</v>
      </c>
      <c r="AW2307" s="279">
        <f>'Assumptions (Petroleum)'!$V$4*Model!AW2255</f>
        <v>0.007592856383</v>
      </c>
      <c r="AX2307" s="279">
        <f>'Assumptions (Petroleum)'!$V$4*Model!AX2255</f>
        <v>0.00774391047</v>
      </c>
      <c r="AY2307" s="279">
        <f>'Assumptions (Petroleum)'!$V$4*Model!AY2255</f>
        <v>0.005265313109</v>
      </c>
      <c r="AZ2307" s="279">
        <f>'Assumptions (Petroleum)'!$V$4*Model!AZ2255</f>
        <v>0.002685031249</v>
      </c>
      <c r="BA2307" s="279">
        <f>'Assumptions (Petroleum)'!$V$4*Model!BA2255</f>
        <v>0</v>
      </c>
    </row>
    <row r="2308" ht="15.75" customHeight="1">
      <c r="A2308" s="330" t="s">
        <v>54</v>
      </c>
      <c r="B2308" s="150" t="s">
        <v>351</v>
      </c>
      <c r="C2308" s="279">
        <f>'Assumptions (Petroleum)'!$V$5*Model!C2255</f>
        <v>0.002940300374</v>
      </c>
      <c r="D2308" s="279">
        <f>'Assumptions (Petroleum)'!$V$5*Model!D2255</f>
        <v>0</v>
      </c>
      <c r="E2308" s="279">
        <f>'Assumptions (Petroleum)'!$V$5*Model!E2255</f>
        <v>0</v>
      </c>
      <c r="F2308" s="279">
        <f>'Assumptions (Petroleum)'!$V$5*Model!F2255</f>
        <v>0</v>
      </c>
      <c r="G2308" s="279">
        <f>'Assumptions (Petroleum)'!$V$5*Model!G2255</f>
        <v>0.0007642896958</v>
      </c>
      <c r="H2308" s="279">
        <f>'Assumptions (Petroleum)'!$V$5*Model!H2255</f>
        <v>0.002241047137</v>
      </c>
      <c r="I2308" s="279">
        <f>'Assumptions (Petroleum)'!$V$5*Model!I2255</f>
        <v>0.002285631061</v>
      </c>
      <c r="J2308" s="279">
        <f>'Assumptions (Petroleum)'!$V$5*Model!J2255</f>
        <v>0.003091243887</v>
      </c>
      <c r="K2308" s="279">
        <f>'Assumptions (Petroleum)'!$V$5*Model!K2255</f>
        <v>0.006718957992</v>
      </c>
      <c r="L2308" s="279">
        <f>'Assumptions (Petroleum)'!$V$5*Model!L2255</f>
        <v>0.006852626537</v>
      </c>
      <c r="M2308" s="279">
        <f>'Assumptions (Petroleum)'!$V$5*Model!M2255</f>
        <v>0.005322357518</v>
      </c>
      <c r="N2308" s="279">
        <f>'Assumptions (Petroleum)'!$V$5*Model!N2255</f>
        <v>0.002017770675</v>
      </c>
      <c r="O2308" s="279">
        <f>'Assumptions (Petroleum)'!$V$5*Model!O2255</f>
        <v>0.00669940053</v>
      </c>
      <c r="P2308" s="279">
        <f>'Assumptions (Petroleum)'!$V$5*Model!P2255</f>
        <v>0.006832679995</v>
      </c>
      <c r="Q2308" s="279">
        <f>'Assumptions (Petroleum)'!$V$5*Model!Q2255</f>
        <v>0.008038915139</v>
      </c>
      <c r="R2308" s="279">
        <f>'Assumptions (Petroleum)'!$V$5*Model!R2255</f>
        <v>0.003393443071</v>
      </c>
      <c r="S2308" s="279">
        <f>'Assumptions (Petroleum)'!$V$5*Model!S2255</f>
        <v>0.003460953033</v>
      </c>
      <c r="T2308" s="279">
        <f>'Assumptions (Petroleum)'!$V$5*Model!T2255</f>
        <v>0.0001234197921</v>
      </c>
      <c r="U2308" s="279">
        <f>'Assumptions (Petroleum)'!$V$5*Model!U2255</f>
        <v>0.0009719609334</v>
      </c>
      <c r="V2308" s="279">
        <f>'Assumptions (Petroleum)'!$V$5*Model!V2255</f>
        <v>0.00198259471</v>
      </c>
      <c r="W2308" s="279">
        <f>'Assumptions (Petroleum)'!$V$5*Model!W2255</f>
        <v>0.003033055379</v>
      </c>
      <c r="X2308" s="279">
        <f>'Assumptions (Petroleum)'!$V$5*Model!X2255</f>
        <v>0.003093395703</v>
      </c>
      <c r="Y2308" s="279">
        <f>'Assumptions (Petroleum)'!$V$5*Model!Y2255</f>
        <v>0.003154936451</v>
      </c>
      <c r="Z2308" s="279">
        <f>'Assumptions (Petroleum)'!$V$5*Model!Z2255</f>
        <v>0.003217701506</v>
      </c>
      <c r="AA2308" s="279">
        <f>'Assumptions (Petroleum)'!$V$5*Model!AA2255</f>
        <v>0.003281715224</v>
      </c>
      <c r="AB2308" s="279">
        <f>'Assumptions (Petroleum)'!$V$5*Model!AB2255</f>
        <v>0.003347002445</v>
      </c>
      <c r="AC2308" s="279">
        <f>'Assumptions (Petroleum)'!$V$5*Model!AC2255</f>
        <v>0.003413588507</v>
      </c>
      <c r="AD2308" s="279">
        <f>'Assumptions (Petroleum)'!$V$5*Model!AD2255</f>
        <v>0.003481499247</v>
      </c>
      <c r="AE2308" s="279">
        <f>'Assumptions (Petroleum)'!$V$5*Model!AE2255</f>
        <v>0.003550761019</v>
      </c>
      <c r="AF2308" s="279">
        <f>'Assumptions (Petroleum)'!$V$5*Model!AF2255</f>
        <v>0.003621400702</v>
      </c>
      <c r="AG2308" s="279">
        <f>'Assumptions (Petroleum)'!$V$5*Model!AG2255</f>
        <v>0.003693445707</v>
      </c>
      <c r="AH2308" s="279">
        <f>'Assumptions (Petroleum)'!$V$5*Model!AH2255</f>
        <v>0.003766923993</v>
      </c>
      <c r="AI2308" s="279">
        <f>'Assumptions (Petroleum)'!$V$5*Model!AI2255</f>
        <v>0.003841864073</v>
      </c>
      <c r="AJ2308" s="279">
        <f>'Assumptions (Petroleum)'!$V$5*Model!AJ2255</f>
        <v>0.003918295029</v>
      </c>
      <c r="AK2308" s="279">
        <f>'Assumptions (Petroleum)'!$V$5*Model!AK2255</f>
        <v>0.00399624652</v>
      </c>
      <c r="AL2308" s="279">
        <f>'Assumptions (Petroleum)'!$V$5*Model!AL2255</f>
        <v>0.004075748797</v>
      </c>
      <c r="AM2308" s="279">
        <f>'Assumptions (Petroleum)'!$V$5*Model!AM2255</f>
        <v>0.004156832711</v>
      </c>
      <c r="AN2308" s="279">
        <f>'Assumptions (Petroleum)'!$V$5*Model!AN2255</f>
        <v>0.004239529728</v>
      </c>
      <c r="AO2308" s="279">
        <f>'Assumptions (Petroleum)'!$V$5*Model!AO2255</f>
        <v>0.004323871938</v>
      </c>
      <c r="AP2308" s="279">
        <f>'Assumptions (Petroleum)'!$V$5*Model!AP2255</f>
        <v>0.004409892073</v>
      </c>
      <c r="AQ2308" s="279">
        <f>'Assumptions (Petroleum)'!$V$5*Model!AQ2255</f>
        <v>0.004497623513</v>
      </c>
      <c r="AR2308" s="279">
        <f>'Assumptions (Petroleum)'!$V$5*Model!AR2255</f>
        <v>0.004587100303</v>
      </c>
      <c r="AS2308" s="279">
        <f>'Assumptions (Petroleum)'!$V$5*Model!AS2255</f>
        <v>0.004678357165</v>
      </c>
      <c r="AT2308" s="279">
        <f>'Assumptions (Petroleum)'!$V$5*Model!AT2255</f>
        <v>0.004771429513</v>
      </c>
      <c r="AU2308" s="279">
        <f>'Assumptions (Petroleum)'!$V$5*Model!AU2255</f>
        <v>0.004866353464</v>
      </c>
      <c r="AV2308" s="279">
        <f>'Assumptions (Petroleum)'!$V$5*Model!AV2255</f>
        <v>0.004963165855</v>
      </c>
      <c r="AW2308" s="279">
        <f>'Assumptions (Petroleum)'!$V$5*Model!AW2255</f>
        <v>0.005061904255</v>
      </c>
      <c r="AX2308" s="279">
        <f>'Assumptions (Petroleum)'!$V$5*Model!AX2255</f>
        <v>0.00516260698</v>
      </c>
      <c r="AY2308" s="279">
        <f>'Assumptions (Petroleum)'!$V$5*Model!AY2255</f>
        <v>0.003510208739</v>
      </c>
      <c r="AZ2308" s="279">
        <f>'Assumptions (Petroleum)'!$V$5*Model!AZ2255</f>
        <v>0.001790020833</v>
      </c>
      <c r="BA2308" s="279">
        <f>'Assumptions (Petroleum)'!$V$5*Model!BA2255</f>
        <v>0</v>
      </c>
    </row>
    <row r="2309" ht="15.75" customHeight="1">
      <c r="A2309" s="330" t="s">
        <v>359</v>
      </c>
      <c r="B2309" s="150" t="s">
        <v>351</v>
      </c>
      <c r="C2309" s="177">
        <f t="array" ref="C2309">SUM(IF(ISERROR(C2310:C2360),"",C2310:C2360))</f>
        <v>-0.0002082664788</v>
      </c>
      <c r="D2309" s="177">
        <f t="array" ref="D2309">SUM(IF(ISERROR(D2310:D2360),"",D2310:D2360))</f>
        <v>-0.0002181591365</v>
      </c>
      <c r="E2309" s="177">
        <f t="array" ref="E2309">SUM(IF(ISERROR(E2310:E2360),"",E2310:E2360))</f>
        <v>-0.0002285216955</v>
      </c>
      <c r="F2309" s="177">
        <f t="array" ref="F2309">SUM(IF(ISERROR(F2310:F2360),"",F2310:F2360))</f>
        <v>-0.000239376476</v>
      </c>
      <c r="G2309" s="177">
        <f t="array" ref="G2309">SUM(IF(ISERROR(G2310:G2360),"",G2310:G2360))</f>
        <v>-0.0002507468586</v>
      </c>
      <c r="H2309" s="177">
        <f t="array" ref="H2309">SUM(IF(ISERROR(H2310:H2360),"",H2310:H2360))</f>
        <v>-0.0002626573344</v>
      </c>
      <c r="I2309" s="177">
        <f t="array" ref="I2309">SUM(IF(ISERROR(I2310:I2360),"",I2310:I2360))</f>
        <v>-0.0002751335578</v>
      </c>
      <c r="J2309" s="177">
        <f t="array" ref="J2309">SUM(IF(ISERROR(J2310:J2360),"",J2310:J2360))</f>
        <v>-0.0004538626265</v>
      </c>
      <c r="K2309" s="177">
        <f t="array" ref="K2309">SUM(IF(ISERROR(K2310:K2360),"",K2310:K2360))</f>
        <v>-0.0007922134298</v>
      </c>
      <c r="L2309" s="177">
        <f t="array" ref="L2309">SUM(IF(ISERROR(L2310:L2360),"",L2310:L2360))</f>
        <v>-0.0008298435677</v>
      </c>
      <c r="M2309" s="177">
        <f t="array" ref="M2309">SUM(IF(ISERROR(M2310:M2360),"",M2310:M2360))</f>
        <v>-0.001209767609</v>
      </c>
      <c r="N2309" s="177">
        <f t="array" ref="N2309">SUM(IF(ISERROR(N2310:N2360),"",N2310:N2360))</f>
        <v>-0.002376288935</v>
      </c>
      <c r="O2309" s="177">
        <f t="array" ref="O2309">SUM(IF(ISERROR(O2310:O2360),"",O2310:O2360))</f>
        <v>-0.002489162659</v>
      </c>
      <c r="P2309" s="177">
        <f t="array" ref="P2309">SUM(IF(ISERROR(P2310:P2360),"",P2310:P2360))</f>
        <v>-0.002607397885</v>
      </c>
      <c r="Q2309" s="177">
        <f t="array" ref="Q2309">SUM(IF(ISERROR(Q2310:Q2360),"",Q2310:Q2360))</f>
        <v>-0.003168602222</v>
      </c>
      <c r="R2309" s="177">
        <f t="array" ref="R2309">SUM(IF(ISERROR(R2310:R2360),"",R2310:R2360))</f>
        <v>-0.003907393068</v>
      </c>
      <c r="S2309" s="177">
        <f t="array" ref="S2309">SUM(IF(ISERROR(S2310:S2360),"",S2310:S2360))</f>
        <v>-0.004092994239</v>
      </c>
      <c r="T2309" s="177">
        <f t="array" ref="T2309">SUM(IF(ISERROR(T2310:T2360),"",T2310:T2360))</f>
        <v>-0.004983378582</v>
      </c>
      <c r="U2309" s="177">
        <f t="array" ref="U2309">SUM(IF(ISERROR(U2310:U2360),"",U2310:U2360))</f>
        <v>-0.005245806922</v>
      </c>
      <c r="V2309" s="177">
        <f t="array" ref="V2309">SUM(IF(ISERROR(V2310:V2360),"",V2310:V2360))</f>
        <v>-0.005494982751</v>
      </c>
      <c r="W2309" s="177">
        <f t="array" ref="W2309">SUM(IF(ISERROR(W2310:W2360),"",W2310:W2360))</f>
        <v>-0.005755994432</v>
      </c>
      <c r="X2309" s="177">
        <f t="array" ref="X2309">SUM(IF(ISERROR(X2310:X2360),"",X2310:X2360))</f>
        <v>-0.00624007725</v>
      </c>
      <c r="Y2309" s="177">
        <f t="array" ref="Y2309">SUM(IF(ISERROR(Y2310:Y2360),"",Y2310:Y2360))</f>
        <v>-0.006419046423</v>
      </c>
      <c r="Z2309" s="177">
        <f t="array" ref="Z2309">SUM(IF(ISERROR(Z2310:Z2360),"",Z2310:Z2360))</f>
        <v>-0.00630763447</v>
      </c>
      <c r="AA2309" s="177">
        <f t="array" ref="AA2309">SUM(IF(ISERROR(AA2310:AA2360),"",AA2310:AA2360))</f>
        <v>-0.006830745532</v>
      </c>
      <c r="AB2309" s="177">
        <f t="array" ref="AB2309">SUM(IF(ISERROR(AB2310:AB2360),"",AB2310:AB2360))</f>
        <v>-0.006700126885</v>
      </c>
      <c r="AC2309" s="177">
        <f t="array" ref="AC2309">SUM(IF(ISERROR(AC2310:AC2360),"",AC2310:AC2360))</f>
        <v>-0.00502619816</v>
      </c>
      <c r="AD2309" s="177">
        <f t="array" ref="AD2309">SUM(IF(ISERROR(AD2310:AD2360),"",AD2310:AD2360))</f>
        <v>-0.005502047118</v>
      </c>
      <c r="AE2309" s="177">
        <f t="array" ref="AE2309">SUM(IF(ISERROR(AE2310:AE2360),"",AE2310:AE2360))</f>
        <v>-0.006005215915</v>
      </c>
      <c r="AF2309" s="177">
        <f t="array" ref="AF2309">SUM(IF(ISERROR(AF2310:AF2360),"",AF2310:AF2360))</f>
        <v>-0.005659807412</v>
      </c>
      <c r="AG2309" s="177">
        <f t="array" ref="AG2309">SUM(IF(ISERROR(AG2310:AG2360),"",AG2310:AG2360))</f>
        <v>-0.004162155775</v>
      </c>
      <c r="AH2309" s="177">
        <f t="array" ref="AH2309">SUM(IF(ISERROR(AH2310:AH2360),"",AH2310:AH2360))</f>
        <v>-0.004616401329</v>
      </c>
      <c r="AI2309" s="177">
        <f t="array" ref="AI2309">SUM(IF(ISERROR(AI2310:AI2360),"",AI2310:AI2360))</f>
        <v>-0.003701282992</v>
      </c>
      <c r="AJ2309" s="177">
        <f t="array" ref="AJ2309">SUM(IF(ISERROR(AJ2310:AJ2360),"",AJ2310:AJ2360))</f>
        <v>-0.004092358493</v>
      </c>
      <c r="AK2309" s="177">
        <f t="array" ref="AK2309">SUM(IF(ISERROR(AK2310:AK2360),"",AK2310:AK2360))</f>
        <v>-0.004558906491</v>
      </c>
      <c r="AL2309" s="177">
        <f t="array" ref="AL2309">SUM(IF(ISERROR(AL2310:AL2360),"",AL2310:AL2360))</f>
        <v>-0.005053029954</v>
      </c>
      <c r="AM2309" s="177">
        <f t="array" ref="AM2309">SUM(IF(ISERROR(AM2310:AM2360),"",AM2310:AM2360))</f>
        <v>-0.005153556132</v>
      </c>
      <c r="AN2309" s="177">
        <f t="array" ref="AN2309">SUM(IF(ISERROR(AN2310:AN2360),"",AN2310:AN2360))</f>
        <v>-0.005256082201</v>
      </c>
      <c r="AO2309" s="177">
        <f t="array" ref="AO2309">SUM(IF(ISERROR(AO2310:AO2360),"",AO2310:AO2360))</f>
        <v>-0.005360647948</v>
      </c>
      <c r="AP2309" s="177">
        <f t="array" ref="AP2309">SUM(IF(ISERROR(AP2310:AP2360),"",AP2310:AP2360))</f>
        <v>-0.005467293951</v>
      </c>
      <c r="AQ2309" s="177">
        <f t="array" ref="AQ2309">SUM(IF(ISERROR(AQ2310:AQ2360),"",AQ2310:AQ2360))</f>
        <v>-0.005576061594</v>
      </c>
      <c r="AR2309" s="177">
        <f t="array" ref="AR2309">SUM(IF(ISERROR(AR2310:AR2360),"",AR2310:AR2360))</f>
        <v>-0.005686993087</v>
      </c>
      <c r="AS2309" s="177">
        <f t="array" ref="AS2309">SUM(IF(ISERROR(AS2310:AS2360),"",AS2310:AS2360))</f>
        <v>-0.005800131478</v>
      </c>
      <c r="AT2309" s="177">
        <f t="array" ref="AT2309">SUM(IF(ISERROR(AT2310:AT2360),"",AT2310:AT2360))</f>
        <v>-0.00591552067</v>
      </c>
      <c r="AU2309" s="177">
        <f t="array" ref="AU2309">SUM(IF(ISERROR(AU2310:AU2360),"",AU2310:AU2360))</f>
        <v>-0.006033205443</v>
      </c>
      <c r="AV2309" s="177">
        <f t="array" ref="AV2309">SUM(IF(ISERROR(AV2310:AV2360),"",AV2310:AV2360))</f>
        <v>-0.006153231464</v>
      </c>
      <c r="AW2309" s="177">
        <f t="array" ref="AW2309">SUM(IF(ISERROR(AW2310:AW2360),"",AW2310:AW2360))</f>
        <v>-0.006275645311</v>
      </c>
      <c r="AX2309" s="177">
        <f t="array" ref="AX2309">SUM(IF(ISERROR(AX2310:AX2360),"",AX2310:AX2360))</f>
        <v>-0.006400494489</v>
      </c>
      <c r="AY2309" s="177">
        <f t="array" ref="AY2309">SUM(IF(ISERROR(AY2310:AY2360),"",AY2310:AY2360))</f>
        <v>-0.006527827446</v>
      </c>
      <c r="AZ2309" s="177">
        <f t="array" ref="AZ2309">SUM(IF(ISERROR(AZ2310:AZ2360),"",AZ2310:AZ2360))</f>
        <v>-0.006657693594</v>
      </c>
      <c r="BA2309" s="177">
        <f t="array" ref="BA2309">SUM(IF(ISERROR(BA2310:BA2360),"",BA2310:BA2360))</f>
        <v>-0.006790143331</v>
      </c>
      <c r="BB2309" s="177">
        <f t="array" ref="BB2309">SUM(IF(ISERROR(BB2310:BB2360),"",BB2310:BB2360))</f>
        <v>-0.006544808188</v>
      </c>
      <c r="BC2309" s="177">
        <f t="array" ref="BC2309">SUM(IF(ISERROR(BC2310:BC2360),"",BC2310:BC2360))</f>
        <v>-0.006276522345</v>
      </c>
      <c r="BD2309" s="177">
        <f t="array" ref="BD2309">SUM(IF(ISERROR(BD2310:BD2360),"",BD2310:BD2360))</f>
        <v>-0.005983970894</v>
      </c>
      <c r="BE2309" s="177">
        <f t="array" ref="BE2309">SUM(IF(ISERROR(BE2310:BE2360),"",BE2310:BE2360))</f>
        <v>-0.005665771996</v>
      </c>
      <c r="BF2309" s="177">
        <f t="array" ref="BF2309">SUM(IF(ISERROR(BF2310:BF2360),"",BF2310:BF2360))</f>
        <v>-0.005320473616</v>
      </c>
      <c r="BG2309" s="177">
        <f t="array" ref="BG2309">SUM(IF(ISERROR(BG2310:BG2360),"",BG2310:BG2360))</f>
        <v>-0.004946550095</v>
      </c>
      <c r="BH2309" s="177">
        <f t="array" ref="BH2309">SUM(IF(ISERROR(BH2310:BH2360),"",BH2310:BH2360))</f>
        <v>-0.004542398562</v>
      </c>
      <c r="BI2309" s="177">
        <f t="array" ref="BI2309">SUM(IF(ISERROR(BI2310:BI2360),"",BI2310:BI2360))</f>
        <v>-0.004106335171</v>
      </c>
      <c r="BJ2309" s="177">
        <f t="array" ref="BJ2309">SUM(IF(ISERROR(BJ2310:BJ2360),"",BJ2310:BJ2360))</f>
        <v>-0.003636591163</v>
      </c>
      <c r="BK2309" s="177">
        <f t="array" ref="BK2309">SUM(IF(ISERROR(BK2310:BK2360),"",BK2310:BK2360))</f>
        <v>-0.003131308726</v>
      </c>
      <c r="BL2309" s="177">
        <f t="array" ref="BL2309">SUM(IF(ISERROR(BL2310:BL2360),"",BL2310:BL2360))</f>
        <v>-0.002588536672</v>
      </c>
      <c r="BM2309" s="177">
        <f t="array" ref="BM2309">SUM(IF(ISERROR(BM2310:BM2360),"",BM2310:BM2360))</f>
        <v>-0.002006225897</v>
      </c>
      <c r="BN2309" s="177">
        <f t="array" ref="BN2309">SUM(IF(ISERROR(BN2310:BN2360),"",BN2310:BN2360))</f>
        <v>-0.001382224625</v>
      </c>
      <c r="BO2309" s="177">
        <f t="array" ref="BO2309">SUM(IF(ISERROR(BO2310:BO2360),"",BO2310:BO2360))</f>
        <v>-0.0007142734282</v>
      </c>
    </row>
    <row r="2310" ht="15.75" hidden="1" customHeight="1" outlineLevel="1">
      <c r="A2310" s="328"/>
      <c r="B2310" s="38"/>
      <c r="C2310" s="177">
        <f>IF($C$2253&gt;0,PPMT('Assumptions (Petroleum)'!$V$6,Model!W$1,'Assumptions (Petroleum)'!$V$9,'Assumptions (Petroleum)'!$V$4*Model!$C$2253*'Assumptions (Petroleum)'!$B$2/10^9),0)</f>
        <v>-0.0002082664788</v>
      </c>
      <c r="D2310" s="177">
        <f>IF($C$2253&gt;0,PPMT('Assumptions (Petroleum)'!$V$6,Model!X$1,'Assumptions (Petroleum)'!$V$9,'Assumptions (Petroleum)'!$V$4*Model!$C$2253*'Assumptions (Petroleum)'!$B$2/10^9),0)</f>
        <v>-0.0002181591365</v>
      </c>
      <c r="E2310" s="177">
        <f>IF($C$2253&gt;0,PPMT('Assumptions (Petroleum)'!$V$6,Model!Y$1,'Assumptions (Petroleum)'!$V$9,'Assumptions (Petroleum)'!$V$4*Model!$C$2253*'Assumptions (Petroleum)'!$B$2/10^9),0)</f>
        <v>-0.0002285216955</v>
      </c>
      <c r="F2310" s="177">
        <f>IF($C$2253&gt;0,PPMT('Assumptions (Petroleum)'!$V$6,Model!Z$1,'Assumptions (Petroleum)'!$V$9,'Assumptions (Petroleum)'!$V$4*Model!$C$2253*'Assumptions (Petroleum)'!$B$2/10^9),0)</f>
        <v>-0.000239376476</v>
      </c>
      <c r="G2310" s="177">
        <f>IF($C$2253&gt;0,PPMT('Assumptions (Petroleum)'!$V$6,Model!AA$1,'Assumptions (Petroleum)'!$V$9,'Assumptions (Petroleum)'!$V$4*Model!$C$2253*'Assumptions (Petroleum)'!$B$2/10^9),0)</f>
        <v>-0.0002507468586</v>
      </c>
      <c r="H2310" s="177">
        <f>IF($C$2253&gt;0,PPMT('Assumptions (Petroleum)'!$V$6,Model!AB$1,'Assumptions (Petroleum)'!$V$9,'Assumptions (Petroleum)'!$V$4*Model!$C$2253*'Assumptions (Petroleum)'!$B$2/10^9),0)</f>
        <v>-0.0002626573344</v>
      </c>
      <c r="I2310" s="177">
        <f>IF($C$2253&gt;0,PPMT('Assumptions (Petroleum)'!$V$6,Model!AC$1,'Assumptions (Petroleum)'!$V$9,'Assumptions (Petroleum)'!$V$4*Model!$C$2253*'Assumptions (Petroleum)'!$B$2/10^9),0)</f>
        <v>-0.0002751335578</v>
      </c>
      <c r="J2310" s="177">
        <f>IF($C$2253&gt;0,PPMT('Assumptions (Petroleum)'!$V$6,Model!AD$1,'Assumptions (Petroleum)'!$V$9,'Assumptions (Petroleum)'!$V$4*Model!$C$2253*'Assumptions (Petroleum)'!$B$2/10^9),0)</f>
        <v>-0.0002882024018</v>
      </c>
      <c r="K2310" s="177">
        <f>IF($C$2253&gt;0,PPMT('Assumptions (Petroleum)'!$V$6,Model!AE$1,'Assumptions (Petroleum)'!$V$9,'Assumptions (Petroleum)'!$V$4*Model!$C$2253*'Assumptions (Petroleum)'!$B$2/10^9),0)</f>
        <v>-0.0003018920159</v>
      </c>
      <c r="L2310" s="177">
        <f>IF($C$2253&gt;0,PPMT('Assumptions (Petroleum)'!$V$6,Model!AF$1,'Assumptions (Petroleum)'!$V$9,'Assumptions (Petroleum)'!$V$4*Model!$C$2253*'Assumptions (Petroleum)'!$B$2/10^9),0)</f>
        <v>-0.0003162318867</v>
      </c>
      <c r="M2310" s="177">
        <f>IF($C$2253&gt;0,PPMT('Assumptions (Petroleum)'!$V$6,Model!AG$1,'Assumptions (Petroleum)'!$V$9,'Assumptions (Petroleum)'!$V$4*Model!$C$2253*'Assumptions (Petroleum)'!$B$2/10^9),0)</f>
        <v>-0.0003312529013</v>
      </c>
      <c r="N2310" s="177">
        <f>IF($C$2253&gt;0,PPMT('Assumptions (Petroleum)'!$V$6,Model!AH$1,'Assumptions (Petroleum)'!$V$9,'Assumptions (Petroleum)'!$V$4*Model!$C$2253*'Assumptions (Petroleum)'!$B$2/10^9),0)</f>
        <v>-0.0003469874141</v>
      </c>
      <c r="O2310" s="177">
        <f>IF($C$2253&gt;0,PPMT('Assumptions (Petroleum)'!$V$6,Model!AI$1,'Assumptions (Petroleum)'!$V$9,'Assumptions (Petroleum)'!$V$4*Model!$C$2253*'Assumptions (Petroleum)'!$B$2/10^9),0)</f>
        <v>-0.0003634693163</v>
      </c>
      <c r="P2310" s="177">
        <f>IF($C$2253&gt;0,PPMT('Assumptions (Petroleum)'!$V$6,Model!AJ$1,'Assumptions (Petroleum)'!$V$9,'Assumptions (Petroleum)'!$V$4*Model!$C$2253*'Assumptions (Petroleum)'!$B$2/10^9),0)</f>
        <v>-0.0003807341088</v>
      </c>
      <c r="Q2310" s="177">
        <f>IF($C$2253&gt;0,PPMT('Assumptions (Petroleum)'!$V$6,Model!AK$1,'Assumptions (Petroleum)'!$V$9,'Assumptions (Petroleum)'!$V$4*Model!$C$2253*'Assumptions (Petroleum)'!$B$2/10^9),0)</f>
        <v>-0.0003988189789</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v>
      </c>
      <c r="E2311" s="177">
        <f>IF($D$2253&gt;0,PPMT('Assumptions (Petroleum)'!$V$6,Model!X$1,'Assumptions (Petroleum)'!$V$9,'Assumptions (Petroleum)'!$V$4*Model!$D$2253*'Assumptions (Petroleum)'!$B$2/10^9),0)</f>
        <v>0</v>
      </c>
      <c r="F2311" s="177">
        <f>IF($D$2253&gt;0,PPMT('Assumptions (Petroleum)'!$V$6,Model!Y$1,'Assumptions (Petroleum)'!$V$9,'Assumptions (Petroleum)'!$V$4*Model!$D$2253*'Assumptions (Petroleum)'!$B$2/10^9),0)</f>
        <v>0</v>
      </c>
      <c r="G2311" s="177">
        <f>IF($D$2253&gt;0,PPMT('Assumptions (Petroleum)'!$V$6,Model!Z$1,'Assumptions (Petroleum)'!$V$9,'Assumptions (Petroleum)'!$V$4*Model!$D$2253*'Assumptions (Petroleum)'!$B$2/10^9),0)</f>
        <v>0</v>
      </c>
      <c r="H2311" s="177">
        <f>IF($D$2253&gt;0,PPMT('Assumptions (Petroleum)'!$V$6,Model!AA$1,'Assumptions (Petroleum)'!$V$9,'Assumptions (Petroleum)'!$V$4*Model!$D$2253*'Assumptions (Petroleum)'!$B$2/10^9),0)</f>
        <v>0</v>
      </c>
      <c r="I2311" s="177">
        <f>IF($D$2253&gt;0,PPMT('Assumptions (Petroleum)'!$V$6,Model!AB$1,'Assumptions (Petroleum)'!$V$9,'Assumptions (Petroleum)'!$V$4*Model!$D$2253*'Assumptions (Petroleum)'!$B$2/10^9),0)</f>
        <v>0</v>
      </c>
      <c r="J2311" s="177">
        <f>IF($D$2253&gt;0,PPMT('Assumptions (Petroleum)'!$V$6,Model!AC$1,'Assumptions (Petroleum)'!$V$9,'Assumptions (Petroleum)'!$V$4*Model!$D$2253*'Assumptions (Petroleum)'!$B$2/10^9),0)</f>
        <v>0</v>
      </c>
      <c r="K2311" s="177">
        <f>IF($D$2253&gt;0,PPMT('Assumptions (Petroleum)'!$V$6,Model!AD$1,'Assumptions (Petroleum)'!$V$9,'Assumptions (Petroleum)'!$V$4*Model!$D$2253*'Assumptions (Petroleum)'!$B$2/10^9),0)</f>
        <v>0</v>
      </c>
      <c r="L2311" s="177">
        <f>IF($D$2253&gt;0,PPMT('Assumptions (Petroleum)'!$V$6,Model!AE$1,'Assumptions (Petroleum)'!$V$9,'Assumptions (Petroleum)'!$V$4*Model!$D$2253*'Assumptions (Petroleum)'!$B$2/10^9),0)</f>
        <v>0</v>
      </c>
      <c r="M2311" s="177">
        <f>IF($D$2253&gt;0,PPMT('Assumptions (Petroleum)'!$V$6,Model!AF$1,'Assumptions (Petroleum)'!$V$9,'Assumptions (Petroleum)'!$V$4*Model!$D$2253*'Assumptions (Petroleum)'!$B$2/10^9),0)</f>
        <v>0</v>
      </c>
      <c r="N2311" s="177">
        <f>IF($D$2253&gt;0,PPMT('Assumptions (Petroleum)'!$V$6,Model!AG$1,'Assumptions (Petroleum)'!$V$9,'Assumptions (Petroleum)'!$V$4*Model!$D$2253*'Assumptions (Petroleum)'!$B$2/10^9),0)</f>
        <v>0</v>
      </c>
      <c r="O2311" s="177">
        <f>IF($D$2253&gt;0,PPMT('Assumptions (Petroleum)'!$V$6,Model!AH$1,'Assumptions (Petroleum)'!$V$9,'Assumptions (Petroleum)'!$V$4*Model!$D$2253*'Assumptions (Petroleum)'!$B$2/10^9),0)</f>
        <v>0</v>
      </c>
      <c r="P2311" s="177">
        <f>IF($D$2253&gt;0,PPMT('Assumptions (Petroleum)'!$V$6,Model!AI$1,'Assumptions (Petroleum)'!$V$9,'Assumptions (Petroleum)'!$V$4*Model!$D$2253*'Assumptions (Petroleum)'!$B$2/10^9),0)</f>
        <v>0</v>
      </c>
      <c r="Q2311" s="177">
        <f>IF($D$2253&gt;0,PPMT('Assumptions (Petroleum)'!$V$6,Model!AJ$1,'Assumptions (Petroleum)'!$V$9,'Assumptions (Petroleum)'!$V$4*Model!$D$2253*'Assumptions (Petroleum)'!$B$2/10^9),0)</f>
        <v>0</v>
      </c>
      <c r="R2311" s="177">
        <f>IF($D$2253&gt;0,PPMT('Assumptions (Petroleum)'!$V$6,Model!AK$1,'Assumptions (Petroleum)'!$V$9,'Assumptions (Petroleum)'!$V$4*Model!$D$2253*'Assumptions (Petroleum)'!$B$2/10^9),0)</f>
        <v>0</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v>
      </c>
      <c r="F2312" s="160">
        <f>IF($E$2253&gt;0,PPMT('Assumptions (Petroleum)'!$V$6,Model!X$1,'Assumptions (Petroleum)'!$V$9,'Assumptions (Petroleum)'!$V$4*Model!$E$2253*AVERAGE('Assumptions (Petroleum)'!$B$2:$C$2)/10^9),0)</f>
        <v>0</v>
      </c>
      <c r="G2312" s="160">
        <f>IF($E$2253&gt;0,PPMT('Assumptions (Petroleum)'!$V$6,Model!Y$1,'Assumptions (Petroleum)'!$V$9,'Assumptions (Petroleum)'!$V$4*Model!$E$2253*AVERAGE('Assumptions (Petroleum)'!$B$2:$C$2)/10^9),0)</f>
        <v>0</v>
      </c>
      <c r="H2312" s="160">
        <f>IF($E$2253&gt;0,PPMT('Assumptions (Petroleum)'!$V$6,Model!Z$1,'Assumptions (Petroleum)'!$V$9,'Assumptions (Petroleum)'!$V$4*Model!$E$2253*AVERAGE('Assumptions (Petroleum)'!$B$2:$C$2)/10^9),0)</f>
        <v>0</v>
      </c>
      <c r="I2312" s="160">
        <f>IF($E$2253&gt;0,PPMT('Assumptions (Petroleum)'!$V$6,Model!AA$1,'Assumptions (Petroleum)'!$V$9,'Assumptions (Petroleum)'!$V$4*Model!$E$2253*AVERAGE('Assumptions (Petroleum)'!$B$2:$C$2)/10^9),0)</f>
        <v>0</v>
      </c>
      <c r="J2312" s="160">
        <f>IF($E$2253&gt;0,PPMT('Assumptions (Petroleum)'!$V$6,Model!AB$1,'Assumptions (Petroleum)'!$V$9,'Assumptions (Petroleum)'!$V$4*Model!$E$2253*AVERAGE('Assumptions (Petroleum)'!$B$2:$C$2)/10^9),0)</f>
        <v>0</v>
      </c>
      <c r="K2312" s="160">
        <f>IF($E$2253&gt;0,PPMT('Assumptions (Petroleum)'!$V$6,Model!AC$1,'Assumptions (Petroleum)'!$V$9,'Assumptions (Petroleum)'!$V$4*Model!$E$2253*AVERAGE('Assumptions (Petroleum)'!$B$2:$C$2)/10^9),0)</f>
        <v>0</v>
      </c>
      <c r="L2312" s="160">
        <f>IF($E$2253&gt;0,PPMT('Assumptions (Petroleum)'!$V$6,Model!AD$1,'Assumptions (Petroleum)'!$V$9,'Assumptions (Petroleum)'!$V$4*Model!$E$2253*AVERAGE('Assumptions (Petroleum)'!$B$2:$C$2)/10^9),0)</f>
        <v>0</v>
      </c>
      <c r="M2312" s="160">
        <f>IF($E$2253&gt;0,PPMT('Assumptions (Petroleum)'!$V$6,Model!AE$1,'Assumptions (Petroleum)'!$V$9,'Assumptions (Petroleum)'!$V$4*Model!$E$2253*AVERAGE('Assumptions (Petroleum)'!$B$2:$C$2)/10^9),0)</f>
        <v>0</v>
      </c>
      <c r="N2312" s="177">
        <f>IF($E$2253&gt;0,PPMT('Assumptions (Petroleum)'!$V$6,Model!AF$1,'Assumptions (Petroleum)'!$V$9,'Assumptions (Petroleum)'!$V$4*Model!$E$2253*AVERAGE('Assumptions (Petroleum)'!$B$2:$C$2)/10^9),0)</f>
        <v>0</v>
      </c>
      <c r="O2312" s="160">
        <f>IF($E$2253&gt;0,PPMT('Assumptions (Petroleum)'!$V$6,Model!AG$1,'Assumptions (Petroleum)'!$V$9,'Assumptions (Petroleum)'!$V$4*Model!$E$2253*AVERAGE('Assumptions (Petroleum)'!$B$2:$C$2)/10^9),0)</f>
        <v>0</v>
      </c>
      <c r="P2312" s="160">
        <f>IF($E$2253&gt;0,PPMT('Assumptions (Petroleum)'!$V$6,Model!AH$1,'Assumptions (Petroleum)'!$V$9,'Assumptions (Petroleum)'!$V$4*Model!$E$2253*AVERAGE('Assumptions (Petroleum)'!$B$2:$C$2)/10^9),0)</f>
        <v>0</v>
      </c>
      <c r="Q2312" s="160">
        <f>IF($E$2253&gt;0,PPMT('Assumptions (Petroleum)'!$V$6,Model!AI$1,'Assumptions (Petroleum)'!$V$9,'Assumptions (Petroleum)'!$V$4*Model!$E$2253*AVERAGE('Assumptions (Petroleum)'!$B$2:$C$2)/10^9),0)</f>
        <v>0</v>
      </c>
      <c r="R2312" s="160">
        <f>IF($E$2253&gt;0,PPMT('Assumptions (Petroleum)'!$V$6,Model!AJ$1,'Assumptions (Petroleum)'!$V$9,'Assumptions (Petroleum)'!$V$4*Model!$E$2253*AVERAGE('Assumptions (Petroleum)'!$B$2:$C$2)/10^9),0)</f>
        <v>0</v>
      </c>
      <c r="S2312" s="160">
        <f>IF($E$2253&gt;0,PPMT('Assumptions (Petroleum)'!$V$6,Model!AK$1,'Assumptions (Petroleum)'!$V$9,'Assumptions (Petroleum)'!$V$4*Model!$E$2253*AVERAGE('Assumptions (Petroleum)'!$B$2:$C$2)/10^9),0)</f>
        <v>0</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v>
      </c>
      <c r="G2313" s="160">
        <f>IF($F$2253&gt;0,PPMT('Assumptions (Petroleum)'!$V$6,Model!X$1,'Assumptions (Petroleum)'!$V$9,'Assumptions (Petroleum)'!$V$4*Model!$F$2253*AVERAGE('Assumptions (Petroleum)'!$B$2:$D$2)/10^9),0)</f>
        <v>0</v>
      </c>
      <c r="H2313" s="160">
        <f>IF($F$2253&gt;0,PPMT('Assumptions (Petroleum)'!$V$6,Model!Y$1,'Assumptions (Petroleum)'!$V$9,'Assumptions (Petroleum)'!$V$4*Model!$F$2253*AVERAGE('Assumptions (Petroleum)'!$B$2:$D$2)/10^9),0)</f>
        <v>0</v>
      </c>
      <c r="I2313" s="160">
        <f>IF($F$2253&gt;0,PPMT('Assumptions (Petroleum)'!$V$6,Model!Z$1,'Assumptions (Petroleum)'!$V$9,'Assumptions (Petroleum)'!$V$4*Model!$F$2253*AVERAGE('Assumptions (Petroleum)'!$B$2:$D$2)/10^9),0)</f>
        <v>0</v>
      </c>
      <c r="J2313" s="160">
        <f>IF($F$2253&gt;0,PPMT('Assumptions (Petroleum)'!$V$6,Model!AA$1,'Assumptions (Petroleum)'!$V$9,'Assumptions (Petroleum)'!$V$4*Model!$F$2253*AVERAGE('Assumptions (Petroleum)'!$B$2:$D$2)/10^9),0)</f>
        <v>0</v>
      </c>
      <c r="K2313" s="160">
        <f>IF($F$2253&gt;0,PPMT('Assumptions (Petroleum)'!$V$6,Model!AB$1,'Assumptions (Petroleum)'!$V$9,'Assumptions (Petroleum)'!$V$4*Model!$F$2253*AVERAGE('Assumptions (Petroleum)'!$B$2:$D$2)/10^9),0)</f>
        <v>0</v>
      </c>
      <c r="L2313" s="160">
        <f>IF($F$2253&gt;0,PPMT('Assumptions (Petroleum)'!$V$6,Model!AC$1,'Assumptions (Petroleum)'!$V$9,'Assumptions (Petroleum)'!$V$4*Model!$F$2253*AVERAGE('Assumptions (Petroleum)'!$B$2:$D$2)/10^9),0)</f>
        <v>0</v>
      </c>
      <c r="M2313" s="160">
        <f>IF($F$2253&gt;0,PPMT('Assumptions (Petroleum)'!$V$6,Model!AD$1,'Assumptions (Petroleum)'!$V$9,'Assumptions (Petroleum)'!$V$4*Model!$F$2253*AVERAGE('Assumptions (Petroleum)'!$B$2:$D$2)/10^9),0)</f>
        <v>0</v>
      </c>
      <c r="N2313" s="177">
        <f>IF($F$2253&gt;0,PPMT('Assumptions (Petroleum)'!$V$6,Model!AE$1,'Assumptions (Petroleum)'!$V$9,'Assumptions (Petroleum)'!$V$4*Model!$F$2253*AVERAGE('Assumptions (Petroleum)'!$B$2:$D$2)/10^9),0)</f>
        <v>0</v>
      </c>
      <c r="O2313" s="160">
        <f>IF($F$2253&gt;0,PPMT('Assumptions (Petroleum)'!$V$6,Model!AF$1,'Assumptions (Petroleum)'!$V$9,'Assumptions (Petroleum)'!$V$4*Model!$F$2253*AVERAGE('Assumptions (Petroleum)'!$B$2:$D$2)/10^9),0)</f>
        <v>0</v>
      </c>
      <c r="P2313" s="160">
        <f>IF($F$2253&gt;0,PPMT('Assumptions (Petroleum)'!$V$6,Model!AG$1,'Assumptions (Petroleum)'!$V$9,'Assumptions (Petroleum)'!$V$4*Model!$F$2253*AVERAGE('Assumptions (Petroleum)'!$B$2:$D$2)/10^9),0)</f>
        <v>0</v>
      </c>
      <c r="Q2313" s="160">
        <f>IF($F$2253&gt;0,PPMT('Assumptions (Petroleum)'!$V$6,Model!AH$1,'Assumptions (Petroleum)'!$V$9,'Assumptions (Petroleum)'!$V$4*Model!$F$2253*AVERAGE('Assumptions (Petroleum)'!$B$2:$D$2)/10^9),0)</f>
        <v>0</v>
      </c>
      <c r="R2313" s="160">
        <f>IF($F$2253&gt;0,PPMT('Assumptions (Petroleum)'!$V$6,Model!AI$1,'Assumptions (Petroleum)'!$V$9,'Assumptions (Petroleum)'!$V$4*Model!$F$2253*AVERAGE('Assumptions (Petroleum)'!$B$2:$D$2)/10^9),0)</f>
        <v>0</v>
      </c>
      <c r="S2313" s="160">
        <f>IF($F$2253&gt;0,PPMT('Assumptions (Petroleum)'!$V$6,Model!AJ$1,'Assumptions (Petroleum)'!$V$9,'Assumptions (Petroleum)'!$V$4*Model!$F$2253*AVERAGE('Assumptions (Petroleum)'!$B$2:$D$2)/10^9),0)</f>
        <v>0</v>
      </c>
      <c r="T2313" s="160">
        <f>IF($F$2253&gt;0,PPMT('Assumptions (Petroleum)'!$V$6,Model!AK$1,'Assumptions (Petroleum)'!$V$9,'Assumptions (Petroleum)'!$V$4*Model!$F$2253*AVERAGE('Assumptions (Petroleum)'!$B$2:$D$2)/10^9),0)</f>
        <v>0</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v>
      </c>
      <c r="H2314" s="160">
        <f>IF($G$2253&gt;0,PPMT('Assumptions (Petroleum)'!$V$6,Model!X$1,'Assumptions (Petroleum)'!$V$9,'Assumptions (Petroleum)'!$V$4*Model!$G$2253*AVERAGE('Assumptions (Petroleum)'!$C$2:$E$2)/10^9),0)</f>
        <v>0</v>
      </c>
      <c r="I2314" s="160">
        <f>IF($G$2253&gt;0,PPMT('Assumptions (Petroleum)'!$V$6,Model!Y$1,'Assumptions (Petroleum)'!$V$9,'Assumptions (Petroleum)'!$V$4*Model!$G$2253*AVERAGE('Assumptions (Petroleum)'!$C$2:$E$2)/10^9),0)</f>
        <v>0</v>
      </c>
      <c r="J2314" s="160">
        <f>IF($G$2253&gt;0,PPMT('Assumptions (Petroleum)'!$V$6,Model!Z$1,'Assumptions (Petroleum)'!$V$9,'Assumptions (Petroleum)'!$V$4*Model!$G$2253*AVERAGE('Assumptions (Petroleum)'!$C$2:$E$2)/10^9),0)</f>
        <v>0</v>
      </c>
      <c r="K2314" s="160">
        <f>IF($G$2253&gt;0,PPMT('Assumptions (Petroleum)'!$V$6,Model!AA$1,'Assumptions (Petroleum)'!$V$9,'Assumptions (Petroleum)'!$V$4*Model!$G$2253*AVERAGE('Assumptions (Petroleum)'!$C$2:$E$2)/10^9),0)</f>
        <v>0</v>
      </c>
      <c r="L2314" s="160">
        <f>IF($G$2253&gt;0,PPMT('Assumptions (Petroleum)'!$V$6,Model!AB$1,'Assumptions (Petroleum)'!$V$9,'Assumptions (Petroleum)'!$V$4*Model!$G$2253*AVERAGE('Assumptions (Petroleum)'!$C$2:$E$2)/10^9),0)</f>
        <v>0</v>
      </c>
      <c r="M2314" s="160">
        <f>IF($G$2253&gt;0,PPMT('Assumptions (Petroleum)'!$V$6,Model!AC$1,'Assumptions (Petroleum)'!$V$9,'Assumptions (Petroleum)'!$V$4*Model!$G$2253*AVERAGE('Assumptions (Petroleum)'!$C$2:$E$2)/10^9),0)</f>
        <v>0</v>
      </c>
      <c r="N2314" s="160">
        <f>IF($G$2253&gt;0,PPMT('Assumptions (Petroleum)'!$V$6,Model!AD$1,'Assumptions (Petroleum)'!$V$9,'Assumptions (Petroleum)'!$V$4*Model!$G$2253*AVERAGE('Assumptions (Petroleum)'!$C$2:$E$2)/10^9),0)</f>
        <v>0</v>
      </c>
      <c r="O2314" s="160">
        <f>IF($G$2253&gt;0,PPMT('Assumptions (Petroleum)'!$V$6,Model!AE$1,'Assumptions (Petroleum)'!$V$9,'Assumptions (Petroleum)'!$V$4*Model!$G$2253*AVERAGE('Assumptions (Petroleum)'!$C$2:$E$2)/10^9),0)</f>
        <v>0</v>
      </c>
      <c r="P2314" s="160">
        <f>IF($G$2253&gt;0,PPMT('Assumptions (Petroleum)'!$V$6,Model!AF$1,'Assumptions (Petroleum)'!$V$9,'Assumptions (Petroleum)'!$V$4*Model!$G$2253*AVERAGE('Assumptions (Petroleum)'!$C$2:$E$2)/10^9),0)</f>
        <v>0</v>
      </c>
      <c r="Q2314" s="160">
        <f>IF($G$2253&gt;0,PPMT('Assumptions (Petroleum)'!$V$6,Model!AG$1,'Assumptions (Petroleum)'!$V$9,'Assumptions (Petroleum)'!$V$4*Model!$G$2253*AVERAGE('Assumptions (Petroleum)'!$C$2:$E$2)/10^9),0)</f>
        <v>0</v>
      </c>
      <c r="R2314" s="160">
        <f>IF($G$2253&gt;0,PPMT('Assumptions (Petroleum)'!$V$6,Model!AH$1,'Assumptions (Petroleum)'!$V$9,'Assumptions (Petroleum)'!$V$4*Model!$G$2253*AVERAGE('Assumptions (Petroleum)'!$C$2:$E$2)/10^9),0)</f>
        <v>0</v>
      </c>
      <c r="S2314" s="160">
        <f>IF($G$2253&gt;0,PPMT('Assumptions (Petroleum)'!$V$6,Model!AI$1,'Assumptions (Petroleum)'!$V$9,'Assumptions (Petroleum)'!$V$4*Model!$G$2253*AVERAGE('Assumptions (Petroleum)'!$C$2:$E$2)/10^9),0)</f>
        <v>0</v>
      </c>
      <c r="T2314" s="160">
        <f>IF($G$2253&gt;0,PPMT('Assumptions (Petroleum)'!$V$6,Model!AJ$1,'Assumptions (Petroleum)'!$V$9,'Assumptions (Petroleum)'!$V$4*Model!$G$2253*AVERAGE('Assumptions (Petroleum)'!$C$2:$E$2)/10^9),0)</f>
        <v>0</v>
      </c>
      <c r="U2314" s="160">
        <f>IF($G$2253&gt;0,PPMT('Assumptions (Petroleum)'!$V$6,Model!AK$1,'Assumptions (Petroleum)'!$V$9,'Assumptions (Petroleum)'!$V$4*Model!$G$2253*AVERAGE('Assumptions (Petroleum)'!$C$2:$E$2)/10^9),0)</f>
        <v>0</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v>
      </c>
      <c r="I2315" s="160">
        <f>IF($H$2253&gt;0,PPMT('Assumptions (Petroleum)'!$V$6,Model!X$1,'Assumptions (Petroleum)'!$V$9,'Assumptions (Petroleum)'!$V$4*Model!$H$2253*AVERAGE('Assumptions (Petroleum)'!$D$2:$F$2)/10^9),0)</f>
        <v>0</v>
      </c>
      <c r="J2315" s="160">
        <f>IF($H$2253&gt;0,PPMT('Assumptions (Petroleum)'!$V$6,Model!Y$1,'Assumptions (Petroleum)'!$V$9,'Assumptions (Petroleum)'!$V$4*Model!$H$2253*AVERAGE('Assumptions (Petroleum)'!$D$2:$F$2)/10^9),0)</f>
        <v>0</v>
      </c>
      <c r="K2315" s="160">
        <f>IF($H$2253&gt;0,PPMT('Assumptions (Petroleum)'!$V$6,Model!Z$1,'Assumptions (Petroleum)'!$V$9,'Assumptions (Petroleum)'!$V$4*Model!$H$2253*AVERAGE('Assumptions (Petroleum)'!$D$2:$F$2)/10^9),0)</f>
        <v>0</v>
      </c>
      <c r="L2315" s="160">
        <f>IF($H$2253&gt;0,PPMT('Assumptions (Petroleum)'!$V$6,Model!AA$1,'Assumptions (Petroleum)'!$V$9,'Assumptions (Petroleum)'!$V$4*Model!$H$2253*AVERAGE('Assumptions (Petroleum)'!$D$2:$F$2)/10^9),0)</f>
        <v>0</v>
      </c>
      <c r="M2315" s="160">
        <f>IF($H$2253&gt;0,PPMT('Assumptions (Petroleum)'!$V$6,Model!AB$1,'Assumptions (Petroleum)'!$V$9,'Assumptions (Petroleum)'!$V$4*Model!$H$2253*AVERAGE('Assumptions (Petroleum)'!$D$2:$F$2)/10^9),0)</f>
        <v>0</v>
      </c>
      <c r="N2315" s="160">
        <f>IF($H$2253&gt;0,PPMT('Assumptions (Petroleum)'!$V$6,Model!AC$1,'Assumptions (Petroleum)'!$V$9,'Assumptions (Petroleum)'!$V$4*Model!$H$2253*AVERAGE('Assumptions (Petroleum)'!$D$2:$F$2)/10^9),0)</f>
        <v>0</v>
      </c>
      <c r="O2315" s="160">
        <f>IF($H$2253&gt;0,PPMT('Assumptions (Petroleum)'!$V$6,Model!AD$1,'Assumptions (Petroleum)'!$V$9,'Assumptions (Petroleum)'!$V$4*Model!$H$2253*AVERAGE('Assumptions (Petroleum)'!$D$2:$F$2)/10^9),0)</f>
        <v>0</v>
      </c>
      <c r="P2315" s="160">
        <f>IF($H$2253&gt;0,PPMT('Assumptions (Petroleum)'!$V$6,Model!AE$1,'Assumptions (Petroleum)'!$V$9,'Assumptions (Petroleum)'!$V$4*Model!$H$2253*AVERAGE('Assumptions (Petroleum)'!$D$2:$F$2)/10^9),0)</f>
        <v>0</v>
      </c>
      <c r="Q2315" s="160">
        <f>IF($H$2253&gt;0,PPMT('Assumptions (Petroleum)'!$V$6,Model!AF$1,'Assumptions (Petroleum)'!$V$9,'Assumptions (Petroleum)'!$V$4*Model!$H$2253*AVERAGE('Assumptions (Petroleum)'!$D$2:$F$2)/10^9),0)</f>
        <v>0</v>
      </c>
      <c r="R2315" s="160">
        <f>IF($H$2253&gt;0,PPMT('Assumptions (Petroleum)'!$V$6,Model!AG$1,'Assumptions (Petroleum)'!$V$9,'Assumptions (Petroleum)'!$V$4*Model!$H$2253*AVERAGE('Assumptions (Petroleum)'!$D$2:$F$2)/10^9),0)</f>
        <v>0</v>
      </c>
      <c r="S2315" s="160">
        <f>IF($H$2253&gt;0,PPMT('Assumptions (Petroleum)'!$V$6,Model!AH$1,'Assumptions (Petroleum)'!$V$9,'Assumptions (Petroleum)'!$V$4*Model!$H$2253*AVERAGE('Assumptions (Petroleum)'!$D$2:$F$2)/10^9),0)</f>
        <v>0</v>
      </c>
      <c r="T2315" s="160">
        <f>IF($H$2253&gt;0,PPMT('Assumptions (Petroleum)'!$V$6,Model!AI$1,'Assumptions (Petroleum)'!$V$9,'Assumptions (Petroleum)'!$V$4*Model!$H$2253*AVERAGE('Assumptions (Petroleum)'!$D$2:$F$2)/10^9),0)</f>
        <v>0</v>
      </c>
      <c r="U2315" s="160">
        <f>IF($H$2253&gt;0,PPMT('Assumptions (Petroleum)'!$V$6,Model!AJ$1,'Assumptions (Petroleum)'!$V$9,'Assumptions (Petroleum)'!$V$4*Model!$H$2253*AVERAGE('Assumptions (Petroleum)'!$D$2:$F$2)/10^9),0)</f>
        <v>0</v>
      </c>
      <c r="V2315" s="160">
        <f>IF($H$2253&gt;0,PPMT('Assumptions (Petroleum)'!$V$6,Model!AK$1,'Assumptions (Petroleum)'!$V$9,'Assumptions (Petroleum)'!$V$4*Model!$H$2253*AVERAGE('Assumptions (Petroleum)'!$D$2:$F$2)/10^9),0)</f>
        <v>0</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v>
      </c>
      <c r="J2316" s="160">
        <f>IF($I$2253&gt;0,PPMT('Assumptions (Petroleum)'!$V$6,Model!X$1,'Assumptions (Petroleum)'!$V$9,'Assumptions (Petroleum)'!$V$4*Model!$I$2253*AVERAGE('Assumptions (Petroleum)'!$E$2:$G$2)/10^9),0)</f>
        <v>0</v>
      </c>
      <c r="K2316" s="160">
        <f>IF($I$2253&gt;0,PPMT('Assumptions (Petroleum)'!$V$6,Model!Y$1,'Assumptions (Petroleum)'!$V$9,'Assumptions (Petroleum)'!$V$4*Model!$I$2253*AVERAGE('Assumptions (Petroleum)'!$E$2:$G$2)/10^9),0)</f>
        <v>0</v>
      </c>
      <c r="L2316" s="160">
        <f>IF($I$2253&gt;0,PPMT('Assumptions (Petroleum)'!$V$6,Model!Z$1,'Assumptions (Petroleum)'!$V$9,'Assumptions (Petroleum)'!$V$4*Model!$I$2253*AVERAGE('Assumptions (Petroleum)'!$E$2:$G$2)/10^9),0)</f>
        <v>0</v>
      </c>
      <c r="M2316" s="160">
        <f>IF($I$2253&gt;0,PPMT('Assumptions (Petroleum)'!$V$6,Model!AA$1,'Assumptions (Petroleum)'!$V$9,'Assumptions (Petroleum)'!$V$4*Model!$I$2253*AVERAGE('Assumptions (Petroleum)'!$E$2:$G$2)/10^9),0)</f>
        <v>0</v>
      </c>
      <c r="N2316" s="160">
        <f>IF($I$2253&gt;0,PPMT('Assumptions (Petroleum)'!$V$6,Model!AB$1,'Assumptions (Petroleum)'!$V$9,'Assumptions (Petroleum)'!$V$4*Model!$I$2253*AVERAGE('Assumptions (Petroleum)'!$E$2:$G$2)/10^9),0)</f>
        <v>0</v>
      </c>
      <c r="O2316" s="160">
        <f>IF($I$2253&gt;0,PPMT('Assumptions (Petroleum)'!$V$6,Model!AC$1,'Assumptions (Petroleum)'!$V$9,'Assumptions (Petroleum)'!$V$4*Model!$I$2253*AVERAGE('Assumptions (Petroleum)'!$E$2:$G$2)/10^9),0)</f>
        <v>0</v>
      </c>
      <c r="P2316" s="160">
        <f>IF($I$2253&gt;0,PPMT('Assumptions (Petroleum)'!$V$6,Model!AD$1,'Assumptions (Petroleum)'!$V$9,'Assumptions (Petroleum)'!$V$4*Model!$I$2253*AVERAGE('Assumptions (Petroleum)'!$E$2:$G$2)/10^9),0)</f>
        <v>0</v>
      </c>
      <c r="Q2316" s="160">
        <f>IF($I$2253&gt;0,PPMT('Assumptions (Petroleum)'!$V$6,Model!AE$1,'Assumptions (Petroleum)'!$V$9,'Assumptions (Petroleum)'!$V$4*Model!$I$2253*AVERAGE('Assumptions (Petroleum)'!$E$2:$G$2)/10^9),0)</f>
        <v>0</v>
      </c>
      <c r="R2316" s="160">
        <f>IF($I$2253&gt;0,PPMT('Assumptions (Petroleum)'!$V$6,Model!AF$1,'Assumptions (Petroleum)'!$V$9,'Assumptions (Petroleum)'!$V$4*Model!$I$2253*AVERAGE('Assumptions (Petroleum)'!$E$2:$G$2)/10^9),0)</f>
        <v>0</v>
      </c>
      <c r="S2316" s="160">
        <f>IF($I$2253&gt;0,PPMT('Assumptions (Petroleum)'!$V$6,Model!AG$1,'Assumptions (Petroleum)'!$V$9,'Assumptions (Petroleum)'!$V$4*Model!$I$2253*AVERAGE('Assumptions (Petroleum)'!$E$2:$G$2)/10^9),0)</f>
        <v>0</v>
      </c>
      <c r="T2316" s="160">
        <f>IF($I$2253&gt;0,PPMT('Assumptions (Petroleum)'!$V$6,Model!AH$1,'Assumptions (Petroleum)'!$V$9,'Assumptions (Petroleum)'!$V$4*Model!$I$2253*AVERAGE('Assumptions (Petroleum)'!$E$2:$G$2)/10^9),0)</f>
        <v>0</v>
      </c>
      <c r="U2316" s="160">
        <f>IF($I$2253&gt;0,PPMT('Assumptions (Petroleum)'!$V$6,Model!AI$1,'Assumptions (Petroleum)'!$V$9,'Assumptions (Petroleum)'!$V$4*Model!$I$2253*AVERAGE('Assumptions (Petroleum)'!$E$2:$G$2)/10^9),0)</f>
        <v>0</v>
      </c>
      <c r="V2316" s="160">
        <f>IF($I$2253&gt;0,PPMT('Assumptions (Petroleum)'!$V$6,Model!AJ$1,'Assumptions (Petroleum)'!$V$9,'Assumptions (Petroleum)'!$V$4*Model!$I$2253*AVERAGE('Assumptions (Petroleum)'!$E$2:$G$2)/10^9),0)</f>
        <v>0</v>
      </c>
      <c r="W2316" s="160">
        <f>IF($I$2253&gt;0,PPMT('Assumptions (Petroleum)'!$V$6,Model!AK$1,'Assumptions (Petroleum)'!$V$9,'Assumptions (Petroleum)'!$V$4*Model!$I$2253*AVERAGE('Assumptions (Petroleum)'!$E$2:$G$2)/10^9),0)</f>
        <v>0</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-0.0001656602247</v>
      </c>
      <c r="K2317" s="160">
        <f>IF($J$2253&gt;0,PPMT('Assumptions (Petroleum)'!$V$6,Model!X$1,'Assumptions (Petroleum)'!$V$9,'Assumptions (Petroleum)'!$V$4*Model!$J$2253*AVERAGE('Assumptions (Petroleum)'!$F$2:$H$2)/10^9),0)</f>
        <v>-0.0001735290854</v>
      </c>
      <c r="L2317" s="160">
        <f>IF($J$2253&gt;0,PPMT('Assumptions (Petroleum)'!$V$6,Model!Y$1,'Assumptions (Petroleum)'!$V$9,'Assumptions (Petroleum)'!$V$4*Model!$J$2253*AVERAGE('Assumptions (Petroleum)'!$F$2:$H$2)/10^9),0)</f>
        <v>-0.0001817717169</v>
      </c>
      <c r="M2317" s="160">
        <f>IF($J$2253&gt;0,PPMT('Assumptions (Petroleum)'!$V$6,Model!Z$1,'Assumptions (Petroleum)'!$V$9,'Assumptions (Petroleum)'!$V$4*Model!$J$2253*AVERAGE('Assumptions (Petroleum)'!$F$2:$H$2)/10^9),0)</f>
        <v>-0.0001904058735</v>
      </c>
      <c r="N2317" s="160">
        <f>IF($J$2253&gt;0,PPMT('Assumptions (Petroleum)'!$V$6,Model!AA$1,'Assumptions (Petroleum)'!$V$9,'Assumptions (Petroleum)'!$V$4*Model!$J$2253*AVERAGE('Assumptions (Petroleum)'!$F$2:$H$2)/10^9),0)</f>
        <v>-0.0001994501525</v>
      </c>
      <c r="O2317" s="160">
        <f>IF($J$2253&gt;0,PPMT('Assumptions (Petroleum)'!$V$6,Model!AB$1,'Assumptions (Petroleum)'!$V$9,'Assumptions (Petroleum)'!$V$4*Model!$J$2253*AVERAGE('Assumptions (Petroleum)'!$F$2:$H$2)/10^9),0)</f>
        <v>-0.0002089240347</v>
      </c>
      <c r="P2317" s="160">
        <f>IF($J$2253&gt;0,PPMT('Assumptions (Petroleum)'!$V$6,Model!AC$1,'Assumptions (Petroleum)'!$V$9,'Assumptions (Petroleum)'!$V$4*Model!$J$2253*AVERAGE('Assumptions (Petroleum)'!$F$2:$H$2)/10^9),0)</f>
        <v>-0.0002188479264</v>
      </c>
      <c r="Q2317" s="160">
        <f>IF($J$2253&gt;0,PPMT('Assumptions (Petroleum)'!$V$6,Model!AD$1,'Assumptions (Petroleum)'!$V$9,'Assumptions (Petroleum)'!$V$4*Model!$J$2253*AVERAGE('Assumptions (Petroleum)'!$F$2:$H$2)/10^9),0)</f>
        <v>-0.0002292432029</v>
      </c>
      <c r="R2317" s="160">
        <f>IF($J$2253&gt;0,PPMT('Assumptions (Petroleum)'!$V$6,Model!AE$1,'Assumptions (Petroleum)'!$V$9,'Assumptions (Petroleum)'!$V$4*Model!$J$2253*AVERAGE('Assumptions (Petroleum)'!$F$2:$H$2)/10^9),0)</f>
        <v>-0.000240132255</v>
      </c>
      <c r="S2317" s="160">
        <f>IF($J$2253&gt;0,PPMT('Assumptions (Petroleum)'!$V$6,Model!AF$1,'Assumptions (Petroleum)'!$V$9,'Assumptions (Petroleum)'!$V$4*Model!$J$2253*AVERAGE('Assumptions (Petroleum)'!$F$2:$H$2)/10^9),0)</f>
        <v>-0.0002515385371</v>
      </c>
      <c r="T2317" s="160">
        <f>IF($J$2253&gt;0,PPMT('Assumptions (Petroleum)'!$V$6,Model!AG$1,'Assumptions (Petroleum)'!$V$9,'Assumptions (Petroleum)'!$V$4*Model!$J$2253*AVERAGE('Assumptions (Petroleum)'!$F$2:$H$2)/10^9),0)</f>
        <v>-0.0002634866176</v>
      </c>
      <c r="U2317" s="160">
        <f>IF($J$2253&gt;0,PPMT('Assumptions (Petroleum)'!$V$6,Model!AH$1,'Assumptions (Petroleum)'!$V$9,'Assumptions (Petroleum)'!$V$4*Model!$J$2253*AVERAGE('Assumptions (Petroleum)'!$F$2:$H$2)/10^9),0)</f>
        <v>-0.000276002232</v>
      </c>
      <c r="V2317" s="160">
        <f>IF($J$2253&gt;0,PPMT('Assumptions (Petroleum)'!$V$6,Model!AI$1,'Assumptions (Petroleum)'!$V$9,'Assumptions (Petroleum)'!$V$4*Model!$J$2253*AVERAGE('Assumptions (Petroleum)'!$F$2:$H$2)/10^9),0)</f>
        <v>-0.000289112338</v>
      </c>
      <c r="W2317" s="160">
        <f>IF($J$2253&gt;0,PPMT('Assumptions (Petroleum)'!$V$6,Model!AJ$1,'Assumptions (Petroleum)'!$V$9,'Assumptions (Petroleum)'!$V$4*Model!$J$2253*AVERAGE('Assumptions (Petroleum)'!$F$2:$H$2)/10^9),0)</f>
        <v>-0.000302845174</v>
      </c>
      <c r="X2317" s="160">
        <f>IF($J$2253&gt;0,PPMT('Assumptions (Petroleum)'!$V$6,Model!AK$1,'Assumptions (Petroleum)'!$V$9,'Assumptions (Petroleum)'!$V$4*Model!$J$2253*AVERAGE('Assumptions (Petroleum)'!$F$2:$H$2)/10^9),0)</f>
        <v>-0.0003172303198</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-0.0003167923285</v>
      </c>
      <c r="L2318" s="160">
        <f>IF($K$2253&gt;0,PPMT('Assumptions (Petroleum)'!$V$6,Model!X$1,'Assumptions (Petroleum)'!$V$9,'Assumptions (Petroleum)'!$V$4*Model!$K$2253*AVERAGE('Assumptions (Petroleum)'!$G$2:$I$2)/10^9),0)</f>
        <v>-0.0003318399641</v>
      </c>
      <c r="M2318" s="160">
        <f>IF($K$2253&gt;0,PPMT('Assumptions (Petroleum)'!$V$6,Model!Y$1,'Assumptions (Petroleum)'!$V$9,'Assumptions (Petroleum)'!$V$4*Model!$K$2253*AVERAGE('Assumptions (Petroleum)'!$G$2:$I$2)/10^9),0)</f>
        <v>-0.0003476023624</v>
      </c>
      <c r="N2318" s="160">
        <f>IF($K$2253&gt;0,PPMT('Assumptions (Petroleum)'!$V$6,Model!Z$1,'Assumptions (Petroleum)'!$V$9,'Assumptions (Petroleum)'!$V$4*Model!$K$2253*AVERAGE('Assumptions (Petroleum)'!$G$2:$I$2)/10^9),0)</f>
        <v>-0.0003641134746</v>
      </c>
      <c r="O2318" s="160">
        <f>IF($K$2253&gt;0,PPMT('Assumptions (Petroleum)'!$V$6,Model!AA$1,'Assumptions (Petroleum)'!$V$9,'Assumptions (Petroleum)'!$V$4*Model!$K$2253*AVERAGE('Assumptions (Petroleum)'!$G$2:$I$2)/10^9),0)</f>
        <v>-0.0003814088647</v>
      </c>
      <c r="P2318" s="160">
        <f>IF($K$2253&gt;0,PPMT('Assumptions (Petroleum)'!$V$6,Model!AB$1,'Assumptions (Petroleum)'!$V$9,'Assumptions (Petroleum)'!$V$4*Model!$K$2253*AVERAGE('Assumptions (Petroleum)'!$G$2:$I$2)/10^9),0)</f>
        <v>-0.0003995257857</v>
      </c>
      <c r="Q2318" s="160">
        <f>IF($K$2253&gt;0,PPMT('Assumptions (Petroleum)'!$V$6,Model!AC$1,'Assumptions (Petroleum)'!$V$9,'Assumptions (Petroleum)'!$V$4*Model!$K$2253*AVERAGE('Assumptions (Petroleum)'!$G$2:$I$2)/10^9),0)</f>
        <v>-0.0004185032606</v>
      </c>
      <c r="R2318" s="160">
        <f>IF($K$2253&gt;0,PPMT('Assumptions (Petroleum)'!$V$6,Model!AD$1,'Assumptions (Petroleum)'!$V$9,'Assumptions (Petroleum)'!$V$4*Model!$K$2253*AVERAGE('Assumptions (Petroleum)'!$G$2:$I$2)/10^9),0)</f>
        <v>-0.0004383821654</v>
      </c>
      <c r="S2318" s="160">
        <f>IF($K$2253&gt;0,PPMT('Assumptions (Petroleum)'!$V$6,Model!AE$1,'Assumptions (Petroleum)'!$V$9,'Assumptions (Petroleum)'!$V$4*Model!$K$2253*AVERAGE('Assumptions (Petroleum)'!$G$2:$I$2)/10^9),0)</f>
        <v>-0.0004592053183</v>
      </c>
      <c r="T2318" s="160">
        <f>IF($K$2253&gt;0,PPMT('Assumptions (Petroleum)'!$V$6,Model!AF$1,'Assumptions (Petroleum)'!$V$9,'Assumptions (Petroleum)'!$V$4*Model!$K$2253*AVERAGE('Assumptions (Petroleum)'!$G$2:$I$2)/10^9),0)</f>
        <v>-0.0004810175709</v>
      </c>
      <c r="U2318" s="160">
        <f>IF($K$2253&gt;0,PPMT('Assumptions (Petroleum)'!$V$6,Model!AG$1,'Assumptions (Petroleum)'!$V$9,'Assumptions (Petroleum)'!$V$4*Model!$K$2253*AVERAGE('Assumptions (Petroleum)'!$G$2:$I$2)/10^9),0)</f>
        <v>-0.0005038659055</v>
      </c>
      <c r="V2318" s="160">
        <f>IF($K$2253&gt;0,PPMT('Assumptions (Petroleum)'!$V$6,Model!AH$1,'Assumptions (Petroleum)'!$V$9,'Assumptions (Petroleum)'!$V$4*Model!$K$2253*AVERAGE('Assumptions (Petroleum)'!$G$2:$I$2)/10^9),0)</f>
        <v>-0.000527799536</v>
      </c>
      <c r="W2318" s="160">
        <f>IF($K$2253&gt;0,PPMT('Assumptions (Petroleum)'!$V$6,Model!AI$1,'Assumptions (Petroleum)'!$V$9,'Assumptions (Petroleum)'!$V$4*Model!$K$2253*AVERAGE('Assumptions (Petroleum)'!$G$2:$I$2)/10^9),0)</f>
        <v>-0.000552870014</v>
      </c>
      <c r="X2318" s="160">
        <f>IF($K$2253&gt;0,PPMT('Assumptions (Petroleum)'!$V$6,Model!AJ$1,'Assumptions (Petroleum)'!$V$9,'Assumptions (Petroleum)'!$V$4*Model!$K$2253*AVERAGE('Assumptions (Petroleum)'!$G$2:$I$2)/10^9),0)</f>
        <v>-0.0005791313397</v>
      </c>
      <c r="Y2318" s="160">
        <f>IF($K$2253&gt;0,PPMT('Assumptions (Petroleum)'!$V$6,Model!AK$1,'Assumptions (Petroleum)'!$V$9,'Assumptions (Petroleum)'!$V$4*Model!$K$2253*AVERAGE('Assumptions (Petroleum)'!$G$2:$I$2)/10^9),0)</f>
        <v>-0.0006066400783</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v>
      </c>
      <c r="M2319" s="160">
        <f>IF($L$2253&gt;0,PPMT('Assumptions (Petroleum)'!$V$6,Model!X$1,'Assumptions (Petroleum)'!$V$9,'Assumptions (Petroleum)'!$V$4*Model!$L$2253*AVERAGE('Assumptions (Petroleum)'!$H$2:$J$2)/10^9),0)</f>
        <v>0</v>
      </c>
      <c r="N2319" s="160">
        <f>IF($L$2253&gt;0,PPMT('Assumptions (Petroleum)'!$V$6,Model!Y$1,'Assumptions (Petroleum)'!$V$9,'Assumptions (Petroleum)'!$V$4*Model!$L$2253*AVERAGE('Assumptions (Petroleum)'!$H$2:$J$2)/10^9),0)</f>
        <v>0</v>
      </c>
      <c r="O2319" s="160">
        <f>IF($L$2253&gt;0,PPMT('Assumptions (Petroleum)'!$V$6,Model!Z$1,'Assumptions (Petroleum)'!$V$9,'Assumptions (Petroleum)'!$V$4*Model!$L$2253*AVERAGE('Assumptions (Petroleum)'!$H$2:$J$2)/10^9),0)</f>
        <v>0</v>
      </c>
      <c r="P2319" s="160">
        <f>IF($L$2253&gt;0,PPMT('Assumptions (Petroleum)'!$V$6,Model!AA$1,'Assumptions (Petroleum)'!$V$9,'Assumptions (Petroleum)'!$V$4*Model!$L$2253*AVERAGE('Assumptions (Petroleum)'!$H$2:$J$2)/10^9),0)</f>
        <v>0</v>
      </c>
      <c r="Q2319" s="160">
        <f>IF($L$2253&gt;0,PPMT('Assumptions (Petroleum)'!$V$6,Model!AB$1,'Assumptions (Petroleum)'!$V$9,'Assumptions (Petroleum)'!$V$4*Model!$L$2253*AVERAGE('Assumptions (Petroleum)'!$H$2:$J$2)/10^9),0)</f>
        <v>0</v>
      </c>
      <c r="R2319" s="160">
        <f>IF($L$2253&gt;0,PPMT('Assumptions (Petroleum)'!$V$6,Model!AC$1,'Assumptions (Petroleum)'!$V$9,'Assumptions (Petroleum)'!$V$4*Model!$L$2253*AVERAGE('Assumptions (Petroleum)'!$H$2:$J$2)/10^9),0)</f>
        <v>0</v>
      </c>
      <c r="S2319" s="160">
        <f>IF($L$2253&gt;0,PPMT('Assumptions (Petroleum)'!$V$6,Model!AD$1,'Assumptions (Petroleum)'!$V$9,'Assumptions (Petroleum)'!$V$4*Model!$L$2253*AVERAGE('Assumptions (Petroleum)'!$H$2:$J$2)/10^9),0)</f>
        <v>0</v>
      </c>
      <c r="T2319" s="160">
        <f>IF($L$2253&gt;0,PPMT('Assumptions (Petroleum)'!$V$6,Model!AE$1,'Assumptions (Petroleum)'!$V$9,'Assumptions (Petroleum)'!$V$4*Model!$L$2253*AVERAGE('Assumptions (Petroleum)'!$H$2:$J$2)/10^9),0)</f>
        <v>0</v>
      </c>
      <c r="U2319" s="160">
        <f>IF($L$2253&gt;0,PPMT('Assumptions (Petroleum)'!$V$6,Model!AF$1,'Assumptions (Petroleum)'!$V$9,'Assumptions (Petroleum)'!$V$4*Model!$L$2253*AVERAGE('Assumptions (Petroleum)'!$H$2:$J$2)/10^9),0)</f>
        <v>0</v>
      </c>
      <c r="V2319" s="160">
        <f>IF($L$2253&gt;0,PPMT('Assumptions (Petroleum)'!$V$6,Model!AG$1,'Assumptions (Petroleum)'!$V$9,'Assumptions (Petroleum)'!$V$4*Model!$L$2253*AVERAGE('Assumptions (Petroleum)'!$H$2:$J$2)/10^9),0)</f>
        <v>0</v>
      </c>
      <c r="W2319" s="160">
        <f>IF($L$2253&gt;0,PPMT('Assumptions (Petroleum)'!$V$6,Model!AH$1,'Assumptions (Petroleum)'!$V$9,'Assumptions (Petroleum)'!$V$4*Model!$L$2253*AVERAGE('Assumptions (Petroleum)'!$H$2:$J$2)/10^9),0)</f>
        <v>0</v>
      </c>
      <c r="X2319" s="160">
        <f>IF($L$2253&gt;0,PPMT('Assumptions (Petroleum)'!$V$6,Model!AI$1,'Assumptions (Petroleum)'!$V$9,'Assumptions (Petroleum)'!$V$4*Model!$L$2253*AVERAGE('Assumptions (Petroleum)'!$H$2:$J$2)/10^9),0)</f>
        <v>0</v>
      </c>
      <c r="Y2319" s="160">
        <f>IF($L$2253&gt;0,PPMT('Assumptions (Petroleum)'!$V$6,Model!AJ$1,'Assumptions (Petroleum)'!$V$9,'Assumptions (Petroleum)'!$V$4*Model!$L$2253*AVERAGE('Assumptions (Petroleum)'!$H$2:$J$2)/10^9),0)</f>
        <v>0</v>
      </c>
      <c r="Z2319" s="160">
        <f>IF($L$2253&gt;0,PPMT('Assumptions (Petroleum)'!$V$6,Model!AK$1,'Assumptions (Petroleum)'!$V$9,'Assumptions (Petroleum)'!$V$4*Model!$L$2253*AVERAGE('Assumptions (Petroleum)'!$H$2:$J$2)/10^9),0)</f>
        <v>0</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-0.0003405064721</v>
      </c>
      <c r="N2320" s="160">
        <f>IF($M$2253&gt;0,PPMT('Assumptions (Petroleum)'!$V$6,Model!X$1,'Assumptions (Petroleum)'!$V$9,'Assumptions (Petroleum)'!$V$4*Model!$M$2253*AVERAGE('Assumptions (Petroleum)'!$I$2:$K$2)/10^9),0)</f>
        <v>-0.0003566805295</v>
      </c>
      <c r="O2320" s="160">
        <f>IF($M$2253&gt;0,PPMT('Assumptions (Petroleum)'!$V$6,Model!Y$1,'Assumptions (Petroleum)'!$V$9,'Assumptions (Petroleum)'!$V$4*Model!$M$2253*AVERAGE('Assumptions (Petroleum)'!$I$2:$K$2)/10^9),0)</f>
        <v>-0.0003736228547</v>
      </c>
      <c r="P2320" s="160">
        <f>IF($M$2253&gt;0,PPMT('Assumptions (Petroleum)'!$V$6,Model!Z$1,'Assumptions (Petroleum)'!$V$9,'Assumptions (Petroleum)'!$V$4*Model!$M$2253*AVERAGE('Assumptions (Petroleum)'!$I$2:$K$2)/10^9),0)</f>
        <v>-0.0003913699403</v>
      </c>
      <c r="Q2320" s="160">
        <f>IF($M$2253&gt;0,PPMT('Assumptions (Petroleum)'!$V$6,Model!AA$1,'Assumptions (Petroleum)'!$V$9,'Assumptions (Petroleum)'!$V$4*Model!$M$2253*AVERAGE('Assumptions (Petroleum)'!$I$2:$K$2)/10^9),0)</f>
        <v>-0.0004099600124</v>
      </c>
      <c r="R2320" s="160">
        <f>IF($M$2253&gt;0,PPMT('Assumptions (Petroleum)'!$V$6,Model!AB$1,'Assumptions (Petroleum)'!$V$9,'Assumptions (Petroleum)'!$V$4*Model!$M$2253*AVERAGE('Assumptions (Petroleum)'!$I$2:$K$2)/10^9),0)</f>
        <v>-0.000429433113</v>
      </c>
      <c r="S2320" s="160">
        <f>IF($M$2253&gt;0,PPMT('Assumptions (Petroleum)'!$V$6,Model!AC$1,'Assumptions (Petroleum)'!$V$9,'Assumptions (Petroleum)'!$V$4*Model!$M$2253*AVERAGE('Assumptions (Petroleum)'!$I$2:$K$2)/10^9),0)</f>
        <v>-0.0004498311859</v>
      </c>
      <c r="T2320" s="160">
        <f>IF($M$2253&gt;0,PPMT('Assumptions (Petroleum)'!$V$6,Model!AD$1,'Assumptions (Petroleum)'!$V$9,'Assumptions (Petroleum)'!$V$4*Model!$M$2253*AVERAGE('Assumptions (Petroleum)'!$I$2:$K$2)/10^9),0)</f>
        <v>-0.0004711981672</v>
      </c>
      <c r="U2320" s="160">
        <f>IF($M$2253&gt;0,PPMT('Assumptions (Petroleum)'!$V$6,Model!AE$1,'Assumptions (Petroleum)'!$V$9,'Assumptions (Petroleum)'!$V$4*Model!$M$2253*AVERAGE('Assumptions (Petroleum)'!$I$2:$K$2)/10^9),0)</f>
        <v>-0.0004935800802</v>
      </c>
      <c r="V2320" s="160">
        <f>IF($M$2253&gt;0,PPMT('Assumptions (Petroleum)'!$V$6,Model!AF$1,'Assumptions (Petroleum)'!$V$9,'Assumptions (Petroleum)'!$V$4*Model!$M$2253*AVERAGE('Assumptions (Petroleum)'!$I$2:$K$2)/10^9),0)</f>
        <v>-0.000517025134</v>
      </c>
      <c r="W2320" s="160">
        <f>IF($M$2253&gt;0,PPMT('Assumptions (Petroleum)'!$V$6,Model!AG$1,'Assumptions (Petroleum)'!$V$9,'Assumptions (Petroleum)'!$V$4*Model!$M$2253*AVERAGE('Assumptions (Petroleum)'!$I$2:$K$2)/10^9),0)</f>
        <v>-0.0005415838278</v>
      </c>
      <c r="X2320" s="160">
        <f>IF($M$2253&gt;0,PPMT('Assumptions (Petroleum)'!$V$6,Model!AH$1,'Assumptions (Petroleum)'!$V$9,'Assumptions (Petroleum)'!$V$4*Model!$M$2253*AVERAGE('Assumptions (Petroleum)'!$I$2:$K$2)/10^9),0)</f>
        <v>-0.0005673090597</v>
      </c>
      <c r="Y2320" s="160">
        <f>IF($M$2253&gt;0,PPMT('Assumptions (Petroleum)'!$V$6,Model!AI$1,'Assumptions (Petroleum)'!$V$9,'Assumptions (Petroleum)'!$V$4*Model!$M$2253*AVERAGE('Assumptions (Petroleum)'!$I$2:$K$2)/10^9),0)</f>
        <v>-0.00059425624</v>
      </c>
      <c r="Z2320" s="160">
        <f>IF($M$2253&gt;0,PPMT('Assumptions (Petroleum)'!$V$6,Model!AJ$1,'Assumptions (Petroleum)'!$V$9,'Assumptions (Petroleum)'!$V$4*Model!$M$2253*AVERAGE('Assumptions (Petroleum)'!$I$2:$K$2)/10^9),0)</f>
        <v>-0.0006224834114</v>
      </c>
      <c r="AA2320" s="160">
        <f>IF($M$2253&gt;0,PPMT('Assumptions (Petroleum)'!$V$6,Model!AK$1,'Assumptions (Petroleum)'!$V$9,'Assumptions (Petroleum)'!$V$4*Model!$M$2253*AVERAGE('Assumptions (Petroleum)'!$I$2:$K$2)/10^9),0)</f>
        <v>-0.0006520513734</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-0.001109057364</v>
      </c>
      <c r="O2321" s="177">
        <f>IF($N$2253&gt;0,PPMT('Assumptions (Petroleum)'!$V$6,Model!X$1,'Assumptions (Petroleum)'!$V$9,'Assumptions (Petroleum)'!$V$4*Model!$N$2253*AVERAGE('Assumptions (Petroleum)'!$J$2:$L$2)/10^9),0)</f>
        <v>-0.001161737589</v>
      </c>
      <c r="P2321" s="177">
        <f>IF($N$2253&gt;0,PPMT('Assumptions (Petroleum)'!$V$6,Model!Y$1,'Assumptions (Petroleum)'!$V$9,'Assumptions (Petroleum)'!$V$4*Model!$N$2253*AVERAGE('Assumptions (Petroleum)'!$J$2:$L$2)/10^9),0)</f>
        <v>-0.001216920124</v>
      </c>
      <c r="Q2321" s="177">
        <f>IF($N$2253&gt;0,PPMT('Assumptions (Petroleum)'!$V$6,Model!Z$1,'Assumptions (Petroleum)'!$V$9,'Assumptions (Petroleum)'!$V$4*Model!$N$2253*AVERAGE('Assumptions (Petroleum)'!$J$2:$L$2)/10^9),0)</f>
        <v>-0.00127472383</v>
      </c>
      <c r="R2321" s="177">
        <f>IF($N$2253&gt;0,PPMT('Assumptions (Petroleum)'!$V$6,Model!AA$1,'Assumptions (Petroleum)'!$V$9,'Assumptions (Petroleum)'!$V$4*Model!$N$2253*AVERAGE('Assumptions (Petroleum)'!$J$2:$L$2)/10^9),0)</f>
        <v>-0.001335273212</v>
      </c>
      <c r="S2321" s="177">
        <f>IF($N$2253&gt;0,PPMT('Assumptions (Petroleum)'!$V$6,Model!AB$1,'Assumptions (Petroleum)'!$V$9,'Assumptions (Petroleum)'!$V$4*Model!$N$2253*AVERAGE('Assumptions (Petroleum)'!$J$2:$L$2)/10^9),0)</f>
        <v>-0.00139869869</v>
      </c>
      <c r="T2321" s="177">
        <f>IF($N$2253&gt;0,PPMT('Assumptions (Petroleum)'!$V$6,Model!AC$1,'Assumptions (Petroleum)'!$V$9,'Assumptions (Petroleum)'!$V$4*Model!$N$2253*AVERAGE('Assumptions (Petroleum)'!$J$2:$L$2)/10^9),0)</f>
        <v>-0.001465136877</v>
      </c>
      <c r="U2321" s="177">
        <f>IF($N$2253&gt;0,PPMT('Assumptions (Petroleum)'!$V$6,Model!AD$1,'Assumptions (Petroleum)'!$V$9,'Assumptions (Petroleum)'!$V$4*Model!$N$2253*AVERAGE('Assumptions (Petroleum)'!$J$2:$L$2)/10^9),0)</f>
        <v>-0.001534730879</v>
      </c>
      <c r="V2321" s="177">
        <f>IF($N$2253&gt;0,PPMT('Assumptions (Petroleum)'!$V$6,Model!AE$1,'Assumptions (Petroleum)'!$V$9,'Assumptions (Petroleum)'!$V$4*Model!$N$2253*AVERAGE('Assumptions (Petroleum)'!$J$2:$L$2)/10^9),0)</f>
        <v>-0.001607630596</v>
      </c>
      <c r="W2321" s="177">
        <f>IF($N$2253&gt;0,PPMT('Assumptions (Petroleum)'!$V$6,Model!AF$1,'Assumptions (Petroleum)'!$V$9,'Assumptions (Petroleum)'!$V$4*Model!$N$2253*AVERAGE('Assumptions (Petroleum)'!$J$2:$L$2)/10^9),0)</f>
        <v>-0.001683993049</v>
      </c>
      <c r="X2321" s="177">
        <f>IF($N$2253&gt;0,PPMT('Assumptions (Petroleum)'!$V$6,Model!AG$1,'Assumptions (Petroleum)'!$V$9,'Assumptions (Petroleum)'!$V$4*Model!$N$2253*AVERAGE('Assumptions (Petroleum)'!$J$2:$L$2)/10^9),0)</f>
        <v>-0.001763982719</v>
      </c>
      <c r="Y2321" s="177">
        <f>IF($N$2253&gt;0,PPMT('Assumptions (Petroleum)'!$V$6,Model!AH$1,'Assumptions (Petroleum)'!$V$9,'Assumptions (Petroleum)'!$V$4*Model!$N$2253*AVERAGE('Assumptions (Petroleum)'!$J$2:$L$2)/10^9),0)</f>
        <v>-0.001847771898</v>
      </c>
      <c r="Z2321" s="177">
        <f>IF($N$2253&gt;0,PPMT('Assumptions (Petroleum)'!$V$6,Model!AI$1,'Assumptions (Petroleum)'!$V$9,'Assumptions (Petroleum)'!$V$4*Model!$N$2253*AVERAGE('Assumptions (Petroleum)'!$J$2:$L$2)/10^9),0)</f>
        <v>-0.001935541063</v>
      </c>
      <c r="AA2321" s="177">
        <f>IF($N$2253&gt;0,PPMT('Assumptions (Petroleum)'!$V$6,Model!AJ$1,'Assumptions (Petroleum)'!$V$9,'Assumptions (Petroleum)'!$V$4*Model!$N$2253*AVERAGE('Assumptions (Petroleum)'!$J$2:$L$2)/10^9),0)</f>
        <v>-0.002027479264</v>
      </c>
      <c r="AB2321" s="177">
        <f>IF($N$2253&gt;0,PPMT('Assumptions (Petroleum)'!$V$6,Model!AK$1,'Assumptions (Petroleum)'!$V$9,'Assumptions (Petroleum)'!$V$4*Model!$N$2253*AVERAGE('Assumptions (Petroleum)'!$J$2:$L$2)/10^9),0)</f>
        <v>-0.002123784529</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v>
      </c>
      <c r="P2322" s="160">
        <f>IF($O$2253&gt;0,PPMT('Assumptions (Petroleum)'!$V$6,Model!X$1,'Assumptions (Petroleum)'!$V$9,'Assumptions (Petroleum)'!$V$4*Model!$O$2253*AVERAGE('Assumptions (Petroleum)'!$K$2:$M$2)/10^9),0)</f>
        <v>0</v>
      </c>
      <c r="Q2322" s="160">
        <f>IF($O$2253&gt;0,PPMT('Assumptions (Petroleum)'!$V$6,Model!Y$1,'Assumptions (Petroleum)'!$V$9,'Assumptions (Petroleum)'!$V$4*Model!$O$2253*AVERAGE('Assumptions (Petroleum)'!$K$2:$M$2)/10^9),0)</f>
        <v>0</v>
      </c>
      <c r="R2322" s="160">
        <f>IF($O$2253&gt;0,PPMT('Assumptions (Petroleum)'!$V$6,Model!Z$1,'Assumptions (Petroleum)'!$V$9,'Assumptions (Petroleum)'!$V$4*Model!$O$2253*AVERAGE('Assumptions (Petroleum)'!$K$2:$M$2)/10^9),0)</f>
        <v>0</v>
      </c>
      <c r="S2322" s="160">
        <f>IF($O$2253&gt;0,PPMT('Assumptions (Petroleum)'!$V$6,Model!AA$1,'Assumptions (Petroleum)'!$V$9,'Assumptions (Petroleum)'!$V$4*Model!$O$2253*AVERAGE('Assumptions (Petroleum)'!$K$2:$M$2)/10^9),0)</f>
        <v>0</v>
      </c>
      <c r="T2322" s="160">
        <f>IF($O$2253&gt;0,PPMT('Assumptions (Petroleum)'!$V$6,Model!AB$1,'Assumptions (Petroleum)'!$V$9,'Assumptions (Petroleum)'!$V$4*Model!$O$2253*AVERAGE('Assumptions (Petroleum)'!$K$2:$M$2)/10^9),0)</f>
        <v>0</v>
      </c>
      <c r="U2322" s="160">
        <f>IF($O$2253&gt;0,PPMT('Assumptions (Petroleum)'!$V$6,Model!AC$1,'Assumptions (Petroleum)'!$V$9,'Assumptions (Petroleum)'!$V$4*Model!$O$2253*AVERAGE('Assumptions (Petroleum)'!$K$2:$M$2)/10^9),0)</f>
        <v>0</v>
      </c>
      <c r="V2322" s="160">
        <f>IF($O$2253&gt;0,PPMT('Assumptions (Petroleum)'!$V$6,Model!AD$1,'Assumptions (Petroleum)'!$V$9,'Assumptions (Petroleum)'!$V$4*Model!$O$2253*AVERAGE('Assumptions (Petroleum)'!$K$2:$M$2)/10^9),0)</f>
        <v>0</v>
      </c>
      <c r="W2322" s="160">
        <f>IF($O$2253&gt;0,PPMT('Assumptions (Petroleum)'!$V$6,Model!AE$1,'Assumptions (Petroleum)'!$V$9,'Assumptions (Petroleum)'!$V$4*Model!$O$2253*AVERAGE('Assumptions (Petroleum)'!$K$2:$M$2)/10^9),0)</f>
        <v>0</v>
      </c>
      <c r="X2322" s="160">
        <f>IF($O$2253&gt;0,PPMT('Assumptions (Petroleum)'!$V$6,Model!AF$1,'Assumptions (Petroleum)'!$V$9,'Assumptions (Petroleum)'!$V$4*Model!$O$2253*AVERAGE('Assumptions (Petroleum)'!$K$2:$M$2)/10^9),0)</f>
        <v>0</v>
      </c>
      <c r="Y2322" s="160">
        <f>IF($O$2253&gt;0,PPMT('Assumptions (Petroleum)'!$V$6,Model!AG$1,'Assumptions (Petroleum)'!$V$9,'Assumptions (Petroleum)'!$V$4*Model!$O$2253*AVERAGE('Assumptions (Petroleum)'!$K$2:$M$2)/10^9),0)</f>
        <v>0</v>
      </c>
      <c r="Z2322" s="160">
        <f>IF($O$2253&gt;0,PPMT('Assumptions (Petroleum)'!$V$6,Model!AH$1,'Assumptions (Petroleum)'!$V$9,'Assumptions (Petroleum)'!$V$4*Model!$O$2253*AVERAGE('Assumptions (Petroleum)'!$K$2:$M$2)/10^9),0)</f>
        <v>0</v>
      </c>
      <c r="AA2322" s="160">
        <f>IF($O$2253&gt;0,PPMT('Assumptions (Petroleum)'!$V$6,Model!AI$1,'Assumptions (Petroleum)'!$V$9,'Assumptions (Petroleum)'!$V$4*Model!$O$2253*AVERAGE('Assumptions (Petroleum)'!$K$2:$M$2)/10^9),0)</f>
        <v>0</v>
      </c>
      <c r="AB2322" s="160">
        <f>IF($O$2253&gt;0,PPMT('Assumptions (Petroleum)'!$V$6,Model!AJ$1,'Assumptions (Petroleum)'!$V$9,'Assumptions (Petroleum)'!$V$4*Model!$O$2253*AVERAGE('Assumptions (Petroleum)'!$K$2:$M$2)/10^9),0)</f>
        <v>0</v>
      </c>
      <c r="AC2322" s="160">
        <f>IF($O$2253&gt;0,PPMT('Assumptions (Petroleum)'!$V$6,Model!AK$1,'Assumptions (Petroleum)'!$V$9,'Assumptions (Petroleum)'!$V$4*Model!$O$2253*AVERAGE('Assumptions (Petroleum)'!$K$2:$M$2)/10^9),0)</f>
        <v>0</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v>
      </c>
      <c r="Q2323" s="177">
        <f>IF($P$2253&gt;0,PPMT('Assumptions (Petroleum)'!$V$6,Model!X$1,'Assumptions (Petroleum)'!$V$9,'Assumptions (Petroleum)'!$V$4*Model!$P$2253*AVERAGE('Assumptions (Petroleum)'!$L$2:$N$2)/10^9),0)</f>
        <v>0</v>
      </c>
      <c r="R2323" s="177">
        <f>IF($P$2253&gt;0,PPMT('Assumptions (Petroleum)'!$V$6,Model!Y$1,'Assumptions (Petroleum)'!$V$9,'Assumptions (Petroleum)'!$V$4*Model!$P$2253*AVERAGE('Assumptions (Petroleum)'!$L$2:$N$2)/10^9),0)</f>
        <v>0</v>
      </c>
      <c r="S2323" s="177">
        <f>IF($P$2253&gt;0,PPMT('Assumptions (Petroleum)'!$V$6,Model!Z$1,'Assumptions (Petroleum)'!$V$9,'Assumptions (Petroleum)'!$V$4*Model!$P$2253*AVERAGE('Assumptions (Petroleum)'!$L$2:$N$2)/10^9),0)</f>
        <v>0</v>
      </c>
      <c r="T2323" s="177">
        <f>IF($P$2253&gt;0,PPMT('Assumptions (Petroleum)'!$V$6,Model!AA$1,'Assumptions (Petroleum)'!$V$9,'Assumptions (Petroleum)'!$V$4*Model!$P$2253*AVERAGE('Assumptions (Petroleum)'!$L$2:$N$2)/10^9),0)</f>
        <v>0</v>
      </c>
      <c r="U2323" s="177">
        <f>IF($P$2253&gt;0,PPMT('Assumptions (Petroleum)'!$V$6,Model!AB$1,'Assumptions (Petroleum)'!$V$9,'Assumptions (Petroleum)'!$V$4*Model!$P$2253*AVERAGE('Assumptions (Petroleum)'!$L$2:$N$2)/10^9),0)</f>
        <v>0</v>
      </c>
      <c r="V2323" s="177">
        <f>IF($P$2253&gt;0,PPMT('Assumptions (Petroleum)'!$V$6,Model!AC$1,'Assumptions (Petroleum)'!$V$9,'Assumptions (Petroleum)'!$V$4*Model!$P$2253*AVERAGE('Assumptions (Petroleum)'!$L$2:$N$2)/10^9),0)</f>
        <v>0</v>
      </c>
      <c r="W2323" s="177">
        <f>IF($P$2253&gt;0,PPMT('Assumptions (Petroleum)'!$V$6,Model!AD$1,'Assumptions (Petroleum)'!$V$9,'Assumptions (Petroleum)'!$V$4*Model!$P$2253*AVERAGE('Assumptions (Petroleum)'!$L$2:$N$2)/10^9),0)</f>
        <v>0</v>
      </c>
      <c r="X2323" s="177">
        <f>IF($P$2253&gt;0,PPMT('Assumptions (Petroleum)'!$V$6,Model!AE$1,'Assumptions (Petroleum)'!$V$9,'Assumptions (Petroleum)'!$V$4*Model!$P$2253*AVERAGE('Assumptions (Petroleum)'!$L$2:$N$2)/10^9),0)</f>
        <v>0</v>
      </c>
      <c r="Y2323" s="177">
        <f>IF($P$2253&gt;0,PPMT('Assumptions (Petroleum)'!$V$6,Model!AF$1,'Assumptions (Petroleum)'!$V$9,'Assumptions (Petroleum)'!$V$4*Model!$P$2253*AVERAGE('Assumptions (Petroleum)'!$L$2:$N$2)/10^9),0)</f>
        <v>0</v>
      </c>
      <c r="Z2323" s="177">
        <f>IF($P$2253&gt;0,PPMT('Assumptions (Petroleum)'!$V$6,Model!AG$1,'Assumptions (Petroleum)'!$V$9,'Assumptions (Petroleum)'!$V$4*Model!$P$2253*AVERAGE('Assumptions (Petroleum)'!$L$2:$N$2)/10^9),0)</f>
        <v>0</v>
      </c>
      <c r="AA2323" s="177">
        <f>IF($P$2253&gt;0,PPMT('Assumptions (Petroleum)'!$V$6,Model!AH$1,'Assumptions (Petroleum)'!$V$9,'Assumptions (Petroleum)'!$V$4*Model!$P$2253*AVERAGE('Assumptions (Petroleum)'!$L$2:$N$2)/10^9),0)</f>
        <v>0</v>
      </c>
      <c r="AB2323" s="177">
        <f>IF($P$2253&gt;0,PPMT('Assumptions (Petroleum)'!$V$6,Model!AI$1,'Assumptions (Petroleum)'!$V$9,'Assumptions (Petroleum)'!$V$4*Model!$P$2253*AVERAGE('Assumptions (Petroleum)'!$L$2:$N$2)/10^9),0)</f>
        <v>0</v>
      </c>
      <c r="AC2323" s="177">
        <f>IF($P$2253&gt;0,PPMT('Assumptions (Petroleum)'!$V$6,Model!AJ$1,'Assumptions (Petroleum)'!$V$9,'Assumptions (Petroleum)'!$V$4*Model!$P$2253*AVERAGE('Assumptions (Petroleum)'!$L$2:$N$2)/10^9),0)</f>
        <v>0</v>
      </c>
      <c r="AD2323" s="177">
        <f>IF($P$2253&gt;0,PPMT('Assumptions (Petroleum)'!$V$6,Model!AK$1,'Assumptions (Petroleum)'!$V$9,'Assumptions (Petroleum)'!$V$4*Model!$P$2253*AVERAGE('Assumptions (Petroleum)'!$L$2:$N$2)/10^9),0)</f>
        <v>0</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-0.0004373529373</v>
      </c>
      <c r="R2324" s="160">
        <f>IF($Q$2253&gt;0,PPMT('Assumptions (Petroleum)'!$V$6,Model!X$1,'Assumptions (Petroleum)'!$V$9,'Assumptions (Petroleum)'!$V$4*Model!$Q$2253*AVERAGE('Assumptions (Petroleum)'!$M$2:$O$2)/10^9),0)</f>
        <v>-0.0004581272019</v>
      </c>
      <c r="S2324" s="160">
        <f>IF($Q$2253&gt;0,PPMT('Assumptions (Petroleum)'!$V$6,Model!Y$1,'Assumptions (Petroleum)'!$V$9,'Assumptions (Petroleum)'!$V$4*Model!$Q$2253*AVERAGE('Assumptions (Petroleum)'!$M$2:$O$2)/10^9),0)</f>
        <v>-0.0004798882439</v>
      </c>
      <c r="T2324" s="160">
        <f>IF($Q$2253&gt;0,PPMT('Assumptions (Petroleum)'!$V$6,Model!Z$1,'Assumptions (Petroleum)'!$V$9,'Assumptions (Petroleum)'!$V$4*Model!$Q$2253*AVERAGE('Assumptions (Petroleum)'!$M$2:$O$2)/10^9),0)</f>
        <v>-0.0005026829355</v>
      </c>
      <c r="U2324" s="160">
        <f>IF($Q$2253&gt;0,PPMT('Assumptions (Petroleum)'!$V$6,Model!AA$1,'Assumptions (Petroleum)'!$V$9,'Assumptions (Petroleum)'!$V$4*Model!$Q$2253*AVERAGE('Assumptions (Petroleum)'!$M$2:$O$2)/10^9),0)</f>
        <v>-0.000526560375</v>
      </c>
      <c r="V2324" s="160">
        <f>IF($Q$2253&gt;0,PPMT('Assumptions (Petroleum)'!$V$6,Model!AB$1,'Assumptions (Petroleum)'!$V$9,'Assumptions (Petroleum)'!$V$4*Model!$Q$2253*AVERAGE('Assumptions (Petroleum)'!$M$2:$O$2)/10^9),0)</f>
        <v>-0.0005515719928</v>
      </c>
      <c r="W2324" s="160">
        <f>IF($Q$2253&gt;0,PPMT('Assumptions (Petroleum)'!$V$6,Model!AC$1,'Assumptions (Petroleum)'!$V$9,'Assumptions (Petroleum)'!$V$4*Model!$Q$2253*AVERAGE('Assumptions (Petroleum)'!$M$2:$O$2)/10^9),0)</f>
        <v>-0.0005777716624</v>
      </c>
      <c r="X2324" s="160">
        <f>IF($Q$2253&gt;0,PPMT('Assumptions (Petroleum)'!$V$6,Model!AD$1,'Assumptions (Petroleum)'!$V$9,'Assumptions (Petroleum)'!$V$4*Model!$Q$2253*AVERAGE('Assumptions (Petroleum)'!$M$2:$O$2)/10^9),0)</f>
        <v>-0.0006052158164</v>
      </c>
      <c r="Y2324" s="160">
        <f>IF($Q$2253&gt;0,PPMT('Assumptions (Petroleum)'!$V$6,Model!AE$1,'Assumptions (Petroleum)'!$V$9,'Assumptions (Petroleum)'!$V$4*Model!$Q$2253*AVERAGE('Assumptions (Petroleum)'!$M$2:$O$2)/10^9),0)</f>
        <v>-0.0006339635677</v>
      </c>
      <c r="Z2324" s="160">
        <f>IF($Q$2253&gt;0,PPMT('Assumptions (Petroleum)'!$V$6,Model!AF$1,'Assumptions (Petroleum)'!$V$9,'Assumptions (Petroleum)'!$V$4*Model!$Q$2253*AVERAGE('Assumptions (Petroleum)'!$M$2:$O$2)/10^9),0)</f>
        <v>-0.0006640768371</v>
      </c>
      <c r="AA2324" s="160">
        <f>IF($Q$2253&gt;0,PPMT('Assumptions (Petroleum)'!$V$6,Model!AG$1,'Assumptions (Petroleum)'!$V$9,'Assumptions (Petroleum)'!$V$4*Model!$Q$2253*AVERAGE('Assumptions (Petroleum)'!$M$2:$O$2)/10^9),0)</f>
        <v>-0.0006956204869</v>
      </c>
      <c r="AB2324" s="160">
        <f>IF($Q$2253&gt;0,PPMT('Assumptions (Petroleum)'!$V$6,Model!AH$1,'Assumptions (Petroleum)'!$V$9,'Assumptions (Petroleum)'!$V$4*Model!$Q$2253*AVERAGE('Assumptions (Petroleum)'!$M$2:$O$2)/10^9),0)</f>
        <v>-0.00072866246</v>
      </c>
      <c r="AC2324" s="160">
        <f>IF($Q$2253&gt;0,PPMT('Assumptions (Petroleum)'!$V$6,Model!AI$1,'Assumptions (Petroleum)'!$V$9,'Assumptions (Petroleum)'!$V$4*Model!$Q$2253*AVERAGE('Assumptions (Petroleum)'!$M$2:$O$2)/10^9),0)</f>
        <v>-0.0007632739269</v>
      </c>
      <c r="AD2324" s="160">
        <f>IF($Q$2253&gt;0,PPMT('Assumptions (Petroleum)'!$V$6,Model!AJ$1,'Assumptions (Petroleum)'!$V$9,'Assumptions (Petroleum)'!$V$4*Model!$Q$2253*AVERAGE('Assumptions (Petroleum)'!$M$2:$O$2)/10^9),0)</f>
        <v>-0.0007995294384</v>
      </c>
      <c r="AE2324" s="160">
        <f>IF($Q$2253&gt;0,PPMT('Assumptions (Petroleum)'!$V$6,Model!AK$1,'Assumptions (Petroleum)'!$V$9,'Assumptions (Petroleum)'!$V$4*Model!$Q$2253*AVERAGE('Assumptions (Petroleum)'!$M$2:$O$2)/10^9),0)</f>
        <v>-0.0008375070867</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-0.001006045121</v>
      </c>
      <c r="S2325" s="177">
        <f>IF($R$2253&gt;0,PPMT('Assumptions (Petroleum)'!$V$6,Model!X$1,'Assumptions (Petroleum)'!$V$9,'Assumptions (Petroleum)'!$V$4*Model!$R$2253*AVERAGE('Assumptions (Petroleum)'!$N$2:$P$2)/10^9),0)</f>
        <v>-0.001053832264</v>
      </c>
      <c r="T2325" s="177">
        <f>IF($R$2253&gt;0,PPMT('Assumptions (Petroleum)'!$V$6,Model!Y$1,'Assumptions (Petroleum)'!$V$9,'Assumptions (Petroleum)'!$V$4*Model!$R$2253*AVERAGE('Assumptions (Petroleum)'!$N$2:$P$2)/10^9),0)</f>
        <v>-0.001103889297</v>
      </c>
      <c r="U2325" s="177">
        <f>IF($R$2253&gt;0,PPMT('Assumptions (Petroleum)'!$V$6,Model!Z$1,'Assumptions (Petroleum)'!$V$9,'Assumptions (Petroleum)'!$V$4*Model!$R$2253*AVERAGE('Assumptions (Petroleum)'!$N$2:$P$2)/10^9),0)</f>
        <v>-0.001156324039</v>
      </c>
      <c r="V2325" s="177">
        <f>IF($R$2253&gt;0,PPMT('Assumptions (Petroleum)'!$V$6,Model!AA$1,'Assumptions (Petroleum)'!$V$9,'Assumptions (Petroleum)'!$V$4*Model!$R$2253*AVERAGE('Assumptions (Petroleum)'!$N$2:$P$2)/10^9),0)</f>
        <v>-0.00121124943</v>
      </c>
      <c r="W2325" s="177">
        <f>IF($R$2253&gt;0,PPMT('Assumptions (Petroleum)'!$V$6,Model!AB$1,'Assumptions (Petroleum)'!$V$9,'Assumptions (Petroleum)'!$V$4*Model!$R$2253*AVERAGE('Assumptions (Petroleum)'!$N$2:$P$2)/10^9),0)</f>
        <v>-0.001268783778</v>
      </c>
      <c r="X2325" s="177">
        <f>IF($R$2253&gt;0,PPMT('Assumptions (Petroleum)'!$V$6,Model!AC$1,'Assumptions (Petroleum)'!$V$9,'Assumptions (Petroleum)'!$V$4*Model!$R$2253*AVERAGE('Assumptions (Petroleum)'!$N$2:$P$2)/10^9),0)</f>
        <v>-0.001329051008</v>
      </c>
      <c r="Y2325" s="177">
        <f>IF($R$2253&gt;0,PPMT('Assumptions (Petroleum)'!$V$6,Model!AD$1,'Assumptions (Petroleum)'!$V$9,'Assumptions (Petroleum)'!$V$4*Model!$R$2253*AVERAGE('Assumptions (Petroleum)'!$N$2:$P$2)/10^9),0)</f>
        <v>-0.001392180931</v>
      </c>
      <c r="Z2325" s="177">
        <f>IF($R$2253&gt;0,PPMT('Assumptions (Petroleum)'!$V$6,Model!AE$1,'Assumptions (Petroleum)'!$V$9,'Assumptions (Petroleum)'!$V$4*Model!$R$2253*AVERAGE('Assumptions (Petroleum)'!$N$2:$P$2)/10^9),0)</f>
        <v>-0.001458309525</v>
      </c>
      <c r="AA2325" s="177">
        <f>IF($R$2253&gt;0,PPMT('Assumptions (Petroleum)'!$V$6,Model!AF$1,'Assumptions (Petroleum)'!$V$9,'Assumptions (Petroleum)'!$V$4*Model!$R$2253*AVERAGE('Assumptions (Petroleum)'!$N$2:$P$2)/10^9),0)</f>
        <v>-0.001527579227</v>
      </c>
      <c r="AB2325" s="177">
        <f>IF($R$2253&gt;0,PPMT('Assumptions (Petroleum)'!$V$6,Model!AG$1,'Assumptions (Petroleum)'!$V$9,'Assumptions (Petroleum)'!$V$4*Model!$R$2253*AVERAGE('Assumptions (Petroleum)'!$N$2:$P$2)/10^9),0)</f>
        <v>-0.001600139241</v>
      </c>
      <c r="AC2325" s="177">
        <f>IF($R$2253&gt;0,PPMT('Assumptions (Petroleum)'!$V$6,Model!AH$1,'Assumptions (Petroleum)'!$V$9,'Assumptions (Petroleum)'!$V$4*Model!$R$2253*AVERAGE('Assumptions (Petroleum)'!$N$2:$P$2)/10^9),0)</f>
        <v>-0.001676145855</v>
      </c>
      <c r="AD2325" s="177">
        <f>IF($R$2253&gt;0,PPMT('Assumptions (Petroleum)'!$V$6,Model!AI$1,'Assumptions (Petroleum)'!$V$9,'Assumptions (Petroleum)'!$V$4*Model!$R$2253*AVERAGE('Assumptions (Petroleum)'!$N$2:$P$2)/10^9),0)</f>
        <v>-0.001755762783</v>
      </c>
      <c r="AE2325" s="177">
        <f>IF($R$2253&gt;0,PPMT('Assumptions (Petroleum)'!$V$6,Model!AJ$1,'Assumptions (Petroleum)'!$V$9,'Assumptions (Petroleum)'!$V$4*Model!$R$2253*AVERAGE('Assumptions (Petroleum)'!$N$2:$P$2)/10^9),0)</f>
        <v>-0.001839161515</v>
      </c>
      <c r="AF2325" s="177">
        <f>IF($R$2253&gt;0,PPMT('Assumptions (Petroleum)'!$V$6,Model!AK$1,'Assumptions (Petroleum)'!$V$9,'Assumptions (Petroleum)'!$V$4*Model!$R$2253*AVERAGE('Assumptions (Petroleum)'!$N$2:$P$2)/10^9),0)</f>
        <v>-0.001926521687</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-0.0006959671169</v>
      </c>
      <c r="U2327" s="160">
        <f>IF($T$2253&gt;0,PPMT('Assumptions (Petroleum)'!$V$6,Model!X$1,'Assumptions (Petroleum)'!$V$9,'Assumptions (Petroleum)'!$V$4*Model!$T$2253*AVERAGE('Assumptions (Petroleum)'!$P$2:$R$2)/10^9),0)</f>
        <v>-0.000729025555</v>
      </c>
      <c r="V2327" s="160">
        <f>IF($T$2253&gt;0,PPMT('Assumptions (Petroleum)'!$V$6,Model!Y$1,'Assumptions (Petroleum)'!$V$9,'Assumptions (Petroleum)'!$V$4*Model!$T$2253*AVERAGE('Assumptions (Petroleum)'!$P$2:$R$2)/10^9),0)</f>
        <v>-0.0007636542688</v>
      </c>
      <c r="W2327" s="160">
        <f>IF($T$2253&gt;0,PPMT('Assumptions (Petroleum)'!$V$6,Model!Z$1,'Assumptions (Petroleum)'!$V$9,'Assumptions (Petroleum)'!$V$4*Model!$T$2253*AVERAGE('Assumptions (Petroleum)'!$P$2:$R$2)/10^9),0)</f>
        <v>-0.0007999278466</v>
      </c>
      <c r="X2327" s="160">
        <f>IF($T$2253&gt;0,PPMT('Assumptions (Petroleum)'!$V$6,Model!AA$1,'Assumptions (Petroleum)'!$V$9,'Assumptions (Petroleum)'!$V$4*Model!$T$2253*AVERAGE('Assumptions (Petroleum)'!$P$2:$R$2)/10^9),0)</f>
        <v>-0.0008379244193</v>
      </c>
      <c r="Y2327" s="160">
        <f>IF($T$2253&gt;0,PPMT('Assumptions (Petroleum)'!$V$6,Model!AB$1,'Assumptions (Petroleum)'!$V$9,'Assumptions (Petroleum)'!$V$4*Model!$T$2253*AVERAGE('Assumptions (Petroleum)'!$P$2:$R$2)/10^9),0)</f>
        <v>-0.0008777258292</v>
      </c>
      <c r="Z2327" s="160">
        <f>IF($T$2253&gt;0,PPMT('Assumptions (Petroleum)'!$V$6,Model!AC$1,'Assumptions (Petroleum)'!$V$9,'Assumptions (Petroleum)'!$V$4*Model!$T$2253*AVERAGE('Assumptions (Petroleum)'!$P$2:$R$2)/10^9),0)</f>
        <v>-0.0009194178061</v>
      </c>
      <c r="AA2327" s="160">
        <f>IF($T$2253&gt;0,PPMT('Assumptions (Petroleum)'!$V$6,Model!AD$1,'Assumptions (Petroleum)'!$V$9,'Assumptions (Petroleum)'!$V$4*Model!$T$2253*AVERAGE('Assumptions (Petroleum)'!$P$2:$R$2)/10^9),0)</f>
        <v>-0.0009630901519</v>
      </c>
      <c r="AB2327" s="160">
        <f>IF($T$2253&gt;0,PPMT('Assumptions (Petroleum)'!$V$6,Model!AE$1,'Assumptions (Petroleum)'!$V$9,'Assumptions (Petroleum)'!$V$4*Model!$T$2253*AVERAGE('Assumptions (Petroleum)'!$P$2:$R$2)/10^9),0)</f>
        <v>-0.001008836934</v>
      </c>
      <c r="AC2327" s="160">
        <f>IF($T$2253&gt;0,PPMT('Assumptions (Petroleum)'!$V$6,Model!AF$1,'Assumptions (Petroleum)'!$V$9,'Assumptions (Petroleum)'!$V$4*Model!$T$2253*AVERAGE('Assumptions (Petroleum)'!$P$2:$R$2)/10^9),0)</f>
        <v>-0.001056756688</v>
      </c>
      <c r="AD2327" s="160">
        <f>IF($T$2253&gt;0,PPMT('Assumptions (Petroleum)'!$V$6,Model!AG$1,'Assumptions (Petroleum)'!$V$9,'Assumptions (Petroleum)'!$V$4*Model!$T$2253*AVERAGE('Assumptions (Petroleum)'!$P$2:$R$2)/10^9),0)</f>
        <v>-0.001106952631</v>
      </c>
      <c r="AE2327" s="160">
        <f>IF($T$2253&gt;0,PPMT('Assumptions (Petroleum)'!$V$6,Model!AH$1,'Assumptions (Petroleum)'!$V$9,'Assumptions (Petroleum)'!$V$4*Model!$T$2253*AVERAGE('Assumptions (Petroleum)'!$P$2:$R$2)/10^9),0)</f>
        <v>-0.001159532881</v>
      </c>
      <c r="AF2327" s="160">
        <f>IF($T$2253&gt;0,PPMT('Assumptions (Petroleum)'!$V$6,Model!AI$1,'Assumptions (Petroleum)'!$V$9,'Assumptions (Petroleum)'!$V$4*Model!$T$2253*AVERAGE('Assumptions (Petroleum)'!$P$2:$R$2)/10^9),0)</f>
        <v>-0.001214610693</v>
      </c>
      <c r="AG2327" s="160">
        <f>IF($T$2253&gt;0,PPMT('Assumptions (Petroleum)'!$V$6,Model!AJ$1,'Assumptions (Petroleum)'!$V$9,'Assumptions (Petroleum)'!$V$4*Model!$T$2253*AVERAGE('Assumptions (Petroleum)'!$P$2:$R$2)/10^9),0)</f>
        <v>-0.001272304701</v>
      </c>
      <c r="AH2327" s="160">
        <f>IF($T$2253&gt;0,PPMT('Assumptions (Petroleum)'!$V$6,Model!AK$1,'Assumptions (Petroleum)'!$V$9,'Assumptions (Petroleum)'!$V$4*Model!$T$2253*AVERAGE('Assumptions (Petroleum)'!$P$2:$R$2)/10^9),0)</f>
        <v>-0.001332739174</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-0.00002571785695</v>
      </c>
      <c r="V2328" s="160">
        <f>IF($U$2253&gt;0,PPMT('Assumptions (Petroleum)'!$V$6,Model!X$1,'Assumptions (Petroleum)'!$V$9,'Assumptions (Petroleum)'!$V$4*Model!$U$2253*AVERAGE('Assumptions (Petroleum)'!$Q$2:$S$2)/10^9),0)</f>
        <v>-0.00002693945516</v>
      </c>
      <c r="W2328" s="160">
        <f>IF($U$2253&gt;0,PPMT('Assumptions (Petroleum)'!$V$6,Model!Y$1,'Assumptions (Petroleum)'!$V$9,'Assumptions (Petroleum)'!$V$4*Model!$U$2253*AVERAGE('Assumptions (Petroleum)'!$Q$2:$S$2)/10^9),0)</f>
        <v>-0.00002821907928</v>
      </c>
      <c r="X2328" s="160">
        <f>IF($U$2253&gt;0,PPMT('Assumptions (Petroleum)'!$V$6,Model!Z$1,'Assumptions (Petroleum)'!$V$9,'Assumptions (Petroleum)'!$V$4*Model!$U$2253*AVERAGE('Assumptions (Petroleum)'!$Q$2:$S$2)/10^9),0)</f>
        <v>-0.00002955948555</v>
      </c>
      <c r="Y2328" s="160">
        <f>IF($U$2253&gt;0,PPMT('Assumptions (Petroleum)'!$V$6,Model!AA$1,'Assumptions (Petroleum)'!$V$9,'Assumptions (Petroleum)'!$V$4*Model!$U$2253*AVERAGE('Assumptions (Petroleum)'!$Q$2:$S$2)/10^9),0)</f>
        <v>-0.00003096356111</v>
      </c>
      <c r="Z2328" s="160">
        <f>IF($U$2253&gt;0,PPMT('Assumptions (Petroleum)'!$V$6,Model!AB$1,'Assumptions (Petroleum)'!$V$9,'Assumptions (Petroleum)'!$V$4*Model!$U$2253*AVERAGE('Assumptions (Petroleum)'!$Q$2:$S$2)/10^9),0)</f>
        <v>-0.00003243433026</v>
      </c>
      <c r="AA2328" s="160">
        <f>IF($U$2253&gt;0,PPMT('Assumptions (Petroleum)'!$V$6,Model!AC$1,'Assumptions (Petroleum)'!$V$9,'Assumptions (Petroleum)'!$V$4*Model!$U$2253*AVERAGE('Assumptions (Petroleum)'!$Q$2:$S$2)/10^9),0)</f>
        <v>-0.00003397496095</v>
      </c>
      <c r="AB2328" s="160">
        <f>IF($U$2253&gt;0,PPMT('Assumptions (Petroleum)'!$V$6,Model!AD$1,'Assumptions (Petroleum)'!$V$9,'Assumptions (Petroleum)'!$V$4*Model!$U$2253*AVERAGE('Assumptions (Petroleum)'!$Q$2:$S$2)/10^9),0)</f>
        <v>-0.00003558877159</v>
      </c>
      <c r="AC2328" s="160">
        <f>IF($U$2253&gt;0,PPMT('Assumptions (Petroleum)'!$V$6,Model!AE$1,'Assumptions (Petroleum)'!$V$9,'Assumptions (Petroleum)'!$V$4*Model!$U$2253*AVERAGE('Assumptions (Petroleum)'!$Q$2:$S$2)/10^9),0)</f>
        <v>-0.00003727923824</v>
      </c>
      <c r="AD2328" s="160">
        <f>IF($U$2253&gt;0,PPMT('Assumptions (Petroleum)'!$V$6,Model!AF$1,'Assumptions (Petroleum)'!$V$9,'Assumptions (Petroleum)'!$V$4*Model!$U$2253*AVERAGE('Assumptions (Petroleum)'!$Q$2:$S$2)/10^9),0)</f>
        <v>-0.00003905000206</v>
      </c>
      <c r="AE2328" s="160">
        <f>IF($U$2253&gt;0,PPMT('Assumptions (Petroleum)'!$V$6,Model!AG$1,'Assumptions (Petroleum)'!$V$9,'Assumptions (Petroleum)'!$V$4*Model!$U$2253*AVERAGE('Assumptions (Petroleum)'!$Q$2:$S$2)/10^9),0)</f>
        <v>-0.00004090487716</v>
      </c>
      <c r="AF2328" s="160">
        <f>IF($U$2253&gt;0,PPMT('Assumptions (Petroleum)'!$V$6,Model!AH$1,'Assumptions (Petroleum)'!$V$9,'Assumptions (Petroleum)'!$V$4*Model!$U$2253*AVERAGE('Assumptions (Petroleum)'!$Q$2:$S$2)/10^9),0)</f>
        <v>-0.00004284785882</v>
      </c>
      <c r="AG2328" s="160">
        <f>IF($U$2253&gt;0,PPMT('Assumptions (Petroleum)'!$V$6,Model!AI$1,'Assumptions (Petroleum)'!$V$9,'Assumptions (Petroleum)'!$V$4*Model!$U$2253*AVERAGE('Assumptions (Petroleum)'!$Q$2:$S$2)/10^9),0)</f>
        <v>-0.00004488313212</v>
      </c>
      <c r="AH2328" s="160">
        <f>IF($U$2253&gt;0,PPMT('Assumptions (Petroleum)'!$V$6,Model!AJ$1,'Assumptions (Petroleum)'!$V$9,'Assumptions (Petroleum)'!$V$4*Model!$U$2253*AVERAGE('Assumptions (Petroleum)'!$Q$2:$S$2)/10^9),0)</f>
        <v>-0.00004701508089</v>
      </c>
      <c r="AI2328" s="160">
        <f>IF($U$2253&gt;0,PPMT('Assumptions (Petroleum)'!$V$6,Model!AK$1,'Assumptions (Petroleum)'!$V$9,'Assumptions (Petroleum)'!$V$4*Model!$U$2253*AVERAGE('Assumptions (Petroleum)'!$Q$2:$S$2)/10^9),0)</f>
        <v>-0.00004924829724</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-0.0002106730831</v>
      </c>
      <c r="Y2331" s="160">
        <f>IF($X$2253&gt;0,PPMT('Assumptions (Petroleum)'!$V$6,Model!X$1,'Assumptions (Petroleum)'!$V$9,'Assumptions (Petroleum)'!$V$4*Model!$X$2253*average('Assumptions (Petroleum)'!$T$2:$V$2)/10^9),0)</f>
        <v>-0.0002206800546</v>
      </c>
      <c r="Z2331" s="160">
        <f>IF($X$2253&gt;0,PPMT('Assumptions (Petroleum)'!$V$6,Model!Y$1,'Assumptions (Petroleum)'!$V$9,'Assumptions (Petroleum)'!$V$4*Model!$X$2253*average('Assumptions (Petroleum)'!$T$2:$V$2)/10^9),0)</f>
        <v>-0.0002311623572</v>
      </c>
      <c r="AA2331" s="160">
        <f>IF($X$2253&gt;0,PPMT('Assumptions (Petroleum)'!$V$6,Model!Z$1,'Assumptions (Petroleum)'!$V$9,'Assumptions (Petroleum)'!$V$4*Model!$X$2253*average('Assumptions (Petroleum)'!$T$2:$V$2)/10^9),0)</f>
        <v>-0.0002421425691</v>
      </c>
      <c r="AB2331" s="160">
        <f>IF($X$2253&gt;0,PPMT('Assumptions (Petroleum)'!$V$6,Model!AA$1,'Assumptions (Petroleum)'!$V$9,'Assumptions (Petroleum)'!$V$4*Model!$X$2253*average('Assumptions (Petroleum)'!$T$2:$V$2)/10^9),0)</f>
        <v>-0.0002536443412</v>
      </c>
      <c r="AC2331" s="160">
        <f>IF($X$2253&gt;0,PPMT('Assumptions (Petroleum)'!$V$6,Model!AB$1,'Assumptions (Petroleum)'!$V$9,'Assumptions (Petroleum)'!$V$4*Model!$X$2253*average('Assumptions (Petroleum)'!$T$2:$V$2)/10^9),0)</f>
        <v>-0.0002656924474</v>
      </c>
      <c r="AD2331" s="160">
        <f>IF($X$2253&gt;0,PPMT('Assumptions (Petroleum)'!$V$6,Model!AC$1,'Assumptions (Petroleum)'!$V$9,'Assumptions (Petroleum)'!$V$4*Model!$X$2253*average('Assumptions (Petroleum)'!$T$2:$V$2)/10^9),0)</f>
        <v>-0.0002783128386</v>
      </c>
      <c r="AE2331" s="160">
        <f>IF($X$2253&gt;0,PPMT('Assumptions (Petroleum)'!$V$6,Model!AD$1,'Assumptions (Petroleum)'!$V$9,'Assumptions (Petroleum)'!$V$4*Model!$X$2253*average('Assumptions (Petroleum)'!$T$2:$V$2)/10^9),0)</f>
        <v>-0.0002915326985</v>
      </c>
      <c r="AF2331" s="160">
        <f>IF($X$2253&gt;0,PPMT('Assumptions (Petroleum)'!$V$6,Model!AE$1,'Assumptions (Petroleum)'!$V$9,'Assumptions (Petroleum)'!$V$4*Model!$X$2253*average('Assumptions (Petroleum)'!$T$2:$V$2)/10^9),0)</f>
        <v>-0.0003053805017</v>
      </c>
      <c r="AG2331" s="160">
        <f>IF($X$2253&gt;0,PPMT('Assumptions (Petroleum)'!$V$6,Model!AF$1,'Assumptions (Petroleum)'!$V$9,'Assumptions (Petroleum)'!$V$4*Model!$X$2253*average('Assumptions (Petroleum)'!$T$2:$V$2)/10^9),0)</f>
        <v>-0.0003198860755</v>
      </c>
      <c r="AH2331" s="160">
        <f>IF($X$2253&gt;0,PPMT('Assumptions (Petroleum)'!$V$6,Model!AG$1,'Assumptions (Petroleum)'!$V$9,'Assumptions (Petroleum)'!$V$4*Model!$X$2253*average('Assumptions (Petroleum)'!$T$2:$V$2)/10^9),0)</f>
        <v>-0.0003350806641</v>
      </c>
      <c r="AI2331" s="160">
        <f>IF($X$2253&gt;0,PPMT('Assumptions (Petroleum)'!$V$6,Model!AH$1,'Assumptions (Petroleum)'!$V$9,'Assumptions (Petroleum)'!$V$4*Model!$X$2253*average('Assumptions (Petroleum)'!$T$2:$V$2)/10^9),0)</f>
        <v>-0.0003509969956</v>
      </c>
      <c r="AJ2331" s="160">
        <f>IF($X$2253&gt;0,PPMT('Assumptions (Petroleum)'!$V$6,Model!AI$1,'Assumptions (Petroleum)'!$V$9,'Assumptions (Petroleum)'!$V$4*Model!$X$2253*average('Assumptions (Petroleum)'!$T$2:$V$2)/10^9),0)</f>
        <v>-0.0003676693529</v>
      </c>
      <c r="AK2331" s="160">
        <f>IF($X$2253&gt;0,PPMT('Assumptions (Petroleum)'!$V$6,Model!AJ$1,'Assumptions (Petroleum)'!$V$9,'Assumptions (Petroleum)'!$V$4*Model!$X$2253*average('Assumptions (Petroleum)'!$T$2:$V$2)/10^9),0)</f>
        <v>-0.0003851336472</v>
      </c>
      <c r="AL2331" s="160">
        <f>IF($X$2253&gt;0,PPMT('Assumptions (Petroleum)'!$V$6,Model!AK$1,'Assumptions (Petroleum)'!$V$9,'Assumptions (Petroleum)'!$V$4*Model!$X$2253*average('Assumptions (Petroleum)'!$T$2:$V$2)/10^9),0)</f>
        <v>-0.0004034274954</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-0.0002148642635</v>
      </c>
      <c r="Z2332" s="160">
        <f>IF($Y$2253&gt;0,PPMT('Assumptions (Petroleum)'!$V$6,Model!X$1,'Assumptions (Petroleum)'!$V$9,'Assumptions (Petroleum)'!$V$4*Model!$Y$2253*AVERAGE('Assumptions (Petroleum)'!$U$2:$W$2)/10^9),0)</f>
        <v>-0.000225070316</v>
      </c>
      <c r="AA2332" s="160">
        <f>IF($Y$2253&gt;0,PPMT('Assumptions (Petroleum)'!$V$6,Model!Y$1,'Assumptions (Petroleum)'!$V$9,'Assumptions (Petroleum)'!$V$4*Model!$Y$2253*AVERAGE('Assumptions (Petroleum)'!$U$2:$W$2)/10^9),0)</f>
        <v>-0.000235761156</v>
      </c>
      <c r="AB2332" s="160">
        <f>IF($Y$2253&gt;0,PPMT('Assumptions (Petroleum)'!$V$6,Model!Z$1,'Assumptions (Petroleum)'!$V$9,'Assumptions (Petroleum)'!$V$4*Model!$Y$2253*AVERAGE('Assumptions (Petroleum)'!$U$2:$W$2)/10^9),0)</f>
        <v>-0.0002469598109</v>
      </c>
      <c r="AC2332" s="160">
        <f>IF($Y$2253&gt;0,PPMT('Assumptions (Petroleum)'!$V$6,Model!AA$1,'Assumptions (Petroleum)'!$V$9,'Assumptions (Petroleum)'!$V$4*Model!$Y$2253*AVERAGE('Assumptions (Petroleum)'!$U$2:$W$2)/10^9),0)</f>
        <v>-0.0002586904019</v>
      </c>
      <c r="AD2332" s="160">
        <f>IF($Y$2253&gt;0,PPMT('Assumptions (Petroleum)'!$V$6,Model!AB$1,'Assumptions (Petroleum)'!$V$9,'Assumptions (Petroleum)'!$V$4*Model!$Y$2253*AVERAGE('Assumptions (Petroleum)'!$U$2:$W$2)/10^9),0)</f>
        <v>-0.000270978196</v>
      </c>
      <c r="AE2332" s="160">
        <f>IF($Y$2253&gt;0,PPMT('Assumptions (Petroleum)'!$V$6,Model!AC$1,'Assumptions (Petroleum)'!$V$9,'Assumptions (Petroleum)'!$V$4*Model!$Y$2253*AVERAGE('Assumptions (Petroleum)'!$U$2:$W$2)/10^9),0)</f>
        <v>-0.0002838496603</v>
      </c>
      <c r="AF2332" s="160">
        <f>IF($Y$2253&gt;0,PPMT('Assumptions (Petroleum)'!$V$6,Model!AD$1,'Assumptions (Petroleum)'!$V$9,'Assumptions (Petroleum)'!$V$4*Model!$Y$2253*AVERAGE('Assumptions (Petroleum)'!$U$2:$W$2)/10^9),0)</f>
        <v>-0.0002973325192</v>
      </c>
      <c r="AG2332" s="160">
        <f>IF($Y$2253&gt;0,PPMT('Assumptions (Petroleum)'!$V$6,Model!AE$1,'Assumptions (Petroleum)'!$V$9,'Assumptions (Petroleum)'!$V$4*Model!$Y$2253*AVERAGE('Assumptions (Petroleum)'!$U$2:$W$2)/10^9),0)</f>
        <v>-0.0003114558138</v>
      </c>
      <c r="AH2332" s="160">
        <f>IF($Y$2253&gt;0,PPMT('Assumptions (Petroleum)'!$V$6,Model!AF$1,'Assumptions (Petroleum)'!$V$9,'Assumptions (Petroleum)'!$V$4*Model!$Y$2253*AVERAGE('Assumptions (Petroleum)'!$U$2:$W$2)/10^9),0)</f>
        <v>-0.000326249965</v>
      </c>
      <c r="AI2332" s="160">
        <f>IF($Y$2253&gt;0,PPMT('Assumptions (Petroleum)'!$V$6,Model!AG$1,'Assumptions (Petroleum)'!$V$9,'Assumptions (Petroleum)'!$V$4*Model!$Y$2253*AVERAGE('Assumptions (Petroleum)'!$U$2:$W$2)/10^9),0)</f>
        <v>-0.0003417468383</v>
      </c>
      <c r="AJ2332" s="160">
        <f>IF($Y$2253&gt;0,PPMT('Assumptions (Petroleum)'!$V$6,Model!AH$1,'Assumptions (Petroleum)'!$V$9,'Assumptions (Petroleum)'!$V$4*Model!$Y$2253*AVERAGE('Assumptions (Petroleum)'!$U$2:$W$2)/10^9),0)</f>
        <v>-0.0003579798132</v>
      </c>
      <c r="AK2332" s="160">
        <f>IF($Y$2253&gt;0,PPMT('Assumptions (Petroleum)'!$V$6,Model!AI$1,'Assumptions (Petroleum)'!$V$9,'Assumptions (Petroleum)'!$V$4*Model!$Y$2253*AVERAGE('Assumptions (Petroleum)'!$U$2:$W$2)/10^9),0)</f>
        <v>-0.0003749838543</v>
      </c>
      <c r="AL2332" s="160">
        <f>IF($Y$2253&gt;0,PPMT('Assumptions (Petroleum)'!$V$6,Model!AJ$1,'Assumptions (Petroleum)'!$V$9,'Assumptions (Petroleum)'!$V$4*Model!$Y$2253*AVERAGE('Assumptions (Petroleum)'!$U$2:$W$2)/10^9),0)</f>
        <v>-0.0003927955874</v>
      </c>
      <c r="AM2332" s="160">
        <f>IF($Y$2253&gt;0,PPMT('Assumptions (Petroleum)'!$V$6,Model!AK$1,'Assumptions (Petroleum)'!$V$9,'Assumptions (Petroleum)'!$V$4*Model!$Y$2253*AVERAGE('Assumptions (Petroleum)'!$U$2:$W$2)/10^9),0)</f>
        <v>-0.0004114533778</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-0.0002191388241</v>
      </c>
      <c r="AA2333" s="160">
        <f>IF($Z$2253&gt;0,PPMT('Assumptions (Petroleum)'!$V$6,Model!X$1,'Assumptions (Petroleum)'!$V$9,'Assumptions (Petroleum)'!$V$4*Model!$Z$2253*AVERAGE('Assumptions (Petroleum)'!$V$2:$X$2)/10^9),0)</f>
        <v>-0.0002295479183</v>
      </c>
      <c r="AB2333" s="160">
        <f>IF($Z$2253&gt;0,PPMT('Assumptions (Petroleum)'!$V$6,Model!Y$1,'Assumptions (Petroleum)'!$V$9,'Assumptions (Petroleum)'!$V$4*Model!$Z$2253*AVERAGE('Assumptions (Petroleum)'!$V$2:$X$2)/10^9),0)</f>
        <v>-0.0002404514444</v>
      </c>
      <c r="AC2333" s="160">
        <f>IF($Z$2253&gt;0,PPMT('Assumptions (Petroleum)'!$V$6,Model!Z$1,'Assumptions (Petroleum)'!$V$9,'Assumptions (Petroleum)'!$V$4*Model!$Z$2253*AVERAGE('Assumptions (Petroleum)'!$V$2:$X$2)/10^9),0)</f>
        <v>-0.000251872888</v>
      </c>
      <c r="AD2333" s="160">
        <f>IF($Z$2253&gt;0,PPMT('Assumptions (Petroleum)'!$V$6,Model!AA$1,'Assumptions (Petroleum)'!$V$9,'Assumptions (Petroleum)'!$V$4*Model!$Z$2253*AVERAGE('Assumptions (Petroleum)'!$V$2:$X$2)/10^9),0)</f>
        <v>-0.0002638368502</v>
      </c>
      <c r="AE2333" s="160">
        <f>IF($Z$2253&gt;0,PPMT('Assumptions (Petroleum)'!$V$6,Model!AB$1,'Assumptions (Petroleum)'!$V$9,'Assumptions (Petroleum)'!$V$4*Model!$Z$2253*AVERAGE('Assumptions (Petroleum)'!$V$2:$X$2)/10^9),0)</f>
        <v>-0.0002763691006</v>
      </c>
      <c r="AF2333" s="160">
        <f>IF($Z$2253&gt;0,PPMT('Assumptions (Petroleum)'!$V$6,Model!AC$1,'Assumptions (Petroleum)'!$V$9,'Assumptions (Petroleum)'!$V$4*Model!$Z$2253*AVERAGE('Assumptions (Petroleum)'!$V$2:$X$2)/10^9),0)</f>
        <v>-0.0002894966328</v>
      </c>
      <c r="AG2333" s="160">
        <f>IF($Z$2253&gt;0,PPMT('Assumptions (Petroleum)'!$V$6,Model!AD$1,'Assumptions (Petroleum)'!$V$9,'Assumptions (Petroleum)'!$V$4*Model!$Z$2253*AVERAGE('Assumptions (Petroleum)'!$V$2:$X$2)/10^9),0)</f>
        <v>-0.0003032477229</v>
      </c>
      <c r="AH2333" s="160">
        <f>IF($Z$2253&gt;0,PPMT('Assumptions (Petroleum)'!$V$6,Model!AE$1,'Assumptions (Petroleum)'!$V$9,'Assumptions (Petroleum)'!$V$4*Model!$Z$2253*AVERAGE('Assumptions (Petroleum)'!$V$2:$X$2)/10^9),0)</f>
        <v>-0.0003176519897</v>
      </c>
      <c r="AI2333" s="160">
        <f>IF($Z$2253&gt;0,PPMT('Assumptions (Petroleum)'!$V$6,Model!AF$1,'Assumptions (Petroleum)'!$V$9,'Assumptions (Petroleum)'!$V$4*Model!$Z$2253*AVERAGE('Assumptions (Petroleum)'!$V$2:$X$2)/10^9),0)</f>
        <v>-0.0003327404593</v>
      </c>
      <c r="AJ2333" s="160">
        <f>IF($Z$2253&gt;0,PPMT('Assumptions (Petroleum)'!$V$6,Model!AG$1,'Assumptions (Petroleum)'!$V$9,'Assumptions (Petroleum)'!$V$4*Model!$Z$2253*AVERAGE('Assumptions (Petroleum)'!$V$2:$X$2)/10^9),0)</f>
        <v>-0.0003485456311</v>
      </c>
      <c r="AK2333" s="160">
        <f>IF($Z$2253&gt;0,PPMT('Assumptions (Petroleum)'!$V$6,Model!AH$1,'Assumptions (Petroleum)'!$V$9,'Assumptions (Petroleum)'!$V$4*Model!$Z$2253*AVERAGE('Assumptions (Petroleum)'!$V$2:$X$2)/10^9),0)</f>
        <v>-0.0003651015485</v>
      </c>
      <c r="AL2333" s="160">
        <f>IF($Z$2253&gt;0,PPMT('Assumptions (Petroleum)'!$V$6,Model!AI$1,'Assumptions (Petroleum)'!$V$9,'Assumptions (Petroleum)'!$V$4*Model!$Z$2253*AVERAGE('Assumptions (Petroleum)'!$V$2:$X$2)/10^9),0)</f>
        <v>-0.0003824438721</v>
      </c>
      <c r="AM2333" s="160">
        <f>IF($Z$2253&gt;0,PPMT('Assumptions (Petroleum)'!$V$6,Model!AJ$1,'Assumptions (Petroleum)'!$V$9,'Assumptions (Petroleum)'!$V$4*Model!$Z$2253*AVERAGE('Assumptions (Petroleum)'!$V$2:$X$2)/10^9),0)</f>
        <v>-0.000400609956</v>
      </c>
      <c r="AN2333" s="160">
        <f>IF($Z$2253&gt;0,PPMT('Assumptions (Petroleum)'!$V$6,Model!AK$1,'Assumptions (Petroleum)'!$V$9,'Assumptions (Petroleum)'!$V$4*Model!$Z$2253*AVERAGE('Assumptions (Petroleum)'!$V$2:$X$2)/10^9),0)</f>
        <v>-0.0004196389289</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-0.0002234984239</v>
      </c>
      <c r="AB2334" s="160">
        <f>IF($AA$2253&gt;0,PPMT('Assumptions (Petroleum)'!$V$6,Model!X$1,'Assumptions (Petroleum)'!$V$9,'Assumptions (Petroleum)'!$V$4*Model!$AA$2253*AVERAGE('Assumptions (Petroleum)'!$W$2:$Y$2)/10^9),0)</f>
        <v>-0.0002341145991</v>
      </c>
      <c r="AC2334" s="160">
        <f>IF($AA$2253&gt;0,PPMT('Assumptions (Petroleum)'!$V$6,Model!Y$1,'Assumptions (Petroleum)'!$V$9,'Assumptions (Petroleum)'!$V$4*Model!$AA$2253*AVERAGE('Assumptions (Petroleum)'!$W$2:$Y$2)/10^9),0)</f>
        <v>-0.0002452350425</v>
      </c>
      <c r="AD2334" s="160">
        <f>IF($AA$2253&gt;0,PPMT('Assumptions (Petroleum)'!$V$6,Model!Z$1,'Assumptions (Petroleum)'!$V$9,'Assumptions (Petroleum)'!$V$4*Model!$AA$2253*AVERAGE('Assumptions (Petroleum)'!$W$2:$Y$2)/10^9),0)</f>
        <v>-0.000256883707</v>
      </c>
      <c r="AE2334" s="160">
        <f>IF($AA$2253&gt;0,PPMT('Assumptions (Petroleum)'!$V$6,Model!AA$1,'Assumptions (Petroleum)'!$V$9,'Assumptions (Petroleum)'!$V$4*Model!$AA$2253*AVERAGE('Assumptions (Petroleum)'!$W$2:$Y$2)/10^9),0)</f>
        <v>-0.0002690856831</v>
      </c>
      <c r="AF2334" s="160">
        <f>IF($AA$2253&gt;0,PPMT('Assumptions (Petroleum)'!$V$6,Model!AB$1,'Assumptions (Petroleum)'!$V$9,'Assumptions (Petroleum)'!$V$4*Model!$AA$2253*AVERAGE('Assumptions (Petroleum)'!$W$2:$Y$2)/10^9),0)</f>
        <v>-0.0002818672531</v>
      </c>
      <c r="AG2334" s="160">
        <f>IF($AA$2253&gt;0,PPMT('Assumptions (Petroleum)'!$V$6,Model!AC$1,'Assumptions (Petroleum)'!$V$9,'Assumptions (Petroleum)'!$V$4*Model!$AA$2253*AVERAGE('Assumptions (Petroleum)'!$W$2:$Y$2)/10^9),0)</f>
        <v>-0.0002952559476</v>
      </c>
      <c r="AH2334" s="160">
        <f>IF($AA$2253&gt;0,PPMT('Assumptions (Petroleum)'!$V$6,Model!AD$1,'Assumptions (Petroleum)'!$V$9,'Assumptions (Petroleum)'!$V$4*Model!$AA$2253*AVERAGE('Assumptions (Petroleum)'!$W$2:$Y$2)/10^9),0)</f>
        <v>-0.0003092806051</v>
      </c>
      <c r="AI2334" s="160">
        <f>IF($AA$2253&gt;0,PPMT('Assumptions (Petroleum)'!$V$6,Model!AE$1,'Assumptions (Petroleum)'!$V$9,'Assumptions (Petroleum)'!$V$4*Model!$AA$2253*AVERAGE('Assumptions (Petroleum)'!$W$2:$Y$2)/10^9),0)</f>
        <v>-0.0003239714338</v>
      </c>
      <c r="AJ2334" s="160">
        <f>IF($AA$2253&gt;0,PPMT('Assumptions (Petroleum)'!$V$6,Model!AF$1,'Assumptions (Petroleum)'!$V$9,'Assumptions (Petroleum)'!$V$4*Model!$AA$2253*AVERAGE('Assumptions (Petroleum)'!$W$2:$Y$2)/10^9),0)</f>
        <v>-0.0003393600769</v>
      </c>
      <c r="AK2334" s="160">
        <f>IF($AA$2253&gt;0,PPMT('Assumptions (Petroleum)'!$V$6,Model!AG$1,'Assumptions (Petroleum)'!$V$9,'Assumptions (Petroleum)'!$V$4*Model!$AA$2253*AVERAGE('Assumptions (Petroleum)'!$W$2:$Y$2)/10^9),0)</f>
        <v>-0.0003554796806</v>
      </c>
      <c r="AL2334" s="160">
        <f>IF($AA$2253&gt;0,PPMT('Assumptions (Petroleum)'!$V$6,Model!AH$1,'Assumptions (Petroleum)'!$V$9,'Assumptions (Petroleum)'!$V$4*Model!$AA$2253*AVERAGE('Assumptions (Petroleum)'!$W$2:$Y$2)/10^9),0)</f>
        <v>-0.0003723649654</v>
      </c>
      <c r="AM2334" s="160">
        <f>IF($AA$2253&gt;0,PPMT('Assumptions (Petroleum)'!$V$6,Model!AI$1,'Assumptions (Petroleum)'!$V$9,'Assumptions (Petroleum)'!$V$4*Model!$AA$2253*AVERAGE('Assumptions (Petroleum)'!$W$2:$Y$2)/10^9),0)</f>
        <v>-0.0003900523013</v>
      </c>
      <c r="AN2334" s="160">
        <f>IF($AA$2253&gt;0,PPMT('Assumptions (Petroleum)'!$V$6,Model!AJ$1,'Assumptions (Petroleum)'!$V$9,'Assumptions (Petroleum)'!$V$4*Model!$AA$2253*AVERAGE('Assumptions (Petroleum)'!$W$2:$Y$2)/10^9),0)</f>
        <v>-0.0004085797856</v>
      </c>
      <c r="AO2334" s="160">
        <f>IF($AA$2253&gt;0,PPMT('Assumptions (Petroleum)'!$V$6,Model!AK$1,'Assumptions (Petroleum)'!$V$9,'Assumptions (Petroleum)'!$V$4*Model!$AA$2253*AVERAGE('Assumptions (Petroleum)'!$W$2:$Y$2)/10^9),0)</f>
        <v>-0.0004279873254</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-0.0002279447546</v>
      </c>
      <c r="AC2335" s="160">
        <f>IF($AB$2253&gt;0,PPMT('Assumptions (Petroleum)'!$V$6,Model!X$1,'Assumptions (Petroleum)'!$V$9,'Assumptions (Petroleum)'!$V$4*Model!$AB$2253*AVERAGE('Assumptions (Petroleum)'!$X$2:$Z$2)/10^9),0)</f>
        <v>-0.0002387721305</v>
      </c>
      <c r="AD2335" s="160">
        <f>IF($AB$2253&gt;0,PPMT('Assumptions (Petroleum)'!$V$6,Model!Y$1,'Assumptions (Petroleum)'!$V$9,'Assumptions (Petroleum)'!$V$4*Model!$AB$2253*AVERAGE('Assumptions (Petroleum)'!$X$2:$Z$2)/10^9),0)</f>
        <v>-0.0002501138067</v>
      </c>
      <c r="AE2335" s="160">
        <f>IF($AB$2253&gt;0,PPMT('Assumptions (Petroleum)'!$V$6,Model!Z$1,'Assumptions (Petroleum)'!$V$9,'Assumptions (Petroleum)'!$V$4*Model!$AB$2253*AVERAGE('Assumptions (Petroleum)'!$X$2:$Z$2)/10^9),0)</f>
        <v>-0.0002619942125</v>
      </c>
      <c r="AF2335" s="160">
        <f>IF($AB$2253&gt;0,PPMT('Assumptions (Petroleum)'!$V$6,Model!AA$1,'Assumptions (Petroleum)'!$V$9,'Assumptions (Petroleum)'!$V$4*Model!$AB$2253*AVERAGE('Assumptions (Petroleum)'!$X$2:$Z$2)/10^9),0)</f>
        <v>-0.0002744389376</v>
      </c>
      <c r="AG2335" s="160">
        <f>IF($AB$2253&gt;0,PPMT('Assumptions (Petroleum)'!$V$6,Model!AB$1,'Assumptions (Petroleum)'!$V$9,'Assumptions (Petroleum)'!$V$4*Model!$AB$2253*AVERAGE('Assumptions (Petroleum)'!$X$2:$Z$2)/10^9),0)</f>
        <v>-0.0002874747871</v>
      </c>
      <c r="AH2335" s="160">
        <f>IF($AB$2253&gt;0,PPMT('Assumptions (Petroleum)'!$V$6,Model!AC$1,'Assumptions (Petroleum)'!$V$9,'Assumptions (Petroleum)'!$V$4*Model!$AB$2253*AVERAGE('Assumptions (Petroleum)'!$X$2:$Z$2)/10^9),0)</f>
        <v>-0.0003011298395</v>
      </c>
      <c r="AI2335" s="160">
        <f>IF($AB$2253&gt;0,PPMT('Assumptions (Petroleum)'!$V$6,Model!AD$1,'Assumptions (Petroleum)'!$V$9,'Assumptions (Petroleum)'!$V$4*Model!$AB$2253*AVERAGE('Assumptions (Petroleum)'!$X$2:$Z$2)/10^9),0)</f>
        <v>-0.0003154335069</v>
      </c>
      <c r="AJ2335" s="160">
        <f>IF($AB$2253&gt;0,PPMT('Assumptions (Petroleum)'!$V$6,Model!AE$1,'Assumptions (Petroleum)'!$V$9,'Assumptions (Petroleum)'!$V$4*Model!$AB$2253*AVERAGE('Assumptions (Petroleum)'!$X$2:$Z$2)/10^9),0)</f>
        <v>-0.0003304165984</v>
      </c>
      <c r="AK2335" s="160">
        <f>IF($AB$2253&gt;0,PPMT('Assumptions (Petroleum)'!$V$6,Model!AF$1,'Assumptions (Petroleum)'!$V$9,'Assumptions (Petroleum)'!$V$4*Model!$AB$2253*AVERAGE('Assumptions (Petroleum)'!$X$2:$Z$2)/10^9),0)</f>
        <v>-0.0003461113869</v>
      </c>
      <c r="AL2335" s="160">
        <f>IF($AB$2253&gt;0,PPMT('Assumptions (Petroleum)'!$V$6,Model!AG$1,'Assumptions (Petroleum)'!$V$9,'Assumptions (Petroleum)'!$V$4*Model!$AB$2253*AVERAGE('Assumptions (Petroleum)'!$X$2:$Z$2)/10^9),0)</f>
        <v>-0.0003625516777</v>
      </c>
      <c r="AM2335" s="160">
        <f>IF($AB$2253&gt;0,PPMT('Assumptions (Petroleum)'!$V$6,Model!AH$1,'Assumptions (Petroleum)'!$V$9,'Assumptions (Petroleum)'!$V$4*Model!$AB$2253*AVERAGE('Assumptions (Petroleum)'!$X$2:$Z$2)/10^9),0)</f>
        <v>-0.0003797728824</v>
      </c>
      <c r="AN2335" s="160">
        <f>IF($AB$2253&gt;0,PPMT('Assumptions (Petroleum)'!$V$6,Model!AI$1,'Assumptions (Petroleum)'!$V$9,'Assumptions (Petroleum)'!$V$4*Model!$AB$2253*AVERAGE('Assumptions (Petroleum)'!$X$2:$Z$2)/10^9),0)</f>
        <v>-0.0003978120943</v>
      </c>
      <c r="AO2335" s="160">
        <f>IF($AB$2253&gt;0,PPMT('Assumptions (Petroleum)'!$V$6,Model!AJ$1,'Assumptions (Petroleum)'!$V$9,'Assumptions (Petroleum)'!$V$4*Model!$AB$2253*AVERAGE('Assumptions (Petroleum)'!$X$2:$Z$2)/10^9),0)</f>
        <v>-0.0004167081688</v>
      </c>
      <c r="AP2335" s="160">
        <f>IF($AB$2253&gt;0,PPMT('Assumptions (Petroleum)'!$V$6,Model!AK$1,'Assumptions (Petroleum)'!$V$9,'Assumptions (Petroleum)'!$V$4*Model!$AB$2253*AVERAGE('Assumptions (Petroleum)'!$X$2:$Z$2)/10^9),0)</f>
        <v>-0.0004365018068</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-0.0002324795417</v>
      </c>
      <c r="AD2336" s="160">
        <f>IF($AC$2253&gt;0,PPMT('Assumptions (Petroleum)'!$V$6,Model!X$1,'Assumptions (Petroleum)'!$V$9,'Assumptions (Petroleum)'!$V$4*Model!$AC$2253*AVERAGE('Assumptions (Petroleum)'!$Y$2:$AA$2)/10^9),0)</f>
        <v>-0.0002435223199</v>
      </c>
      <c r="AE2336" s="160">
        <f>IF($AC$2253&gt;0,PPMT('Assumptions (Petroleum)'!$V$6,Model!Y$1,'Assumptions (Petroleum)'!$V$9,'Assumptions (Petroleum)'!$V$4*Model!$AC$2253*AVERAGE('Assumptions (Petroleum)'!$Y$2:$AA$2)/10^9),0)</f>
        <v>-0.0002550896301</v>
      </c>
      <c r="AF2336" s="160">
        <f>IF($AC$2253&gt;0,PPMT('Assumptions (Petroleum)'!$V$6,Model!Z$1,'Assumptions (Petroleum)'!$V$9,'Assumptions (Petroleum)'!$V$4*Model!$AC$2253*AVERAGE('Assumptions (Petroleum)'!$Y$2:$AA$2)/10^9),0)</f>
        <v>-0.0002672063875</v>
      </c>
      <c r="AG2336" s="160">
        <f>IF($AC$2253&gt;0,PPMT('Assumptions (Petroleum)'!$V$6,Model!AA$1,'Assumptions (Petroleum)'!$V$9,'Assumptions (Petroleum)'!$V$4*Model!$AC$2253*AVERAGE('Assumptions (Petroleum)'!$Y$2:$AA$2)/10^9),0)</f>
        <v>-0.0002798986909</v>
      </c>
      <c r="AH2336" s="160">
        <f>IF($AC$2253&gt;0,PPMT('Assumptions (Petroleum)'!$V$6,Model!AB$1,'Assumptions (Petroleum)'!$V$9,'Assumptions (Petroleum)'!$V$4*Model!$AC$2253*AVERAGE('Assumptions (Petroleum)'!$Y$2:$AA$2)/10^9),0)</f>
        <v>-0.0002931938788</v>
      </c>
      <c r="AI2336" s="160">
        <f>IF($AC$2253&gt;0,PPMT('Assumptions (Petroleum)'!$V$6,Model!AC$1,'Assumptions (Petroleum)'!$V$9,'Assumptions (Petroleum)'!$V$4*Model!$AC$2253*AVERAGE('Assumptions (Petroleum)'!$Y$2:$AA$2)/10^9),0)</f>
        <v>-0.000307120588</v>
      </c>
      <c r="AJ2336" s="160">
        <f>IF($AC$2253&gt;0,PPMT('Assumptions (Petroleum)'!$V$6,Model!AD$1,'Assumptions (Petroleum)'!$V$9,'Assumptions (Petroleum)'!$V$4*Model!$AC$2253*AVERAGE('Assumptions (Petroleum)'!$Y$2:$AA$2)/10^9),0)</f>
        <v>-0.0003217088159</v>
      </c>
      <c r="AK2336" s="160">
        <f>IF($AC$2253&gt;0,PPMT('Assumptions (Petroleum)'!$V$6,Model!AE$1,'Assumptions (Petroleum)'!$V$9,'Assumptions (Petroleum)'!$V$4*Model!$AC$2253*AVERAGE('Assumptions (Petroleum)'!$Y$2:$AA$2)/10^9),0)</f>
        <v>-0.0003369899847</v>
      </c>
      <c r="AL2336" s="160">
        <f>IF($AC$2253&gt;0,PPMT('Assumptions (Petroleum)'!$V$6,Model!AF$1,'Assumptions (Petroleum)'!$V$9,'Assumptions (Petroleum)'!$V$4*Model!$AC$2253*AVERAGE('Assumptions (Petroleum)'!$Y$2:$AA$2)/10^9),0)</f>
        <v>-0.000352997009</v>
      </c>
      <c r="AM2336" s="160">
        <f>IF($AC$2253&gt;0,PPMT('Assumptions (Petroleum)'!$V$6,Model!AG$1,'Assumptions (Petroleum)'!$V$9,'Assumptions (Petroleum)'!$V$4*Model!$AC$2253*AVERAGE('Assumptions (Petroleum)'!$Y$2:$AA$2)/10^9),0)</f>
        <v>-0.0003697643669</v>
      </c>
      <c r="AN2336" s="160">
        <f>IF($AC$2253&gt;0,PPMT('Assumptions (Petroleum)'!$V$6,Model!AH$1,'Assumptions (Petroleum)'!$V$9,'Assumptions (Petroleum)'!$V$4*Model!$AC$2253*AVERAGE('Assumptions (Petroleum)'!$Y$2:$AA$2)/10^9),0)</f>
        <v>-0.0003873281743</v>
      </c>
      <c r="AO2336" s="160">
        <f>IF($AC$2253&gt;0,PPMT('Assumptions (Petroleum)'!$V$6,Model!AI$1,'Assumptions (Petroleum)'!$V$9,'Assumptions (Petroleum)'!$V$4*Model!$AC$2253*AVERAGE('Assumptions (Petroleum)'!$Y$2:$AA$2)/10^9),0)</f>
        <v>-0.0004057262626</v>
      </c>
      <c r="AP2336" s="160">
        <f>IF($AC$2253&gt;0,PPMT('Assumptions (Petroleum)'!$V$6,Model!AJ$1,'Assumptions (Petroleum)'!$V$9,'Assumptions (Petroleum)'!$V$4*Model!$AC$2253*AVERAGE('Assumptions (Petroleum)'!$Y$2:$AA$2)/10^9),0)</f>
        <v>-0.0004249982601</v>
      </c>
      <c r="AQ2336" s="160">
        <f>IF($AC$2253&gt;0,PPMT('Assumptions (Petroleum)'!$V$6,Model!AK$1,'Assumptions (Petroleum)'!$V$9,'Assumptions (Petroleum)'!$V$4*Model!$AC$2253*AVERAGE('Assumptions (Petroleum)'!$Y$2:$AA$2)/10^9),0)</f>
        <v>-0.0004451856774</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-0.0002371045449</v>
      </c>
      <c r="AE2337" s="160">
        <f>IF($AD$2253&gt;0,PPMT('Assumptions (Petroleum)'!$V$6,Model!X$1,'Assumptions (Petroleum)'!$V$9,'Assumptions (Petroleum)'!$V$4*Model!$AD$2253*AVERAGE('Assumptions (Petroleum)'!$Z$2:$AB$2)/10^9),0)</f>
        <v>-0.0002483670107</v>
      </c>
      <c r="AF2337" s="160">
        <f>IF($AD$2253&gt;0,PPMT('Assumptions (Petroleum)'!$V$6,Model!Y$1,'Assumptions (Petroleum)'!$V$9,'Assumptions (Petroleum)'!$V$4*Model!$AD$2253*AVERAGE('Assumptions (Petroleum)'!$Z$2:$AB$2)/10^9),0)</f>
        <v>-0.0002601644438</v>
      </c>
      <c r="AG2337" s="160">
        <f>IF($AD$2253&gt;0,PPMT('Assumptions (Petroleum)'!$V$6,Model!Z$1,'Assumptions (Petroleum)'!$V$9,'Assumptions (Petroleum)'!$V$4*Model!$AD$2253*AVERAGE('Assumptions (Petroleum)'!$Z$2:$AB$2)/10^9),0)</f>
        <v>-0.0002725222548</v>
      </c>
      <c r="AH2337" s="160">
        <f>IF($AD$2253&gt;0,PPMT('Assumptions (Petroleum)'!$V$6,Model!AA$1,'Assumptions (Petroleum)'!$V$9,'Assumptions (Petroleum)'!$V$4*Model!$AD$2253*AVERAGE('Assumptions (Petroleum)'!$Z$2:$AB$2)/10^9),0)</f>
        <v>-0.0002854670619</v>
      </c>
      <c r="AI2337" s="160">
        <f>IF($AD$2253&gt;0,PPMT('Assumptions (Petroleum)'!$V$6,Model!AB$1,'Assumptions (Petroleum)'!$V$9,'Assumptions (Petroleum)'!$V$4*Model!$AD$2253*AVERAGE('Assumptions (Petroleum)'!$Z$2:$AB$2)/10^9),0)</f>
        <v>-0.0002990267474</v>
      </c>
      <c r="AJ2337" s="160">
        <f>IF($AD$2253&gt;0,PPMT('Assumptions (Petroleum)'!$V$6,Model!AC$1,'Assumptions (Petroleum)'!$V$9,'Assumptions (Petroleum)'!$V$4*Model!$AD$2253*AVERAGE('Assumptions (Petroleum)'!$Z$2:$AB$2)/10^9),0)</f>
        <v>-0.0003132305179</v>
      </c>
      <c r="AK2337" s="160">
        <f>IF($AD$2253&gt;0,PPMT('Assumptions (Petroleum)'!$V$6,Model!AD$1,'Assumptions (Petroleum)'!$V$9,'Assumptions (Petroleum)'!$V$4*Model!$AD$2253*AVERAGE('Assumptions (Petroleum)'!$Z$2:$AB$2)/10^9),0)</f>
        <v>-0.0003281089675</v>
      </c>
      <c r="AL2337" s="160">
        <f>IF($AD$2253&gt;0,PPMT('Assumptions (Petroleum)'!$V$6,Model!AE$1,'Assumptions (Petroleum)'!$V$9,'Assumptions (Petroleum)'!$V$4*Model!$AD$2253*AVERAGE('Assumptions (Petroleum)'!$Z$2:$AB$2)/10^9),0)</f>
        <v>-0.0003436941434</v>
      </c>
      <c r="AM2337" s="160">
        <f>IF($AD$2253&gt;0,PPMT('Assumptions (Petroleum)'!$V$6,Model!AF$1,'Assumptions (Petroleum)'!$V$9,'Assumptions (Petroleum)'!$V$4*Model!$AD$2253*AVERAGE('Assumptions (Petroleum)'!$Z$2:$AB$2)/10^9),0)</f>
        <v>-0.0003600196152</v>
      </c>
      <c r="AN2337" s="160">
        <f>IF($AD$2253&gt;0,PPMT('Assumptions (Petroleum)'!$V$6,Model!AG$1,'Assumptions (Petroleum)'!$V$9,'Assumptions (Petroleum)'!$V$4*Model!$AD$2253*AVERAGE('Assumptions (Petroleum)'!$Z$2:$AB$2)/10^9),0)</f>
        <v>-0.000377120547</v>
      </c>
      <c r="AO2337" s="160">
        <f>IF($AD$2253&gt;0,PPMT('Assumptions (Petroleum)'!$V$6,Model!AH$1,'Assumptions (Petroleum)'!$V$9,'Assumptions (Petroleum)'!$V$4*Model!$AD$2253*AVERAGE('Assumptions (Petroleum)'!$Z$2:$AB$2)/10^9),0)</f>
        <v>-0.0003950337729</v>
      </c>
      <c r="AP2337" s="160">
        <f>IF($AD$2253&gt;0,PPMT('Assumptions (Petroleum)'!$V$6,Model!AI$1,'Assumptions (Petroleum)'!$V$9,'Assumptions (Petroleum)'!$V$4*Model!$AD$2253*AVERAGE('Assumptions (Petroleum)'!$Z$2:$AB$2)/10^9),0)</f>
        <v>-0.0004137978772</v>
      </c>
      <c r="AQ2337" s="160">
        <f>IF($AD$2253&gt;0,PPMT('Assumptions (Petroleum)'!$V$6,Model!AJ$1,'Assumptions (Petroleum)'!$V$9,'Assumptions (Petroleum)'!$V$4*Model!$AD$2253*AVERAGE('Assumptions (Petroleum)'!$Z$2:$AB$2)/10^9),0)</f>
        <v>-0.0004334532763</v>
      </c>
      <c r="AR2337" s="160">
        <f>IF($AD$2253&gt;0,PPMT('Assumptions (Petroleum)'!$V$6,Model!AK$1,'Assumptions (Petroleum)'!$V$9,'Assumptions (Petroleum)'!$V$4*Model!$AD$2253*AVERAGE('Assumptions (Petroleum)'!$Z$2:$AB$2)/10^9),0)</f>
        <v>-0.000454042307</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-0.000241821559</v>
      </c>
      <c r="AF2338" s="160">
        <f>IF($AE$2253&gt;0,PPMT('Assumptions (Petroleum)'!$V$6,Model!X$1,'Assumptions (Petroleum)'!$V$9,'Assumptions (Petroleum)'!$V$4*Model!$AE$2253*AVERAGE('Assumptions (Petroleum)'!$AA$2:$AC$2)/10^9),0)</f>
        <v>-0.000253308083</v>
      </c>
      <c r="AG2338" s="160">
        <f>IF($AE$2253&gt;0,PPMT('Assumptions (Petroleum)'!$V$6,Model!Y$1,'Assumptions (Petroleum)'!$V$9,'Assumptions (Petroleum)'!$V$4*Model!$AE$2253*AVERAGE('Assumptions (Petroleum)'!$AA$2:$AC$2)/10^9),0)</f>
        <v>-0.000265340217</v>
      </c>
      <c r="AH2338" s="160">
        <f>IF($AE$2253&gt;0,PPMT('Assumptions (Petroleum)'!$V$6,Model!Z$1,'Assumptions (Petroleum)'!$V$9,'Assumptions (Petroleum)'!$V$4*Model!$AE$2253*AVERAGE('Assumptions (Petroleum)'!$AA$2:$AC$2)/10^9),0)</f>
        <v>-0.0002779438773</v>
      </c>
      <c r="AI2338" s="160">
        <f>IF($AE$2253&gt;0,PPMT('Assumptions (Petroleum)'!$V$6,Model!AA$1,'Assumptions (Petroleum)'!$V$9,'Assumptions (Petroleum)'!$V$4*Model!$AE$2253*AVERAGE('Assumptions (Petroleum)'!$AA$2:$AC$2)/10^9),0)</f>
        <v>-0.0002911462114</v>
      </c>
      <c r="AJ2338" s="160">
        <f>IF($AE$2253&gt;0,PPMT('Assumptions (Petroleum)'!$V$6,Model!AB$1,'Assumptions (Petroleum)'!$V$9,'Assumptions (Petroleum)'!$V$4*Model!$AE$2253*AVERAGE('Assumptions (Petroleum)'!$AA$2:$AC$2)/10^9),0)</f>
        <v>-0.0003049756565</v>
      </c>
      <c r="AK2338" s="160">
        <f>IF($AE$2253&gt;0,PPMT('Assumptions (Petroleum)'!$V$6,Model!AC$1,'Assumptions (Petroleum)'!$V$9,'Assumptions (Petroleum)'!$V$4*Model!$AE$2253*AVERAGE('Assumptions (Petroleum)'!$AA$2:$AC$2)/10^9),0)</f>
        <v>-0.0003194620002</v>
      </c>
      <c r="AL2338" s="160">
        <f>IF($AE$2253&gt;0,PPMT('Assumptions (Petroleum)'!$V$6,Model!AD$1,'Assumptions (Petroleum)'!$V$9,'Assumptions (Petroleum)'!$V$4*Model!$AE$2253*AVERAGE('Assumptions (Petroleum)'!$AA$2:$AC$2)/10^9),0)</f>
        <v>-0.0003346364452</v>
      </c>
      <c r="AM2338" s="160">
        <f>IF($AE$2253&gt;0,PPMT('Assumptions (Petroleum)'!$V$6,Model!AE$1,'Assumptions (Petroleum)'!$V$9,'Assumptions (Petroleum)'!$V$4*Model!$AE$2253*AVERAGE('Assumptions (Petroleum)'!$AA$2:$AC$2)/10^9),0)</f>
        <v>-0.0003505316763</v>
      </c>
      <c r="AN2338" s="160">
        <f>IF($AE$2253&gt;0,PPMT('Assumptions (Petroleum)'!$V$6,Model!AF$1,'Assumptions (Petroleum)'!$V$9,'Assumptions (Petroleum)'!$V$4*Model!$AE$2253*AVERAGE('Assumptions (Petroleum)'!$AA$2:$AC$2)/10^9),0)</f>
        <v>-0.0003671819309</v>
      </c>
      <c r="AO2338" s="160">
        <f>IF($AE$2253&gt;0,PPMT('Assumptions (Petroleum)'!$V$6,Model!AG$1,'Assumptions (Petroleum)'!$V$9,'Assumptions (Petroleum)'!$V$4*Model!$AE$2253*AVERAGE('Assumptions (Petroleum)'!$AA$2:$AC$2)/10^9),0)</f>
        <v>-0.0003846230727</v>
      </c>
      <c r="AP2338" s="160">
        <f>IF($AE$2253&gt;0,PPMT('Assumptions (Petroleum)'!$V$6,Model!AH$1,'Assumptions (Petroleum)'!$V$9,'Assumptions (Petroleum)'!$V$4*Model!$AE$2253*AVERAGE('Assumptions (Petroleum)'!$AA$2:$AC$2)/10^9),0)</f>
        <v>-0.0004028926686</v>
      </c>
      <c r="AQ2338" s="160">
        <f>IF($AE$2253&gt;0,PPMT('Assumptions (Petroleum)'!$V$6,Model!AI$1,'Assumptions (Petroleum)'!$V$9,'Assumptions (Petroleum)'!$V$4*Model!$AE$2253*AVERAGE('Assumptions (Petroleum)'!$AA$2:$AC$2)/10^9),0)</f>
        <v>-0.0004220300704</v>
      </c>
      <c r="AR2338" s="160">
        <f>IF($AE$2253&gt;0,PPMT('Assumptions (Petroleum)'!$V$6,Model!AJ$1,'Assumptions (Petroleum)'!$V$9,'Assumptions (Petroleum)'!$V$4*Model!$AE$2253*AVERAGE('Assumptions (Petroleum)'!$AA$2:$AC$2)/10^9),0)</f>
        <v>-0.0004420764987</v>
      </c>
      <c r="AS2338" s="160">
        <f>IF($AE$2253&gt;0,PPMT('Assumptions (Petroleum)'!$V$6,Model!AK$1,'Assumptions (Petroleum)'!$V$9,'Assumptions (Petroleum)'!$V$4*Model!$AE$2253*AVERAGE('Assumptions (Petroleum)'!$AA$2:$AC$2)/10^9),0)</f>
        <v>-0.0004630751324</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-0.0002466324145</v>
      </c>
      <c r="AG2339" s="160">
        <f>IF($AF$2253&gt;0,PPMT('Assumptions (Petroleum)'!$V$6,Model!X$1,'Assumptions (Petroleum)'!$V$9,'Assumptions (Petroleum)'!$V$4*Model!$AF$2253*AVERAGE('Assumptions (Petroleum)'!$AB$2:$AD$2)/10^9),0)</f>
        <v>-0.0002583474541</v>
      </c>
      <c r="AH2339" s="160">
        <f>IF($AF$2253&gt;0,PPMT('Assumptions (Petroleum)'!$V$6,Model!Y$1,'Assumptions (Petroleum)'!$V$9,'Assumptions (Petroleum)'!$V$4*Model!$AF$2253*AVERAGE('Assumptions (Petroleum)'!$AB$2:$AD$2)/10^9),0)</f>
        <v>-0.0002706189582</v>
      </c>
      <c r="AI2339" s="160">
        <f>IF($AF$2253&gt;0,PPMT('Assumptions (Petroleum)'!$V$6,Model!Z$1,'Assumptions (Petroleum)'!$V$9,'Assumptions (Petroleum)'!$V$4*Model!$AF$2253*AVERAGE('Assumptions (Petroleum)'!$AB$2:$AD$2)/10^9),0)</f>
        <v>-0.0002834733587</v>
      </c>
      <c r="AJ2339" s="160">
        <f>IF($AF$2253&gt;0,PPMT('Assumptions (Petroleum)'!$V$6,Model!AA$1,'Assumptions (Petroleum)'!$V$9,'Assumptions (Petroleum)'!$V$4*Model!$AF$2253*AVERAGE('Assumptions (Petroleum)'!$AB$2:$AD$2)/10^9),0)</f>
        <v>-0.0002969383433</v>
      </c>
      <c r="AK2339" s="160">
        <f>IF($AF$2253&gt;0,PPMT('Assumptions (Petroleum)'!$V$6,Model!AB$1,'Assumptions (Petroleum)'!$V$9,'Assumptions (Petroleum)'!$V$4*Model!$AF$2253*AVERAGE('Assumptions (Petroleum)'!$AB$2:$AD$2)/10^9),0)</f>
        <v>-0.0003110429146</v>
      </c>
      <c r="AL2339" s="160">
        <f>IF($AF$2253&gt;0,PPMT('Assumptions (Petroleum)'!$V$6,Model!AC$1,'Assumptions (Petroleum)'!$V$9,'Assumptions (Petroleum)'!$V$4*Model!$AF$2253*AVERAGE('Assumptions (Petroleum)'!$AB$2:$AD$2)/10^9),0)</f>
        <v>-0.000325817453</v>
      </c>
      <c r="AM2339" s="160">
        <f>IF($AF$2253&gt;0,PPMT('Assumptions (Petroleum)'!$V$6,Model!AD$1,'Assumptions (Petroleum)'!$V$9,'Assumptions (Petroleum)'!$V$4*Model!$AF$2253*AVERAGE('Assumptions (Petroleum)'!$AB$2:$AD$2)/10^9),0)</f>
        <v>-0.000341293782</v>
      </c>
      <c r="AN2339" s="160">
        <f>IF($AF$2253&gt;0,PPMT('Assumptions (Petroleum)'!$V$6,Model!AE$1,'Assumptions (Petroleum)'!$V$9,'Assumptions (Petroleum)'!$V$4*Model!$AF$2253*AVERAGE('Assumptions (Petroleum)'!$AB$2:$AD$2)/10^9),0)</f>
        <v>-0.0003575052367</v>
      </c>
      <c r="AO2339" s="160">
        <f>IF($AF$2253&gt;0,PPMT('Assumptions (Petroleum)'!$V$6,Model!AF$1,'Assumptions (Petroleum)'!$V$9,'Assumptions (Petroleum)'!$V$4*Model!$AF$2253*AVERAGE('Assumptions (Petroleum)'!$AB$2:$AD$2)/10^9),0)</f>
        <v>-0.0003744867354</v>
      </c>
      <c r="AP2339" s="160">
        <f>IF($AF$2253&gt;0,PPMT('Assumptions (Petroleum)'!$V$6,Model!AG$1,'Assumptions (Petroleum)'!$V$9,'Assumptions (Petroleum)'!$V$4*Model!$AF$2253*AVERAGE('Assumptions (Petroleum)'!$AB$2:$AD$2)/10^9),0)</f>
        <v>-0.0003922748554</v>
      </c>
      <c r="AQ2339" s="160">
        <f>IF($AF$2253&gt;0,PPMT('Assumptions (Petroleum)'!$V$6,Model!AH$1,'Assumptions (Petroleum)'!$V$9,'Assumptions (Petroleum)'!$V$4*Model!$AF$2253*AVERAGE('Assumptions (Petroleum)'!$AB$2:$AD$2)/10^9),0)</f>
        <v>-0.000410907911</v>
      </c>
      <c r="AR2339" s="160">
        <f>IF($AF$2253&gt;0,PPMT('Assumptions (Petroleum)'!$V$6,Model!AI$1,'Assumptions (Petroleum)'!$V$9,'Assumptions (Petroleum)'!$V$4*Model!$AF$2253*AVERAGE('Assumptions (Petroleum)'!$AB$2:$AD$2)/10^9),0)</f>
        <v>-0.0004304260368</v>
      </c>
      <c r="AS2339" s="160">
        <f>IF($AF$2253&gt;0,PPMT('Assumptions (Petroleum)'!$V$6,Model!AJ$1,'Assumptions (Petroleum)'!$V$9,'Assumptions (Petroleum)'!$V$4*Model!$AF$2253*AVERAGE('Assumptions (Petroleum)'!$AB$2:$AD$2)/10^9),0)</f>
        <v>-0.0004508712735</v>
      </c>
      <c r="AT2339" s="160">
        <f>IF($AF$2253&gt;0,PPMT('Assumptions (Petroleum)'!$V$6,Model!AK$1,'Assumptions (Petroleum)'!$V$9,'Assumptions (Petroleum)'!$V$4*Model!$AF$2253*AVERAGE('Assumptions (Petroleum)'!$AB$2:$AD$2)/10^9),0)</f>
        <v>-0.000472287659</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-0.0002515389783</v>
      </c>
      <c r="AH2340" s="160">
        <f>IF($AG$2253&gt;0,PPMT('Assumptions (Petroleum)'!$V$6,Model!X$1,'Assumptions (Petroleum)'!$V$9,'Assumptions (Petroleum)'!$V$4*Model!$AG$2253*AVERAGE('Assumptions (Petroleum)'!$AC$2:$AE$2)/10^9),0)</f>
        <v>-0.0002634870797</v>
      </c>
      <c r="AI2340" s="160">
        <f>IF($AG$2253&gt;0,PPMT('Assumptions (Petroleum)'!$V$6,Model!Y$1,'Assumptions (Petroleum)'!$V$9,'Assumptions (Petroleum)'!$V$4*Model!$AG$2253*AVERAGE('Assumptions (Petroleum)'!$AC$2:$AE$2)/10^9),0)</f>
        <v>-0.000276002716</v>
      </c>
      <c r="AJ2340" s="160">
        <f>IF($AG$2253&gt;0,PPMT('Assumptions (Petroleum)'!$V$6,Model!Z$1,'Assumptions (Petroleum)'!$V$9,'Assumptions (Petroleum)'!$V$4*Model!$AG$2253*AVERAGE('Assumptions (Petroleum)'!$AC$2:$AE$2)/10^9),0)</f>
        <v>-0.000289112845</v>
      </c>
      <c r="AK2340" s="160">
        <f>IF($AG$2253&gt;0,PPMT('Assumptions (Petroleum)'!$V$6,Model!AA$1,'Assumptions (Petroleum)'!$V$9,'Assumptions (Petroleum)'!$V$4*Model!$AG$2253*AVERAGE('Assumptions (Petroleum)'!$AC$2:$AE$2)/10^9),0)</f>
        <v>-0.0003028457052</v>
      </c>
      <c r="AL2340" s="160">
        <f>IF($AG$2253&gt;0,PPMT('Assumptions (Petroleum)'!$V$6,Model!AB$1,'Assumptions (Petroleum)'!$V$9,'Assumptions (Petroleum)'!$V$4*Model!$AG$2253*AVERAGE('Assumptions (Petroleum)'!$AC$2:$AE$2)/10^9),0)</f>
        <v>-0.0003172308762</v>
      </c>
      <c r="AM2340" s="160">
        <f>IF($AG$2253&gt;0,PPMT('Assumptions (Petroleum)'!$V$6,Model!AC$1,'Assumptions (Petroleum)'!$V$9,'Assumptions (Petroleum)'!$V$4*Model!$AG$2253*AVERAGE('Assumptions (Petroleum)'!$AC$2:$AE$2)/10^9),0)</f>
        <v>-0.0003322993428</v>
      </c>
      <c r="AN2340" s="160">
        <f>IF($AG$2253&gt;0,PPMT('Assumptions (Petroleum)'!$V$6,Model!AD$1,'Assumptions (Petroleum)'!$V$9,'Assumptions (Petroleum)'!$V$4*Model!$AG$2253*AVERAGE('Assumptions (Petroleum)'!$AC$2:$AE$2)/10^9),0)</f>
        <v>-0.0003480835616</v>
      </c>
      <c r="AO2340" s="160">
        <f>IF($AG$2253&gt;0,PPMT('Assumptions (Petroleum)'!$V$6,Model!AE$1,'Assumptions (Petroleum)'!$V$9,'Assumptions (Petroleum)'!$V$4*Model!$AG$2253*AVERAGE('Assumptions (Petroleum)'!$AC$2:$AE$2)/10^9),0)</f>
        <v>-0.0003646175307</v>
      </c>
      <c r="AP2340" s="160">
        <f>IF($AG$2253&gt;0,PPMT('Assumptions (Petroleum)'!$V$6,Model!AF$1,'Assumptions (Petroleum)'!$V$9,'Assumptions (Petroleum)'!$V$4*Model!$AG$2253*AVERAGE('Assumptions (Petroleum)'!$AC$2:$AE$2)/10^9),0)</f>
        <v>-0.0003819368634</v>
      </c>
      <c r="AQ2340" s="160">
        <f>IF($AG$2253&gt;0,PPMT('Assumptions (Petroleum)'!$V$6,Model!AG$1,'Assumptions (Petroleum)'!$V$9,'Assumptions (Petroleum)'!$V$4*Model!$AG$2253*AVERAGE('Assumptions (Petroleum)'!$AC$2:$AE$2)/10^9),0)</f>
        <v>-0.0004000788645</v>
      </c>
      <c r="AR2340" s="160">
        <f>IF($AG$2253&gt;0,PPMT('Assumptions (Petroleum)'!$V$6,Model!AH$1,'Assumptions (Petroleum)'!$V$9,'Assumptions (Petroleum)'!$V$4*Model!$AG$2253*AVERAGE('Assumptions (Petroleum)'!$AC$2:$AE$2)/10^9),0)</f>
        <v>-0.0004190826105</v>
      </c>
      <c r="AS2340" s="160">
        <f>IF($AG$2253&gt;0,PPMT('Assumptions (Petroleum)'!$V$6,Model!AI$1,'Assumptions (Petroleum)'!$V$9,'Assumptions (Petroleum)'!$V$4*Model!$AG$2253*AVERAGE('Assumptions (Petroleum)'!$AC$2:$AE$2)/10^9),0)</f>
        <v>-0.0004389890345</v>
      </c>
      <c r="AT2340" s="160">
        <f>IF($AG$2253&gt;0,PPMT('Assumptions (Petroleum)'!$V$6,Model!AJ$1,'Assumptions (Petroleum)'!$V$9,'Assumptions (Petroleum)'!$V$4*Model!$AG$2253*AVERAGE('Assumptions (Petroleum)'!$AC$2:$AE$2)/10^9),0)</f>
        <v>-0.0004598410137</v>
      </c>
      <c r="AU2340" s="160">
        <f>IF($AG$2253&gt;0,PPMT('Assumptions (Petroleum)'!$V$6,Model!AK$1,'Assumptions (Petroleum)'!$V$9,'Assumptions (Petroleum)'!$V$4*Model!$AG$2253*AVERAGE('Assumptions (Petroleum)'!$AC$2:$AE$2)/10^9),0)</f>
        <v>-0.0004816834618</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-0.0002565431544</v>
      </c>
      <c r="AI2341" s="160">
        <f>IF($AH$2253&gt;0,PPMT('Assumptions (Petroleum)'!$V$6,Model!X$1,'Assumptions (Petroleum)'!$V$9,'Assumptions (Petroleum)'!$V$4*Model!$AH$2253*AVERAGE('Assumptions (Petroleum)'!$AD$2:$AF$2)/10^9),0)</f>
        <v>-0.0002687289542</v>
      </c>
      <c r="AJ2341" s="160">
        <f>IF($AH$2253&gt;0,PPMT('Assumptions (Petroleum)'!$V$6,Model!Y$1,'Assumptions (Petroleum)'!$V$9,'Assumptions (Petroleum)'!$V$4*Model!$AH$2253*AVERAGE('Assumptions (Petroleum)'!$AD$2:$AF$2)/10^9),0)</f>
        <v>-0.0002814935796</v>
      </c>
      <c r="AK2341" s="160">
        <f>IF($AH$2253&gt;0,PPMT('Assumptions (Petroleum)'!$V$6,Model!Z$1,'Assumptions (Petroleum)'!$V$9,'Assumptions (Petroleum)'!$V$4*Model!$AH$2253*AVERAGE('Assumptions (Petroleum)'!$AD$2:$AF$2)/10^9),0)</f>
        <v>-0.0002948645246</v>
      </c>
      <c r="AL2341" s="160">
        <f>IF($AH$2253&gt;0,PPMT('Assumptions (Petroleum)'!$V$6,Model!AA$1,'Assumptions (Petroleum)'!$V$9,'Assumptions (Petroleum)'!$V$4*Model!$AH$2253*AVERAGE('Assumptions (Petroleum)'!$AD$2:$AF$2)/10^9),0)</f>
        <v>-0.0003088705895</v>
      </c>
      <c r="AM2341" s="160">
        <f>IF($AH$2253&gt;0,PPMT('Assumptions (Petroleum)'!$V$6,Model!AB$1,'Assumptions (Petroleum)'!$V$9,'Assumptions (Petroleum)'!$V$4*Model!$AH$2253*AVERAGE('Assumptions (Petroleum)'!$AD$2:$AF$2)/10^9),0)</f>
        <v>-0.0003235419425</v>
      </c>
      <c r="AN2341" s="160">
        <f>IF($AH$2253&gt;0,PPMT('Assumptions (Petroleum)'!$V$6,Model!AC$1,'Assumptions (Petroleum)'!$V$9,'Assumptions (Petroleum)'!$V$4*Model!$AH$2253*AVERAGE('Assumptions (Petroleum)'!$AD$2:$AF$2)/10^9),0)</f>
        <v>-0.0003389101848</v>
      </c>
      <c r="AO2341" s="160">
        <f>IF($AH$2253&gt;0,PPMT('Assumptions (Petroleum)'!$V$6,Model!AD$1,'Assumptions (Petroleum)'!$V$9,'Assumptions (Petroleum)'!$V$4*Model!$AH$2253*AVERAGE('Assumptions (Petroleum)'!$AD$2:$AF$2)/10^9),0)</f>
        <v>-0.0003550084186</v>
      </c>
      <c r="AP2341" s="160">
        <f>IF($AH$2253&gt;0,PPMT('Assumptions (Petroleum)'!$V$6,Model!AE$1,'Assumptions (Petroleum)'!$V$9,'Assumptions (Petroleum)'!$V$4*Model!$AH$2253*AVERAGE('Assumptions (Petroleum)'!$AD$2:$AF$2)/10^9),0)</f>
        <v>-0.0003718713184</v>
      </c>
      <c r="AQ2341" s="160">
        <f>IF($AH$2253&gt;0,PPMT('Assumptions (Petroleum)'!$V$6,Model!AF$1,'Assumptions (Petroleum)'!$V$9,'Assumptions (Petroleum)'!$V$4*Model!$AH$2253*AVERAGE('Assumptions (Petroleum)'!$AD$2:$AF$2)/10^9),0)</f>
        <v>-0.0003895352061</v>
      </c>
      <c r="AR2341" s="160">
        <f>IF($AH$2253&gt;0,PPMT('Assumptions (Petroleum)'!$V$6,Model!AG$1,'Assumptions (Petroleum)'!$V$9,'Assumptions (Petroleum)'!$V$4*Model!$AH$2253*AVERAGE('Assumptions (Petroleum)'!$AD$2:$AF$2)/10^9),0)</f>
        <v>-0.0004080381284</v>
      </c>
      <c r="AS2341" s="160">
        <f>IF($AH$2253&gt;0,PPMT('Assumptions (Petroleum)'!$V$6,Model!AH$1,'Assumptions (Petroleum)'!$V$9,'Assumptions (Petroleum)'!$V$4*Model!$AH$2253*AVERAGE('Assumptions (Petroleum)'!$AD$2:$AF$2)/10^9),0)</f>
        <v>-0.0004274199394</v>
      </c>
      <c r="AT2341" s="160">
        <f>IF($AH$2253&gt;0,PPMT('Assumptions (Petroleum)'!$V$6,Model!AI$1,'Assumptions (Petroleum)'!$V$9,'Assumptions (Petroleum)'!$V$4*Model!$AH$2253*AVERAGE('Assumptions (Petroleum)'!$AD$2:$AF$2)/10^9),0)</f>
        <v>-0.0004477223866</v>
      </c>
      <c r="AU2341" s="160">
        <f>IF($AH$2253&gt;0,PPMT('Assumptions (Petroleum)'!$V$6,Model!AJ$1,'Assumptions (Petroleum)'!$V$9,'Assumptions (Petroleum)'!$V$4*Model!$AH$2253*AVERAGE('Assumptions (Petroleum)'!$AD$2:$AF$2)/10^9),0)</f>
        <v>-0.0004689891999</v>
      </c>
      <c r="AV2341" s="160">
        <f>IF($AH$2253&gt;0,PPMT('Assumptions (Petroleum)'!$V$6,Model!AK$1,'Assumptions (Petroleum)'!$V$9,'Assumptions (Petroleum)'!$V$4*Model!$AH$2253*AVERAGE('Assumptions (Petroleum)'!$AD$2:$AF$2)/10^9),0)</f>
        <v>-0.0004912661869</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-0.0002616468848</v>
      </c>
      <c r="AJ2342" s="160">
        <f>IF($AI$2253&gt;0,PPMT('Assumptions (Petroleum)'!$V$6,Model!X$1,'Assumptions (Petroleum)'!$V$9,'Assumptions (Petroleum)'!$V$4*Model!$AI$2253*AVERAGE('Assumptions (Petroleum)'!$AE$2:$AG$2)/10^9),0)</f>
        <v>-0.0002740751118</v>
      </c>
      <c r="AK2342" s="160">
        <f>IF($AI$2253&gt;0,PPMT('Assumptions (Petroleum)'!$V$6,Model!Y$1,'Assumptions (Petroleum)'!$V$9,'Assumptions (Petroleum)'!$V$4*Model!$AI$2253*AVERAGE('Assumptions (Petroleum)'!$AE$2:$AG$2)/10^9),0)</f>
        <v>-0.0002870936797</v>
      </c>
      <c r="AL2342" s="160">
        <f>IF($AI$2253&gt;0,PPMT('Assumptions (Petroleum)'!$V$6,Model!Z$1,'Assumptions (Petroleum)'!$V$9,'Assumptions (Petroleum)'!$V$4*Model!$AI$2253*AVERAGE('Assumptions (Petroleum)'!$AE$2:$AG$2)/10^9),0)</f>
        <v>-0.0003007306294</v>
      </c>
      <c r="AM2342" s="160">
        <f>IF($AI$2253&gt;0,PPMT('Assumptions (Petroleum)'!$V$6,Model!AA$1,'Assumptions (Petroleum)'!$V$9,'Assumptions (Petroleum)'!$V$4*Model!$AI$2253*AVERAGE('Assumptions (Petroleum)'!$AE$2:$AG$2)/10^9),0)</f>
        <v>-0.0003150153343</v>
      </c>
      <c r="AN2342" s="160">
        <f>IF($AI$2253&gt;0,PPMT('Assumptions (Petroleum)'!$V$6,Model!AB$1,'Assumptions (Petroleum)'!$V$9,'Assumptions (Petroleum)'!$V$4*Model!$AI$2253*AVERAGE('Assumptions (Petroleum)'!$AE$2:$AG$2)/10^9),0)</f>
        <v>-0.0003299785627</v>
      </c>
      <c r="AO2342" s="160">
        <f>IF($AI$2253&gt;0,PPMT('Assumptions (Petroleum)'!$V$6,Model!AC$1,'Assumptions (Petroleum)'!$V$9,'Assumptions (Petroleum)'!$V$4*Model!$AI$2253*AVERAGE('Assumptions (Petroleum)'!$AE$2:$AG$2)/10^9),0)</f>
        <v>-0.0003456525444</v>
      </c>
      <c r="AP2342" s="160">
        <f>IF($AI$2253&gt;0,PPMT('Assumptions (Petroleum)'!$V$6,Model!AD$1,'Assumptions (Petroleum)'!$V$9,'Assumptions (Petroleum)'!$V$4*Model!$AI$2253*AVERAGE('Assumptions (Petroleum)'!$AE$2:$AG$2)/10^9),0)</f>
        <v>-0.0003620710403</v>
      </c>
      <c r="AQ2342" s="160">
        <f>IF($AI$2253&gt;0,PPMT('Assumptions (Petroleum)'!$V$6,Model!AE$1,'Assumptions (Petroleum)'!$V$9,'Assumptions (Petroleum)'!$V$4*Model!$AI$2253*AVERAGE('Assumptions (Petroleum)'!$AE$2:$AG$2)/10^9),0)</f>
        <v>-0.0003792694147</v>
      </c>
      <c r="AR2342" s="160">
        <f>IF($AI$2253&gt;0,PPMT('Assumptions (Petroleum)'!$V$6,Model!AF$1,'Assumptions (Petroleum)'!$V$9,'Assumptions (Petroleum)'!$V$4*Model!$AI$2253*AVERAGE('Assumptions (Petroleum)'!$AE$2:$AG$2)/10^9),0)</f>
        <v>-0.0003972847119</v>
      </c>
      <c r="AS2342" s="160">
        <f>IF($AI$2253&gt;0,PPMT('Assumptions (Petroleum)'!$V$6,Model!AG$1,'Assumptions (Petroleum)'!$V$9,'Assumptions (Petroleum)'!$V$4*Model!$AI$2253*AVERAGE('Assumptions (Petroleum)'!$AE$2:$AG$2)/10^9),0)</f>
        <v>-0.0004161557357</v>
      </c>
      <c r="AT2342" s="160">
        <f>IF($AI$2253&gt;0,PPMT('Assumptions (Petroleum)'!$V$6,Model!AH$1,'Assumptions (Petroleum)'!$V$9,'Assumptions (Petroleum)'!$V$4*Model!$AI$2253*AVERAGE('Assumptions (Petroleum)'!$AE$2:$AG$2)/10^9),0)</f>
        <v>-0.0004359231332</v>
      </c>
      <c r="AU2342" s="160">
        <f>IF($AI$2253&gt;0,PPMT('Assumptions (Petroleum)'!$V$6,Model!AI$1,'Assumptions (Petroleum)'!$V$9,'Assumptions (Petroleum)'!$V$4*Model!$AI$2253*AVERAGE('Assumptions (Petroleum)'!$AE$2:$AG$2)/10^9),0)</f>
        <v>-0.000456629482</v>
      </c>
      <c r="AV2342" s="160">
        <f>IF($AI$2253&gt;0,PPMT('Assumptions (Petroleum)'!$V$6,Model!AJ$1,'Assumptions (Petroleum)'!$V$9,'Assumptions (Petroleum)'!$V$4*Model!$AI$2253*AVERAGE('Assumptions (Petroleum)'!$AE$2:$AG$2)/10^9),0)</f>
        <v>-0.0004783193824</v>
      </c>
      <c r="AW2342" s="160">
        <f>IF($AI$2253&gt;0,PPMT('Assumptions (Petroleum)'!$V$6,Model!AK$1,'Assumptions (Petroleum)'!$V$9,'Assumptions (Petroleum)'!$V$4*Model!$AI$2253*AVERAGE('Assumptions (Petroleum)'!$AE$2:$AG$2)/10^9),0)</f>
        <v>-0.0005010395531</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-0.0002668521501</v>
      </c>
      <c r="AK2343" s="177">
        <f>IF($AJ$2253&gt;0,PPMT('Assumptions (Petroleum)'!$V$6,Model!X$1,'Assumptions (Petroleum)'!$V$9,'Assumptions (Petroleum)'!$V$4*Model!$AJ$2253*AVERAGE('Assumptions (Petroleum)'!$AF$2:$AH$2)/10^9),0)</f>
        <v>-0.0002795276272</v>
      </c>
      <c r="AL2343" s="177">
        <f>IF($AJ$2253&gt;0,PPMT('Assumptions (Petroleum)'!$V$6,Model!Y$1,'Assumptions (Petroleum)'!$V$9,'Assumptions (Petroleum)'!$V$4*Model!$AJ$2253*AVERAGE('Assumptions (Petroleum)'!$AF$2:$AH$2)/10^9),0)</f>
        <v>-0.0002928051895</v>
      </c>
      <c r="AM2343" s="177">
        <f>IF($AJ$2253&gt;0,PPMT('Assumptions (Petroleum)'!$V$6,Model!Z$1,'Assumptions (Petroleum)'!$V$9,'Assumptions (Petroleum)'!$V$4*Model!$AJ$2253*AVERAGE('Assumptions (Petroleum)'!$AF$2:$AH$2)/10^9),0)</f>
        <v>-0.000306713436</v>
      </c>
      <c r="AN2343" s="177">
        <f>IF($AJ$2253&gt;0,PPMT('Assumptions (Petroleum)'!$V$6,Model!AA$1,'Assumptions (Petroleum)'!$V$9,'Assumptions (Petroleum)'!$V$4*Model!$AJ$2253*AVERAGE('Assumptions (Petroleum)'!$AF$2:$AH$2)/10^9),0)</f>
        <v>-0.0003212823242</v>
      </c>
      <c r="AO2343" s="177">
        <f>IF($AJ$2253&gt;0,PPMT('Assumptions (Petroleum)'!$V$6,Model!AB$1,'Assumptions (Petroleum)'!$V$9,'Assumptions (Petroleum)'!$V$4*Model!$AJ$2253*AVERAGE('Assumptions (Petroleum)'!$AF$2:$AH$2)/10^9),0)</f>
        <v>-0.0003365432346</v>
      </c>
      <c r="AP2343" s="177">
        <f>IF($AJ$2253&gt;0,PPMT('Assumptions (Petroleum)'!$V$6,Model!AC$1,'Assumptions (Petroleum)'!$V$9,'Assumptions (Petroleum)'!$V$4*Model!$AJ$2253*AVERAGE('Assumptions (Petroleum)'!$AF$2:$AH$2)/10^9),0)</f>
        <v>-0.0003525290382</v>
      </c>
      <c r="AQ2343" s="177">
        <f>IF($AJ$2253&gt;0,PPMT('Assumptions (Petroleum)'!$V$6,Model!AD$1,'Assumptions (Petroleum)'!$V$9,'Assumptions (Petroleum)'!$V$4*Model!$AJ$2253*AVERAGE('Assumptions (Petroleum)'!$AF$2:$AH$2)/10^9),0)</f>
        <v>-0.0003692741675</v>
      </c>
      <c r="AR2343" s="177">
        <f>IF($AJ$2253&gt;0,PPMT('Assumptions (Petroleum)'!$V$6,Model!AE$1,'Assumptions (Petroleum)'!$V$9,'Assumptions (Petroleum)'!$V$4*Model!$AJ$2253*AVERAGE('Assumptions (Petroleum)'!$AF$2:$AH$2)/10^9),0)</f>
        <v>-0.0003868146905</v>
      </c>
      <c r="AS2343" s="177">
        <f>IF($AJ$2253&gt;0,PPMT('Assumptions (Petroleum)'!$V$6,Model!AF$1,'Assumptions (Petroleum)'!$V$9,'Assumptions (Petroleum)'!$V$4*Model!$AJ$2253*AVERAGE('Assumptions (Petroleum)'!$AF$2:$AH$2)/10^9),0)</f>
        <v>-0.0004051883883</v>
      </c>
      <c r="AT2343" s="177">
        <f>IF($AJ$2253&gt;0,PPMT('Assumptions (Petroleum)'!$V$6,Model!AG$1,'Assumptions (Petroleum)'!$V$9,'Assumptions (Petroleum)'!$V$4*Model!$AJ$2253*AVERAGE('Assumptions (Petroleum)'!$AF$2:$AH$2)/10^9),0)</f>
        <v>-0.0004244348367</v>
      </c>
      <c r="AU2343" s="177">
        <f>IF($AJ$2253&gt;0,PPMT('Assumptions (Petroleum)'!$V$6,Model!AH$1,'Assumptions (Petroleum)'!$V$9,'Assumptions (Petroleum)'!$V$4*Model!$AJ$2253*AVERAGE('Assumptions (Petroleum)'!$AF$2:$AH$2)/10^9),0)</f>
        <v>-0.0004445954915</v>
      </c>
      <c r="AV2343" s="177">
        <f>IF($AJ$2253&gt;0,PPMT('Assumptions (Petroleum)'!$V$6,Model!AI$1,'Assumptions (Petroleum)'!$V$9,'Assumptions (Petroleum)'!$V$4*Model!$AJ$2253*AVERAGE('Assumptions (Petroleum)'!$AF$2:$AH$2)/10^9),0)</f>
        <v>-0.0004657137773</v>
      </c>
      <c r="AW2343" s="177">
        <f>IF($AJ$2253&gt;0,PPMT('Assumptions (Petroleum)'!$V$6,Model!AJ$1,'Assumptions (Petroleum)'!$V$9,'Assumptions (Petroleum)'!$V$4*Model!$AJ$2253*AVERAGE('Assumptions (Petroleum)'!$AF$2:$AH$2)/10^9),0)</f>
        <v>-0.0004878351817</v>
      </c>
      <c r="AX2343" s="177">
        <f>IF($AJ$2253&gt;0,PPMT('Assumptions (Petroleum)'!$V$6,Model!AK$1,'Assumptions (Petroleum)'!$V$9,'Assumptions (Petroleum)'!$V$4*Model!$AJ$2253*AVERAGE('Assumptions (Petroleum)'!$AF$2:$AH$2)/10^9),0)</f>
        <v>-0.0005110073529</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-0.0002721609701</v>
      </c>
      <c r="AL2344" s="160">
        <f>IF($AK$2253&gt;0,PPMT('Assumptions (Petroleum)'!$V$6,Model!X$1,'Assumptions (Petroleum)'!$V$9,'Assumptions (Petroleum)'!$V$4*Model!$AK$2253*AVERAGE('Assumptions (Petroleum)'!$AG$2:$AI$2)/10^9),0)</f>
        <v>-0.0002850886161</v>
      </c>
      <c r="AM2344" s="160">
        <f>IF($AK$2253&gt;0,PPMT('Assumptions (Petroleum)'!$V$6,Model!Y$1,'Assumptions (Petroleum)'!$V$9,'Assumptions (Petroleum)'!$V$4*Model!$AK$2253*AVERAGE('Assumptions (Petroleum)'!$AG$2:$AI$2)/10^9),0)</f>
        <v>-0.0002986303254</v>
      </c>
      <c r="AN2344" s="160">
        <f>IF($AK$2253&gt;0,PPMT('Assumptions (Petroleum)'!$V$6,Model!Z$1,'Assumptions (Petroleum)'!$V$9,'Assumptions (Petroleum)'!$V$4*Model!$AK$2253*AVERAGE('Assumptions (Petroleum)'!$AG$2:$AI$2)/10^9),0)</f>
        <v>-0.0003128152659</v>
      </c>
      <c r="AO2344" s="160">
        <f>IF($AK$2253&gt;0,PPMT('Assumptions (Petroleum)'!$V$6,Model!AA$1,'Assumptions (Petroleum)'!$V$9,'Assumptions (Petroleum)'!$V$4*Model!$AK$2253*AVERAGE('Assumptions (Petroleum)'!$AG$2:$AI$2)/10^9),0)</f>
        <v>-0.000327673991</v>
      </c>
      <c r="AP2344" s="160">
        <f>IF($AK$2253&gt;0,PPMT('Assumptions (Petroleum)'!$V$6,Model!AB$1,'Assumptions (Petroleum)'!$V$9,'Assumptions (Petroleum)'!$V$4*Model!$AK$2253*AVERAGE('Assumptions (Petroleum)'!$AG$2:$AI$2)/10^9),0)</f>
        <v>-0.0003432385056</v>
      </c>
      <c r="AQ2344" s="160">
        <f>IF($AK$2253&gt;0,PPMT('Assumptions (Petroleum)'!$V$6,Model!AC$1,'Assumptions (Petroleum)'!$V$9,'Assumptions (Petroleum)'!$V$4*Model!$AK$2253*AVERAGE('Assumptions (Petroleum)'!$AG$2:$AI$2)/10^9),0)</f>
        <v>-0.0003595423346</v>
      </c>
      <c r="AR2344" s="160">
        <f>IF($AK$2253&gt;0,PPMT('Assumptions (Petroleum)'!$V$6,Model!AD$1,'Assumptions (Petroleum)'!$V$9,'Assumptions (Petroleum)'!$V$4*Model!$AK$2253*AVERAGE('Assumptions (Petroleum)'!$AG$2:$AI$2)/10^9),0)</f>
        <v>-0.0003766205955</v>
      </c>
      <c r="AS2344" s="160">
        <f>IF($AK$2253&gt;0,PPMT('Assumptions (Petroleum)'!$V$6,Model!AE$1,'Assumptions (Petroleum)'!$V$9,'Assumptions (Petroleum)'!$V$4*Model!$AK$2253*AVERAGE('Assumptions (Petroleum)'!$AG$2:$AI$2)/10^9),0)</f>
        <v>-0.0003945100738</v>
      </c>
      <c r="AT2344" s="160">
        <f>IF($AK$2253&gt;0,PPMT('Assumptions (Petroleum)'!$V$6,Model!AF$1,'Assumptions (Petroleum)'!$V$9,'Assumptions (Petroleum)'!$V$4*Model!$AK$2253*AVERAGE('Assumptions (Petroleum)'!$AG$2:$AI$2)/10^9),0)</f>
        <v>-0.0004132493023</v>
      </c>
      <c r="AU2344" s="160">
        <f>IF($AK$2253&gt;0,PPMT('Assumptions (Petroleum)'!$V$6,Model!AG$1,'Assumptions (Petroleum)'!$V$9,'Assumptions (Petroleum)'!$V$4*Model!$AK$2253*AVERAGE('Assumptions (Petroleum)'!$AG$2:$AI$2)/10^9),0)</f>
        <v>-0.0004328786441</v>
      </c>
      <c r="AV2344" s="160">
        <f>IF($AK$2253&gt;0,PPMT('Assumptions (Petroleum)'!$V$6,Model!AH$1,'Assumptions (Petroleum)'!$V$9,'Assumptions (Petroleum)'!$V$4*Model!$AK$2253*AVERAGE('Assumptions (Petroleum)'!$AG$2:$AI$2)/10^9),0)</f>
        <v>-0.0004534403797</v>
      </c>
      <c r="AW2344" s="160">
        <f>IF($AK$2253&gt;0,PPMT('Assumptions (Petroleum)'!$V$6,Model!AI$1,'Assumptions (Petroleum)'!$V$9,'Assumptions (Petroleum)'!$V$4*Model!$AK$2253*AVERAGE('Assumptions (Petroleum)'!$AG$2:$AI$2)/10^9),0)</f>
        <v>-0.0004749787978</v>
      </c>
      <c r="AX2344" s="160">
        <f>IF($AK$2253&gt;0,PPMT('Assumptions (Petroleum)'!$V$6,Model!AJ$1,'Assumptions (Petroleum)'!$V$9,'Assumptions (Petroleum)'!$V$4*Model!$AK$2253*AVERAGE('Assumptions (Petroleum)'!$AG$2:$AI$2)/10^9),0)</f>
        <v>-0.0004975402907</v>
      </c>
      <c r="AY2344" s="160">
        <f>IF($AK$2253&gt;0,PPMT('Assumptions (Petroleum)'!$V$6,Model!AK$1,'Assumptions (Petroleum)'!$V$9,'Assumptions (Petroleum)'!$V$4*Model!$AK$2253*AVERAGE('Assumptions (Petroleum)'!$AG$2:$AI$2)/10^9),0)</f>
        <v>-0.0005211734545</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-0.000277575405</v>
      </c>
      <c r="AM2345" s="177">
        <f>IF($AL$2253&gt;0,PPMT('Assumptions (Petroleum)'!$V$6,Model!X$1,'Assumptions (Petroleum)'!$V$9,'Assumptions (Petroleum)'!$V$4*Model!$AL$2253*AVERAGE('Assumptions (Petroleum)'!$AH$2:$AJ$2)/10^9),0)</f>
        <v>-0.0002907602368</v>
      </c>
      <c r="AN2345" s="177">
        <f>IF($AL$2253&gt;0,PPMT('Assumptions (Petroleum)'!$V$6,Model!Y$1,'Assumptions (Petroleum)'!$V$9,'Assumptions (Petroleum)'!$V$4*Model!$AL$2253*AVERAGE('Assumptions (Petroleum)'!$AH$2:$AJ$2)/10^9),0)</f>
        <v>-0.000304571348</v>
      </c>
      <c r="AO2345" s="177">
        <f>IF($AL$2253&gt;0,PPMT('Assumptions (Petroleum)'!$V$6,Model!Z$1,'Assumptions (Petroleum)'!$V$9,'Assumptions (Petroleum)'!$V$4*Model!$AL$2253*AVERAGE('Assumptions (Petroleum)'!$AH$2:$AJ$2)/10^9),0)</f>
        <v>-0.000319038487</v>
      </c>
      <c r="AP2345" s="177">
        <f>IF($AL$2253&gt;0,PPMT('Assumptions (Petroleum)'!$V$6,Model!AA$1,'Assumptions (Petroleum)'!$V$9,'Assumptions (Petroleum)'!$V$4*Model!$AL$2253*AVERAGE('Assumptions (Petroleum)'!$AH$2:$AJ$2)/10^9),0)</f>
        <v>-0.0003341928152</v>
      </c>
      <c r="AQ2345" s="177">
        <f>IF($AL$2253&gt;0,PPMT('Assumptions (Petroleum)'!$V$6,Model!AB$1,'Assumptions (Petroleum)'!$V$9,'Assumptions (Petroleum)'!$V$4*Model!$AL$2253*AVERAGE('Assumptions (Petroleum)'!$AH$2:$AJ$2)/10^9),0)</f>
        <v>-0.0003500669739</v>
      </c>
      <c r="AR2345" s="177">
        <f>IF($AL$2253&gt;0,PPMT('Assumptions (Petroleum)'!$V$6,Model!AC$1,'Assumptions (Petroleum)'!$V$9,'Assumptions (Petroleum)'!$V$4*Model!$AL$2253*AVERAGE('Assumptions (Petroleum)'!$AH$2:$AJ$2)/10^9),0)</f>
        <v>-0.0003666951551</v>
      </c>
      <c r="AS2345" s="177">
        <f>IF($AL$2253&gt;0,PPMT('Assumptions (Petroleum)'!$V$6,Model!AD$1,'Assumptions (Petroleum)'!$V$9,'Assumptions (Petroleum)'!$V$4*Model!$AL$2253*AVERAGE('Assumptions (Petroleum)'!$AH$2:$AJ$2)/10^9),0)</f>
        <v>-0.000384113175</v>
      </c>
      <c r="AT2345" s="177">
        <f>IF($AL$2253&gt;0,PPMT('Assumptions (Petroleum)'!$V$6,Model!AE$1,'Assumptions (Petroleum)'!$V$9,'Assumptions (Petroleum)'!$V$4*Model!$AL$2253*AVERAGE('Assumptions (Petroleum)'!$AH$2:$AJ$2)/10^9),0)</f>
        <v>-0.0004023585508</v>
      </c>
      <c r="AU2345" s="177">
        <f>IF($AL$2253&gt;0,PPMT('Assumptions (Petroleum)'!$V$6,Model!AF$1,'Assumptions (Petroleum)'!$V$9,'Assumptions (Petroleum)'!$V$4*Model!$AL$2253*AVERAGE('Assumptions (Petroleum)'!$AH$2:$AJ$2)/10^9),0)</f>
        <v>-0.000421470582</v>
      </c>
      <c r="AV2345" s="177">
        <f>IF($AL$2253&gt;0,PPMT('Assumptions (Petroleum)'!$V$6,Model!AG$1,'Assumptions (Petroleum)'!$V$9,'Assumptions (Petroleum)'!$V$4*Model!$AL$2253*AVERAGE('Assumptions (Petroleum)'!$AH$2:$AJ$2)/10^9),0)</f>
        <v>-0.0004414904346</v>
      </c>
      <c r="AW2345" s="177">
        <f>IF($AL$2253&gt;0,PPMT('Assumptions (Petroleum)'!$V$6,Model!AH$1,'Assumptions (Petroleum)'!$V$9,'Assumptions (Petroleum)'!$V$4*Model!$AL$2253*AVERAGE('Assumptions (Petroleum)'!$AH$2:$AJ$2)/10^9),0)</f>
        <v>-0.0004624612303</v>
      </c>
      <c r="AX2345" s="177">
        <f>IF($AL$2253&gt;0,PPMT('Assumptions (Petroleum)'!$V$6,Model!AI$1,'Assumptions (Petroleum)'!$V$9,'Assumptions (Petroleum)'!$V$4*Model!$AL$2253*AVERAGE('Assumptions (Petroleum)'!$AH$2:$AJ$2)/10^9),0)</f>
        <v>-0.0004844281387</v>
      </c>
      <c r="AY2345" s="177">
        <f>IF($AL$2253&gt;0,PPMT('Assumptions (Petroleum)'!$V$6,Model!AJ$1,'Assumptions (Petroleum)'!$V$9,'Assumptions (Petroleum)'!$V$4*Model!$AL$2253*AVERAGE('Assumptions (Petroleum)'!$AH$2:$AJ$2)/10^9),0)</f>
        <v>-0.0005074384753</v>
      </c>
      <c r="AZ2345" s="177">
        <f>IF($AL$2253&gt;0,PPMT('Assumptions (Petroleum)'!$V$6,Model!AK$1,'Assumptions (Petroleum)'!$V$9,'Assumptions (Petroleum)'!$V$4*Model!$AL$2253*AVERAGE('Assumptions (Petroleum)'!$AH$2:$AJ$2)/10^9),0)</f>
        <v>-0.0005315418029</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-0.000283097556</v>
      </c>
      <c r="AN2346" s="160">
        <f>IF($AM$2253&gt;0,PPMT('Assumptions (Petroleum)'!$V$6,Model!X$1,'Assumptions (Petroleum)'!$V$9,'Assumptions (Petroleum)'!$V$4*Model!$AM$2253*AVERAGE('Assumptions (Petroleum)'!$AI$2:$AK$2)/10^9),0)</f>
        <v>-0.0002965446899</v>
      </c>
      <c r="AO2346" s="160">
        <f>IF($AM$2253&gt;0,PPMT('Assumptions (Petroleum)'!$V$6,Model!Y$1,'Assumptions (Petroleum)'!$V$9,'Assumptions (Petroleum)'!$V$4*Model!$AM$2253*AVERAGE('Assumptions (Petroleum)'!$AI$2:$AK$2)/10^9),0)</f>
        <v>-0.0003106305627</v>
      </c>
      <c r="AP2346" s="160">
        <f>IF($AM$2253&gt;0,PPMT('Assumptions (Petroleum)'!$V$6,Model!Z$1,'Assumptions (Petroleum)'!$V$9,'Assumptions (Petroleum)'!$V$4*Model!$AM$2253*AVERAGE('Assumptions (Petroleum)'!$AI$2:$AK$2)/10^9),0)</f>
        <v>-0.0003253855144</v>
      </c>
      <c r="AQ2346" s="160">
        <f>IF($AM$2253&gt;0,PPMT('Assumptions (Petroleum)'!$V$6,Model!AA$1,'Assumptions (Petroleum)'!$V$9,'Assumptions (Petroleum)'!$V$4*Model!$AM$2253*AVERAGE('Assumptions (Petroleum)'!$AI$2:$AK$2)/10^9),0)</f>
        <v>-0.0003408413264</v>
      </c>
      <c r="AR2346" s="160">
        <f>IF($AM$2253&gt;0,PPMT('Assumptions (Petroleum)'!$V$6,Model!AB$1,'Assumptions (Petroleum)'!$V$9,'Assumptions (Petroleum)'!$V$4*Model!$AM$2253*AVERAGE('Assumptions (Petroleum)'!$AI$2:$AK$2)/10^9),0)</f>
        <v>-0.0003570312894</v>
      </c>
      <c r="AS2346" s="160">
        <f>IF($AM$2253&gt;0,PPMT('Assumptions (Petroleum)'!$V$6,Model!AC$1,'Assumptions (Petroleum)'!$V$9,'Assumptions (Petroleum)'!$V$4*Model!$AM$2253*AVERAGE('Assumptions (Petroleum)'!$AI$2:$AK$2)/10^9),0)</f>
        <v>-0.0003739902756</v>
      </c>
      <c r="AT2346" s="160">
        <f>IF($AM$2253&gt;0,PPMT('Assumptions (Petroleum)'!$V$6,Model!AD$1,'Assumptions (Petroleum)'!$V$9,'Assumptions (Petroleum)'!$V$4*Model!$AM$2253*AVERAGE('Assumptions (Petroleum)'!$AI$2:$AK$2)/10^9),0)</f>
        <v>-0.0003917548137</v>
      </c>
      <c r="AU2346" s="160">
        <f>IF($AM$2253&gt;0,PPMT('Assumptions (Petroleum)'!$V$6,Model!AE$1,'Assumptions (Petroleum)'!$V$9,'Assumptions (Petroleum)'!$V$4*Model!$AM$2253*AVERAGE('Assumptions (Petroleum)'!$AI$2:$AK$2)/10^9),0)</f>
        <v>-0.0004103631673</v>
      </c>
      <c r="AV2346" s="160">
        <f>IF($AM$2253&gt;0,PPMT('Assumptions (Petroleum)'!$V$6,Model!AF$1,'Assumptions (Petroleum)'!$V$9,'Assumptions (Petroleum)'!$V$4*Model!$AM$2253*AVERAGE('Assumptions (Petroleum)'!$AI$2:$AK$2)/10^9),0)</f>
        <v>-0.0004298554178</v>
      </c>
      <c r="AW2346" s="160">
        <f>IF($AM$2253&gt;0,PPMT('Assumptions (Petroleum)'!$V$6,Model!AG$1,'Assumptions (Petroleum)'!$V$9,'Assumptions (Petroleum)'!$V$4*Model!$AM$2253*AVERAGE('Assumptions (Petroleum)'!$AI$2:$AK$2)/10^9),0)</f>
        <v>-0.0004502735501</v>
      </c>
      <c r="AX2346" s="160">
        <f>IF($AM$2253&gt;0,PPMT('Assumptions (Petroleum)'!$V$6,Model!AH$1,'Assumptions (Petroleum)'!$V$9,'Assumptions (Petroleum)'!$V$4*Model!$AM$2253*AVERAGE('Assumptions (Petroleum)'!$AI$2:$AK$2)/10^9),0)</f>
        <v>-0.0004716615438</v>
      </c>
      <c r="AY2346" s="160">
        <f>IF($AM$2253&gt;0,PPMT('Assumptions (Petroleum)'!$V$6,Model!AI$1,'Assumptions (Petroleum)'!$V$9,'Assumptions (Petroleum)'!$V$4*Model!$AM$2253*AVERAGE('Assumptions (Petroleum)'!$AI$2:$AK$2)/10^9),0)</f>
        <v>-0.0004940654671</v>
      </c>
      <c r="AZ2346" s="160">
        <f>IF($AM$2253&gt;0,PPMT('Assumptions (Petroleum)'!$V$6,Model!AJ$1,'Assumptions (Petroleum)'!$V$9,'Assumptions (Petroleum)'!$V$4*Model!$AM$2253*AVERAGE('Assumptions (Petroleum)'!$AI$2:$AK$2)/10^9),0)</f>
        <v>-0.0005175335768</v>
      </c>
      <c r="BA2346" s="160">
        <f>IF($AM$2253&gt;0,PPMT('Assumptions (Petroleum)'!$V$6,Model!AK$1,'Assumptions (Petroleum)'!$V$9,'Assumptions (Petroleum)'!$V$4*Model!$AM$2253*AVERAGE('Assumptions (Petroleum)'!$AI$2:$AK$2)/10^9),0)</f>
        <v>-0.0005421164217</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-0.000288729566</v>
      </c>
      <c r="AO2347" s="160">
        <f>IF($AN$2253&gt;0,PPMT('Assumptions (Petroleum)'!$V$6,Model!X$1,'Assumptions (Petroleum)'!$V$9,'Assumptions (Petroleum)'!$V$4*Model!$AN$2253*AVERAGE('Assumptions (Petroleum)'!$AJ$2:$AL$2)/10^9),0)</f>
        <v>-0.0003024442204</v>
      </c>
      <c r="AP2347" s="160">
        <f>IF($AN$2253&gt;0,PPMT('Assumptions (Petroleum)'!$V$6,Model!Y$1,'Assumptions (Petroleum)'!$V$9,'Assumptions (Petroleum)'!$V$4*Model!$AN$2253*AVERAGE('Assumptions (Petroleum)'!$AJ$2:$AL$2)/10^9),0)</f>
        <v>-0.0003168103208</v>
      </c>
      <c r="AQ2347" s="160">
        <f>IF($AN$2253&gt;0,PPMT('Assumptions (Petroleum)'!$V$6,Model!Z$1,'Assumptions (Petroleum)'!$V$9,'Assumptions (Petroleum)'!$V$4*Model!$AN$2253*AVERAGE('Assumptions (Petroleum)'!$AJ$2:$AL$2)/10^9),0)</f>
        <v>-0.0003318588111</v>
      </c>
      <c r="AR2347" s="160">
        <f>IF($AN$2253&gt;0,PPMT('Assumptions (Petroleum)'!$V$6,Model!AA$1,'Assumptions (Petroleum)'!$V$9,'Assumptions (Petroleum)'!$V$4*Model!$AN$2253*AVERAGE('Assumptions (Petroleum)'!$AJ$2:$AL$2)/10^9),0)</f>
        <v>-0.0003476221046</v>
      </c>
      <c r="AS2347" s="160">
        <f>IF($AN$2253&gt;0,PPMT('Assumptions (Petroleum)'!$V$6,Model!AB$1,'Assumptions (Petroleum)'!$V$9,'Assumptions (Petroleum)'!$V$4*Model!$AN$2253*AVERAGE('Assumptions (Petroleum)'!$AJ$2:$AL$2)/10^9),0)</f>
        <v>-0.0003641341546</v>
      </c>
      <c r="AT2347" s="160">
        <f>IF($AN$2253&gt;0,PPMT('Assumptions (Petroleum)'!$V$6,Model!AC$1,'Assumptions (Petroleum)'!$V$9,'Assumptions (Petroleum)'!$V$4*Model!$AN$2253*AVERAGE('Assumptions (Petroleum)'!$AJ$2:$AL$2)/10^9),0)</f>
        <v>-0.0003814305269</v>
      </c>
      <c r="AU2347" s="160">
        <f>IF($AN$2253&gt;0,PPMT('Assumptions (Petroleum)'!$V$6,Model!AD$1,'Assumptions (Petroleum)'!$V$9,'Assumptions (Petroleum)'!$V$4*Model!$AN$2253*AVERAGE('Assumptions (Petroleum)'!$AJ$2:$AL$2)/10^9),0)</f>
        <v>-0.000399548477</v>
      </c>
      <c r="AV2347" s="160">
        <f>IF($AN$2253&gt;0,PPMT('Assumptions (Petroleum)'!$V$6,Model!AE$1,'Assumptions (Petroleum)'!$V$9,'Assumptions (Petroleum)'!$V$4*Model!$AN$2253*AVERAGE('Assumptions (Petroleum)'!$AJ$2:$AL$2)/10^9),0)</f>
        <v>-0.0004185270296</v>
      </c>
      <c r="AW2347" s="160">
        <f>IF($AN$2253&gt;0,PPMT('Assumptions (Petroleum)'!$V$6,Model!AF$1,'Assumptions (Petroleum)'!$V$9,'Assumptions (Petroleum)'!$V$4*Model!$AN$2253*AVERAGE('Assumptions (Petroleum)'!$AJ$2:$AL$2)/10^9),0)</f>
        <v>-0.0004384070635</v>
      </c>
      <c r="AX2347" s="160">
        <f>IF($AN$2253&gt;0,PPMT('Assumptions (Petroleum)'!$V$6,Model!AG$1,'Assumptions (Petroleum)'!$V$9,'Assumptions (Petroleum)'!$V$4*Model!$AN$2253*AVERAGE('Assumptions (Petroleum)'!$AJ$2:$AL$2)/10^9),0)</f>
        <v>-0.000459231399</v>
      </c>
      <c r="AY2347" s="160">
        <f>IF($AN$2253&gt;0,PPMT('Assumptions (Petroleum)'!$V$6,Model!AH$1,'Assumptions (Petroleum)'!$V$9,'Assumptions (Petroleum)'!$V$4*Model!$AN$2253*AVERAGE('Assumptions (Petroleum)'!$AJ$2:$AL$2)/10^9),0)</f>
        <v>-0.0004810448905</v>
      </c>
      <c r="AZ2347" s="160">
        <f>IF($AN$2253&gt;0,PPMT('Assumptions (Petroleum)'!$V$6,Model!AI$1,'Assumptions (Petroleum)'!$V$9,'Assumptions (Petroleum)'!$V$4*Model!$AN$2253*AVERAGE('Assumptions (Petroleum)'!$AJ$2:$AL$2)/10^9),0)</f>
        <v>-0.0005038945228</v>
      </c>
      <c r="BA2347" s="160">
        <f>IF($AN$2253&gt;0,PPMT('Assumptions (Petroleum)'!$V$6,Model!AJ$1,'Assumptions (Petroleum)'!$V$9,'Assumptions (Petroleum)'!$V$4*Model!$AN$2253*AVERAGE('Assumptions (Petroleum)'!$AJ$2:$AL$2)/10^9),0)</f>
        <v>-0.0005278295126</v>
      </c>
      <c r="BB2347" s="160">
        <f>IF($AN$2253&gt;0,PPMT('Assumptions (Petroleum)'!$V$6,Model!AK$1,'Assumptions (Petroleum)'!$V$9,'Assumptions (Petroleum)'!$V$4*Model!$AN$2253*AVERAGE('Assumptions (Petroleum)'!$AJ$2:$AL$2)/10^9),0)</f>
        <v>-0.0005529014145</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-0.0002944736205</v>
      </c>
      <c r="AP2348" s="160">
        <f>IF($AO$2253&gt;0,PPMT('Assumptions (Petroleum)'!$V$6,Model!X$1,'Assumptions (Petroleum)'!$V$9,'Assumptions (Petroleum)'!$V$4*Model!$AO$2253*AVERAGE('Assumptions (Petroleum)'!$AK$2:$AM$2)/10^9),0)</f>
        <v>-0.0003084611175</v>
      </c>
      <c r="AQ2348" s="160">
        <f>IF($AO$2253&gt;0,PPMT('Assumptions (Petroleum)'!$V$6,Model!Y$1,'Assumptions (Petroleum)'!$V$9,'Assumptions (Petroleum)'!$V$4*Model!$AO$2253*AVERAGE('Assumptions (Petroleum)'!$AK$2:$AM$2)/10^9),0)</f>
        <v>-0.0003231130206</v>
      </c>
      <c r="AR2348" s="160">
        <f>IF($AO$2253&gt;0,PPMT('Assumptions (Petroleum)'!$V$6,Model!Z$1,'Assumptions (Petroleum)'!$V$9,'Assumptions (Petroleum)'!$V$4*Model!$AO$2253*AVERAGE('Assumptions (Petroleum)'!$AK$2:$AM$2)/10^9),0)</f>
        <v>-0.0003384608891</v>
      </c>
      <c r="AS2348" s="160">
        <f>IF($AO$2253&gt;0,PPMT('Assumptions (Petroleum)'!$V$6,Model!AA$1,'Assumptions (Petroleum)'!$V$9,'Assumptions (Petroleum)'!$V$4*Model!$AO$2253*AVERAGE('Assumptions (Petroleum)'!$AK$2:$AM$2)/10^9),0)</f>
        <v>-0.0003545377813</v>
      </c>
      <c r="AT2348" s="160">
        <f>IF($AO$2253&gt;0,PPMT('Assumptions (Petroleum)'!$V$6,Model!AB$1,'Assumptions (Petroleum)'!$V$9,'Assumptions (Petroleum)'!$V$4*Model!$AO$2253*AVERAGE('Assumptions (Petroleum)'!$AK$2:$AM$2)/10^9),0)</f>
        <v>-0.0003713783259</v>
      </c>
      <c r="AU2348" s="160">
        <f>IF($AO$2253&gt;0,PPMT('Assumptions (Petroleum)'!$V$6,Model!AC$1,'Assumptions (Petroleum)'!$V$9,'Assumptions (Petroleum)'!$V$4*Model!$AO$2253*AVERAGE('Assumptions (Petroleum)'!$AK$2:$AM$2)/10^9),0)</f>
        <v>-0.0003890187964</v>
      </c>
      <c r="AV2348" s="160">
        <f>IF($AO$2253&gt;0,PPMT('Assumptions (Petroleum)'!$V$6,Model!AD$1,'Assumptions (Petroleum)'!$V$9,'Assumptions (Petroleum)'!$V$4*Model!$AO$2253*AVERAGE('Assumptions (Petroleum)'!$AK$2:$AM$2)/10^9),0)</f>
        <v>-0.0004074971892</v>
      </c>
      <c r="AW2348" s="160">
        <f>IF($AO$2253&gt;0,PPMT('Assumptions (Petroleum)'!$V$6,Model!AE$1,'Assumptions (Petroleum)'!$V$9,'Assumptions (Petroleum)'!$V$4*Model!$AO$2253*AVERAGE('Assumptions (Petroleum)'!$AK$2:$AM$2)/10^9),0)</f>
        <v>-0.0004268533057</v>
      </c>
      <c r="AX2348" s="160">
        <f>IF($AO$2253&gt;0,PPMT('Assumptions (Petroleum)'!$V$6,Model!AF$1,'Assumptions (Petroleum)'!$V$9,'Assumptions (Petroleum)'!$V$4*Model!$AO$2253*AVERAGE('Assumptions (Petroleum)'!$AK$2:$AM$2)/10^9),0)</f>
        <v>-0.0004471288377</v>
      </c>
      <c r="AY2348" s="160">
        <f>IF($AO$2253&gt;0,PPMT('Assumptions (Petroleum)'!$V$6,Model!AG$1,'Assumptions (Petroleum)'!$V$9,'Assumptions (Petroleum)'!$V$4*Model!$AO$2253*AVERAGE('Assumptions (Petroleum)'!$AK$2:$AM$2)/10^9),0)</f>
        <v>-0.0004683674575</v>
      </c>
      <c r="AZ2348" s="160">
        <f>IF($AO$2253&gt;0,PPMT('Assumptions (Petroleum)'!$V$6,Model!AH$1,'Assumptions (Petroleum)'!$V$9,'Assumptions (Petroleum)'!$V$4*Model!$AO$2253*AVERAGE('Assumptions (Petroleum)'!$AK$2:$AM$2)/10^9),0)</f>
        <v>-0.0004906149117</v>
      </c>
      <c r="BA2348" s="160">
        <f>IF($AO$2253&gt;0,PPMT('Assumptions (Petroleum)'!$V$6,Model!AI$1,'Assumptions (Petroleum)'!$V$9,'Assumptions (Petroleum)'!$V$4*Model!$AO$2253*AVERAGE('Assumptions (Petroleum)'!$AK$2:$AM$2)/10^9),0)</f>
        <v>-0.00051391912</v>
      </c>
      <c r="BB2348" s="160">
        <f>IF($AO$2253&gt;0,PPMT('Assumptions (Petroleum)'!$V$6,Model!AJ$1,'Assumptions (Petroleum)'!$V$9,'Assumptions (Petroleum)'!$V$4*Model!$AO$2253*AVERAGE('Assumptions (Petroleum)'!$AK$2:$AM$2)/10^9),0)</f>
        <v>-0.0005383302782</v>
      </c>
      <c r="BC2348" s="160">
        <f>IF($AO$2253&gt;0,PPMT('Assumptions (Petroleum)'!$V$6,Model!AK$1,'Assumptions (Petroleum)'!$V$9,'Assumptions (Petroleum)'!$V$4*Model!$AO$2253*AVERAGE('Assumptions (Petroleum)'!$AK$2:$AM$2)/10^9),0)</f>
        <v>-0.0005639009665</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-0.0003003319486</v>
      </c>
      <c r="AQ2349" s="160">
        <f>IF($AP$2253&gt;0,PPMT('Assumptions (Petroleum)'!$V$6,Model!X$1,'Assumptions (Petroleum)'!$V$9,'Assumptions (Petroleum)'!$V$4*Model!$AP$2253*AVERAGE('Assumptions (Petroleum)'!$AL$2:$AN$2)/10^9),0)</f>
        <v>-0.0003145977162</v>
      </c>
      <c r="AR2349" s="160">
        <f>IF($AP$2253&gt;0,PPMT('Assumptions (Petroleum)'!$V$6,Model!Y$1,'Assumptions (Petroleum)'!$V$9,'Assumptions (Petroleum)'!$V$4*Model!$AP$2253*AVERAGE('Assumptions (Petroleum)'!$AL$2:$AN$2)/10^9),0)</f>
        <v>-0.0003295411077</v>
      </c>
      <c r="AS2349" s="160">
        <f>IF($AP$2253&gt;0,PPMT('Assumptions (Petroleum)'!$V$6,Model!Z$1,'Assumptions (Petroleum)'!$V$9,'Assumptions (Petroleum)'!$V$4*Model!$AP$2253*AVERAGE('Assumptions (Petroleum)'!$AL$2:$AN$2)/10^9),0)</f>
        <v>-0.0003451943103</v>
      </c>
      <c r="AT2349" s="160">
        <f>IF($AP$2253&gt;0,PPMT('Assumptions (Petroleum)'!$V$6,Model!AA$1,'Assumptions (Petroleum)'!$V$9,'Assumptions (Petroleum)'!$V$4*Model!$AP$2253*AVERAGE('Assumptions (Petroleum)'!$AL$2:$AN$2)/10^9),0)</f>
        <v>-0.0003615910401</v>
      </c>
      <c r="AU2349" s="160">
        <f>IF($AP$2253&gt;0,PPMT('Assumptions (Petroleum)'!$V$6,Model!AB$1,'Assumptions (Petroleum)'!$V$9,'Assumptions (Petroleum)'!$V$4*Model!$AP$2253*AVERAGE('Assumptions (Petroleum)'!$AL$2:$AN$2)/10^9),0)</f>
        <v>-0.0003787666145</v>
      </c>
      <c r="AV2349" s="160">
        <f>IF($AP$2253&gt;0,PPMT('Assumptions (Petroleum)'!$V$6,Model!AC$1,'Assumptions (Petroleum)'!$V$9,'Assumptions (Petroleum)'!$V$4*Model!$AP$2253*AVERAGE('Assumptions (Petroleum)'!$AL$2:$AN$2)/10^9),0)</f>
        <v>-0.0003967580287</v>
      </c>
      <c r="AW2349" s="160">
        <f>IF($AP$2253&gt;0,PPMT('Assumptions (Petroleum)'!$V$6,Model!AD$1,'Assumptions (Petroleum)'!$V$9,'Assumptions (Petroleum)'!$V$4*Model!$AP$2253*AVERAGE('Assumptions (Petroleum)'!$AL$2:$AN$2)/10^9),0)</f>
        <v>-0.000415604035</v>
      </c>
      <c r="AX2349" s="160">
        <f>IF($AP$2253&gt;0,PPMT('Assumptions (Petroleum)'!$V$6,Model!AE$1,'Assumptions (Petroleum)'!$V$9,'Assumptions (Petroleum)'!$V$4*Model!$AP$2253*AVERAGE('Assumptions (Petroleum)'!$AL$2:$AN$2)/10^9),0)</f>
        <v>-0.0004353452267</v>
      </c>
      <c r="AY2349" s="160">
        <f>IF($AP$2253&gt;0,PPMT('Assumptions (Petroleum)'!$V$6,Model!AF$1,'Assumptions (Petroleum)'!$V$9,'Assumptions (Petroleum)'!$V$4*Model!$AP$2253*AVERAGE('Assumptions (Petroleum)'!$AL$2:$AN$2)/10^9),0)</f>
        <v>-0.0004560241249</v>
      </c>
      <c r="AZ2349" s="160">
        <f>IF($AP$2253&gt;0,PPMT('Assumptions (Petroleum)'!$V$6,Model!AG$1,'Assumptions (Petroleum)'!$V$9,'Assumptions (Petroleum)'!$V$4*Model!$AP$2253*AVERAGE('Assumptions (Petroleum)'!$AL$2:$AN$2)/10^9),0)</f>
        <v>-0.0004776852709</v>
      </c>
      <c r="BA2349" s="160">
        <f>IF($AP$2253&gt;0,PPMT('Assumptions (Petroleum)'!$V$6,Model!AH$1,'Assumptions (Petroleum)'!$V$9,'Assumptions (Petroleum)'!$V$4*Model!$AP$2253*AVERAGE('Assumptions (Petroleum)'!$AL$2:$AN$2)/10^9),0)</f>
        <v>-0.0005003753212</v>
      </c>
      <c r="BB2349" s="160">
        <f>IF($AP$2253&gt;0,PPMT('Assumptions (Petroleum)'!$V$6,Model!AI$1,'Assumptions (Petroleum)'!$V$9,'Assumptions (Petroleum)'!$V$4*Model!$AP$2253*AVERAGE('Assumptions (Petroleum)'!$AL$2:$AN$2)/10^9),0)</f>
        <v>-0.000524143149</v>
      </c>
      <c r="BC2349" s="160">
        <f>IF($AP$2253&gt;0,PPMT('Assumptions (Petroleum)'!$V$6,Model!AJ$1,'Assumptions (Petroleum)'!$V$9,'Assumptions (Petroleum)'!$V$4*Model!$AP$2253*AVERAGE('Assumptions (Petroleum)'!$AL$2:$AN$2)/10^9),0)</f>
        <v>-0.0005490399486</v>
      </c>
      <c r="BD2349" s="160">
        <f>IF($AP$2253&gt;0,PPMT('Assumptions (Petroleum)'!$V$6,Model!AK$1,'Assumptions (Petroleum)'!$V$9,'Assumptions (Petroleum)'!$V$4*Model!$AP$2253*AVERAGE('Assumptions (Petroleum)'!$AL$2:$AN$2)/10^9),0)</f>
        <v>-0.0005751193461</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-0.0003063068237</v>
      </c>
      <c r="AR2350" s="160">
        <f>IF($AQ$2253&gt;0,PPMT('Assumptions (Petroleum)'!$V$6,Model!X$1,'Assumptions (Petroleum)'!$V$9,'Assumptions (Petroleum)'!$V$4*Model!$AQ$2253*AVERAGE('Assumptions (Petroleum)'!$AM$2:$AO$2)/10^9),0)</f>
        <v>-0.0003208563978</v>
      </c>
      <c r="AS2350" s="160">
        <f>IF($AQ$2253&gt;0,PPMT('Assumptions (Petroleum)'!$V$6,Model!Y$1,'Assumptions (Petroleum)'!$V$9,'Assumptions (Petroleum)'!$V$4*Model!$AQ$2253*AVERAGE('Assumptions (Petroleum)'!$AM$2:$AO$2)/10^9),0)</f>
        <v>-0.0003360970767</v>
      </c>
      <c r="AT2350" s="160">
        <f>IF($AQ$2253&gt;0,PPMT('Assumptions (Petroleum)'!$V$6,Model!Z$1,'Assumptions (Petroleum)'!$V$9,'Assumptions (Petroleum)'!$V$4*Model!$AQ$2253*AVERAGE('Assumptions (Petroleum)'!$AM$2:$AO$2)/10^9),0)</f>
        <v>-0.0003520616879</v>
      </c>
      <c r="AU2350" s="160">
        <f>IF($AQ$2253&gt;0,PPMT('Assumptions (Petroleum)'!$V$6,Model!AA$1,'Assumptions (Petroleum)'!$V$9,'Assumptions (Petroleum)'!$V$4*Model!$AQ$2253*AVERAGE('Assumptions (Petroleum)'!$AM$2:$AO$2)/10^9),0)</f>
        <v>-0.000368784618</v>
      </c>
      <c r="AV2350" s="160">
        <f>IF($AQ$2253&gt;0,PPMT('Assumptions (Petroleum)'!$V$6,Model!AB$1,'Assumptions (Petroleum)'!$V$9,'Assumptions (Petroleum)'!$V$4*Model!$AQ$2253*AVERAGE('Assumptions (Petroleum)'!$AM$2:$AO$2)/10^9),0)</f>
        <v>-0.0003863018874</v>
      </c>
      <c r="AW2350" s="160">
        <f>IF($AQ$2253&gt;0,PPMT('Assumptions (Petroleum)'!$V$6,Model!AC$1,'Assumptions (Petroleum)'!$V$9,'Assumptions (Petroleum)'!$V$4*Model!$AQ$2253*AVERAGE('Assumptions (Petroleum)'!$AM$2:$AO$2)/10^9),0)</f>
        <v>-0.0004046512271</v>
      </c>
      <c r="AX2350" s="160">
        <f>IF($AQ$2253&gt;0,PPMT('Assumptions (Petroleum)'!$V$6,Model!AD$1,'Assumptions (Petroleum)'!$V$9,'Assumptions (Petroleum)'!$V$4*Model!$AQ$2253*AVERAGE('Assumptions (Petroleum)'!$AM$2:$AO$2)/10^9),0)</f>
        <v>-0.0004238721603</v>
      </c>
      <c r="AY2350" s="160">
        <f>IF($AQ$2253&gt;0,PPMT('Assumptions (Petroleum)'!$V$6,Model!AE$1,'Assumptions (Petroleum)'!$V$9,'Assumptions (Petroleum)'!$V$4*Model!$AQ$2253*AVERAGE('Assumptions (Petroleum)'!$AM$2:$AO$2)/10^9),0)</f>
        <v>-0.000444006088</v>
      </c>
      <c r="AZ2350" s="160">
        <f>IF($AQ$2253&gt;0,PPMT('Assumptions (Petroleum)'!$V$6,Model!AF$1,'Assumptions (Petroleum)'!$V$9,'Assumptions (Petroleum)'!$V$4*Model!$AQ$2253*AVERAGE('Assumptions (Petroleum)'!$AM$2:$AO$2)/10^9),0)</f>
        <v>-0.0004650963771</v>
      </c>
      <c r="BA2350" s="160">
        <f>IF($AQ$2253&gt;0,PPMT('Assumptions (Petroleum)'!$V$6,Model!AG$1,'Assumptions (Petroleum)'!$V$9,'Assumptions (Petroleum)'!$V$4*Model!$AQ$2253*AVERAGE('Assumptions (Petroleum)'!$AM$2:$AO$2)/10^9),0)</f>
        <v>-0.0004871884551</v>
      </c>
      <c r="BB2350" s="160">
        <f>IF($AQ$2253&gt;0,PPMT('Assumptions (Petroleum)'!$V$6,Model!AH$1,'Assumptions (Petroleum)'!$V$9,'Assumptions (Petroleum)'!$V$4*Model!$AQ$2253*AVERAGE('Assumptions (Petroleum)'!$AM$2:$AO$2)/10^9),0)</f>
        <v>-0.0005103299067</v>
      </c>
      <c r="BC2350" s="160">
        <f>IF($AQ$2253&gt;0,PPMT('Assumptions (Petroleum)'!$V$6,Model!AI$1,'Assumptions (Petroleum)'!$V$9,'Assumptions (Petroleum)'!$V$4*Model!$AQ$2253*AVERAGE('Assumptions (Petroleum)'!$AM$2:$AO$2)/10^9),0)</f>
        <v>-0.0005345705772</v>
      </c>
      <c r="BD2350" s="160">
        <f>IF($AQ$2253&gt;0,PPMT('Assumptions (Petroleum)'!$V$6,Model!AJ$1,'Assumptions (Petroleum)'!$V$9,'Assumptions (Petroleum)'!$V$4*Model!$AQ$2253*AVERAGE('Assumptions (Petroleum)'!$AM$2:$AO$2)/10^9),0)</f>
        <v>-0.0005599626797</v>
      </c>
      <c r="BE2350" s="160">
        <f>IF($AQ$2253&gt;0,PPMT('Assumptions (Petroleum)'!$V$6,Model!AK$1,'Assumptions (Petroleum)'!$V$9,'Assumptions (Petroleum)'!$V$4*Model!$AQ$2253*AVERAGE('Assumptions (Petroleum)'!$AM$2:$AO$2)/10^9),0)</f>
        <v>-0.0005865609069</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-0.0003124005644</v>
      </c>
      <c r="AS2351" s="160">
        <f>IF($AR$2253&gt;0,PPMT('Assumptions (Petroleum)'!$V$6,Model!X$1,'Assumptions (Petroleum)'!$V$9,'Assumptions (Petroleum)'!$V$4*Model!$AR$2253*AVERAGE('Assumptions (Petroleum)'!$AN$2:$AP$2)/10^9),0)</f>
        <v>-0.0003272395912</v>
      </c>
      <c r="AT2351" s="160">
        <f>IF($AR$2253&gt;0,PPMT('Assumptions (Petroleum)'!$V$6,Model!Y$1,'Assumptions (Petroleum)'!$V$9,'Assumptions (Petroleum)'!$V$4*Model!$AR$2253*AVERAGE('Assumptions (Petroleum)'!$AN$2:$AP$2)/10^9),0)</f>
        <v>-0.0003427834718</v>
      </c>
      <c r="AU2351" s="160">
        <f>IF($AR$2253&gt;0,PPMT('Assumptions (Petroleum)'!$V$6,Model!Z$1,'Assumptions (Petroleum)'!$V$9,'Assumptions (Petroleum)'!$V$4*Model!$AR$2253*AVERAGE('Assumptions (Petroleum)'!$AN$2:$AP$2)/10^9),0)</f>
        <v>-0.0003590656867</v>
      </c>
      <c r="AV2351" s="160">
        <f>IF($AR$2253&gt;0,PPMT('Assumptions (Petroleum)'!$V$6,Model!AA$1,'Assumptions (Petroleum)'!$V$9,'Assumptions (Petroleum)'!$V$4*Model!$AR$2253*AVERAGE('Assumptions (Petroleum)'!$AN$2:$AP$2)/10^9),0)</f>
        <v>-0.0003761213068</v>
      </c>
      <c r="AW2351" s="160">
        <f>IF($AR$2253&gt;0,PPMT('Assumptions (Petroleum)'!$V$6,Model!AB$1,'Assumptions (Petroleum)'!$V$9,'Assumptions (Petroleum)'!$V$4*Model!$AR$2253*AVERAGE('Assumptions (Petroleum)'!$AN$2:$AP$2)/10^9),0)</f>
        <v>-0.0003939870689</v>
      </c>
      <c r="AX2351" s="160">
        <f>IF($AR$2253&gt;0,PPMT('Assumptions (Petroleum)'!$V$6,Model!AC$1,'Assumptions (Petroleum)'!$V$9,'Assumptions (Petroleum)'!$V$4*Model!$AR$2253*AVERAGE('Assumptions (Petroleum)'!$AN$2:$AP$2)/10^9),0)</f>
        <v>-0.0004127014546</v>
      </c>
      <c r="AY2351" s="160">
        <f>IF($AR$2253&gt;0,PPMT('Assumptions (Petroleum)'!$V$6,Model!AD$1,'Assumptions (Petroleum)'!$V$9,'Assumptions (Petroleum)'!$V$4*Model!$AR$2253*AVERAGE('Assumptions (Petroleum)'!$AN$2:$AP$2)/10^9),0)</f>
        <v>-0.0004323047737</v>
      </c>
      <c r="AZ2351" s="160">
        <f>IF($AR$2253&gt;0,PPMT('Assumptions (Petroleum)'!$V$6,Model!AE$1,'Assumptions (Petroleum)'!$V$9,'Assumptions (Petroleum)'!$V$4*Model!$AR$2253*AVERAGE('Assumptions (Petroleum)'!$AN$2:$AP$2)/10^9),0)</f>
        <v>-0.0004528392505</v>
      </c>
      <c r="BA2351" s="160">
        <f>IF($AR$2253&gt;0,PPMT('Assumptions (Petroleum)'!$V$6,Model!AF$1,'Assumptions (Petroleum)'!$V$9,'Assumptions (Petroleum)'!$V$4*Model!$AR$2253*AVERAGE('Assumptions (Petroleum)'!$AN$2:$AP$2)/10^9),0)</f>
        <v>-0.0004743491149</v>
      </c>
      <c r="BB2351" s="160">
        <f>IF($AR$2253&gt;0,PPMT('Assumptions (Petroleum)'!$V$6,Model!AG$1,'Assumptions (Petroleum)'!$V$9,'Assumptions (Petroleum)'!$V$4*Model!$AR$2253*AVERAGE('Assumptions (Petroleum)'!$AN$2:$AP$2)/10^9),0)</f>
        <v>-0.0004968806978</v>
      </c>
      <c r="BC2351" s="160">
        <f>IF($AR$2253&gt;0,PPMT('Assumptions (Petroleum)'!$V$6,Model!AH$1,'Assumptions (Petroleum)'!$V$9,'Assumptions (Petroleum)'!$V$4*Model!$AR$2253*AVERAGE('Assumptions (Petroleum)'!$AN$2:$AP$2)/10^9),0)</f>
        <v>-0.000520482531</v>
      </c>
      <c r="BD2351" s="160">
        <f>IF($AR$2253&gt;0,PPMT('Assumptions (Petroleum)'!$V$6,Model!AI$1,'Assumptions (Petroleum)'!$V$9,'Assumptions (Petroleum)'!$V$4*Model!$AR$2253*AVERAGE('Assumptions (Petroleum)'!$AN$2:$AP$2)/10^9),0)</f>
        <v>-0.0005452054512</v>
      </c>
      <c r="BE2351" s="160">
        <f>IF($AR$2253&gt;0,PPMT('Assumptions (Petroleum)'!$V$6,Model!AJ$1,'Assumptions (Petroleum)'!$V$9,'Assumptions (Petroleum)'!$V$4*Model!$AR$2253*AVERAGE('Assumptions (Petroleum)'!$AN$2:$AP$2)/10^9),0)</f>
        <v>-0.0005711027101</v>
      </c>
      <c r="BF2351" s="160">
        <f>IF($AR$2253&gt;0,PPMT('Assumptions (Petroleum)'!$V$6,Model!AK$1,'Assumptions (Petroleum)'!$V$9,'Assumptions (Petroleum)'!$V$4*Model!$AR$2253*AVERAGE('Assumptions (Petroleum)'!$AN$2:$AP$2)/10^9),0)</f>
        <v>-0.0005982300889</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-0.0003186155354</v>
      </c>
      <c r="AT2352" s="160">
        <f>IF($AS$2253&gt;0,PPMT('Assumptions (Petroleum)'!$V$6,Model!X$1,'Assumptions (Petroleum)'!$V$9,'Assumptions (Petroleum)'!$V$4*Model!$AS$2253*AVERAGE('Assumptions (Petroleum)'!$AO$2:$AQ$2)/10^9),0)</f>
        <v>-0.0003337497733</v>
      </c>
      <c r="AU2352" s="160">
        <f>IF($AS$2253&gt;0,PPMT('Assumptions (Petroleum)'!$V$6,Model!Y$1,'Assumptions (Petroleum)'!$V$9,'Assumptions (Petroleum)'!$V$4*Model!$AS$2253*AVERAGE('Assumptions (Petroleum)'!$AO$2:$AQ$2)/10^9),0)</f>
        <v>-0.0003496028875</v>
      </c>
      <c r="AV2352" s="160">
        <f>IF($AS$2253&gt;0,PPMT('Assumptions (Petroleum)'!$V$6,Model!Z$1,'Assumptions (Petroleum)'!$V$9,'Assumptions (Petroleum)'!$V$4*Model!$AS$2253*AVERAGE('Assumptions (Petroleum)'!$AO$2:$AQ$2)/10^9),0)</f>
        <v>-0.0003662090247</v>
      </c>
      <c r="AW2352" s="160">
        <f>IF($AS$2253&gt;0,PPMT('Assumptions (Petroleum)'!$V$6,Model!AA$1,'Assumptions (Petroleum)'!$V$9,'Assumptions (Petroleum)'!$V$4*Model!$AS$2253*AVERAGE('Assumptions (Petroleum)'!$AO$2:$AQ$2)/10^9),0)</f>
        <v>-0.0003836039533</v>
      </c>
      <c r="AX2352" s="160">
        <f>IF($AS$2253&gt;0,PPMT('Assumptions (Petroleum)'!$V$6,Model!AB$1,'Assumptions (Petroleum)'!$V$9,'Assumptions (Petroleum)'!$V$4*Model!$AS$2253*AVERAGE('Assumptions (Petroleum)'!$AO$2:$AQ$2)/10^9),0)</f>
        <v>-0.0004018251411</v>
      </c>
      <c r="AY2352" s="160">
        <f>IF($AS$2253&gt;0,PPMT('Assumptions (Petroleum)'!$V$6,Model!AC$1,'Assumptions (Petroleum)'!$V$9,'Assumptions (Petroleum)'!$V$4*Model!$AS$2253*AVERAGE('Assumptions (Petroleum)'!$AO$2:$AQ$2)/10^9),0)</f>
        <v>-0.0004209118353</v>
      </c>
      <c r="AZ2352" s="160">
        <f>IF($AS$2253&gt;0,PPMT('Assumptions (Petroleum)'!$V$6,Model!AD$1,'Assumptions (Petroleum)'!$V$9,'Assumptions (Petroleum)'!$V$4*Model!$AS$2253*AVERAGE('Assumptions (Petroleum)'!$AO$2:$AQ$2)/10^9),0)</f>
        <v>-0.0004409051475</v>
      </c>
      <c r="BA2352" s="160">
        <f>IF($AS$2253&gt;0,PPMT('Assumptions (Petroleum)'!$V$6,Model!AE$1,'Assumptions (Petroleum)'!$V$9,'Assumptions (Petroleum)'!$V$4*Model!$AS$2253*AVERAGE('Assumptions (Petroleum)'!$AO$2:$AQ$2)/10^9),0)</f>
        <v>-0.000461848142</v>
      </c>
      <c r="BB2352" s="160">
        <f>IF($AS$2253&gt;0,PPMT('Assumptions (Petroleum)'!$V$6,Model!AF$1,'Assumptions (Petroleum)'!$V$9,'Assumptions (Petroleum)'!$V$4*Model!$AS$2253*AVERAGE('Assumptions (Petroleum)'!$AO$2:$AQ$2)/10^9),0)</f>
        <v>-0.0004837859288</v>
      </c>
      <c r="BC2352" s="160">
        <f>IF($AS$2253&gt;0,PPMT('Assumptions (Petroleum)'!$V$6,Model!AG$1,'Assumptions (Petroleum)'!$V$9,'Assumptions (Petroleum)'!$V$4*Model!$AS$2253*AVERAGE('Assumptions (Petroleum)'!$AO$2:$AQ$2)/10^9),0)</f>
        <v>-0.0005067657604</v>
      </c>
      <c r="BD2352" s="160">
        <f>IF($AS$2253&gt;0,PPMT('Assumptions (Petroleum)'!$V$6,Model!AH$1,'Assumptions (Petroleum)'!$V$9,'Assumptions (Petroleum)'!$V$4*Model!$AS$2253*AVERAGE('Assumptions (Petroleum)'!$AO$2:$AQ$2)/10^9),0)</f>
        <v>-0.000530837134</v>
      </c>
      <c r="BE2352" s="160">
        <f>IF($AS$2253&gt;0,PPMT('Assumptions (Petroleum)'!$V$6,Model!AI$1,'Assumptions (Petroleum)'!$V$9,'Assumptions (Petroleum)'!$V$4*Model!$AS$2253*AVERAGE('Assumptions (Petroleum)'!$AO$2:$AQ$2)/10^9),0)</f>
        <v>-0.0005560518979</v>
      </c>
      <c r="BF2352" s="160">
        <f>IF($AS$2253&gt;0,PPMT('Assumptions (Petroleum)'!$V$6,Model!AJ$1,'Assumptions (Petroleum)'!$V$9,'Assumptions (Petroleum)'!$V$4*Model!$AS$2253*AVERAGE('Assumptions (Petroleum)'!$AO$2:$AQ$2)/10^9),0)</f>
        <v>-0.000582464363</v>
      </c>
      <c r="BG2352" s="160">
        <f>IF($AS$2253&gt;0,PPMT('Assumptions (Petroleum)'!$V$6,Model!AK$1,'Assumptions (Petroleum)'!$V$9,'Assumptions (Petroleum)'!$V$4*Model!$AS$2253*AVERAGE('Assumptions (Petroleum)'!$AO$2:$AQ$2)/10^9),0)</f>
        <v>-0.0006101314203</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-0.0003249541484</v>
      </c>
      <c r="AU2353" s="160">
        <f>IF($AT$2253&gt;0,PPMT('Assumptions (Petroleum)'!$V$6,Model!X$1,'Assumptions (Petroleum)'!$V$9,'Assumptions (Petroleum)'!$V$4*Model!$AT$2253*AVERAGE('Assumptions (Petroleum)'!$AP$2:$AR$2)/10^9),0)</f>
        <v>-0.0003403894705</v>
      </c>
      <c r="AV2353" s="160">
        <f>IF($AT$2253&gt;0,PPMT('Assumptions (Petroleum)'!$V$6,Model!Y$1,'Assumptions (Petroleum)'!$V$9,'Assumptions (Petroleum)'!$V$4*Model!$AT$2253*AVERAGE('Assumptions (Petroleum)'!$AP$2:$AR$2)/10^9),0)</f>
        <v>-0.0003565579703</v>
      </c>
      <c r="AW2353" s="160">
        <f>IF($AT$2253&gt;0,PPMT('Assumptions (Petroleum)'!$V$6,Model!Z$1,'Assumptions (Petroleum)'!$V$9,'Assumptions (Petroleum)'!$V$4*Model!$AT$2253*AVERAGE('Assumptions (Petroleum)'!$AP$2:$AR$2)/10^9),0)</f>
        <v>-0.0003734944739</v>
      </c>
      <c r="AX2353" s="160">
        <f>IF($AT$2253&gt;0,PPMT('Assumptions (Petroleum)'!$V$6,Model!AA$1,'Assumptions (Petroleum)'!$V$9,'Assumptions (Petroleum)'!$V$4*Model!$AT$2253*AVERAGE('Assumptions (Petroleum)'!$AP$2:$AR$2)/10^9),0)</f>
        <v>-0.0003912354615</v>
      </c>
      <c r="AY2353" s="160">
        <f>IF($AT$2253&gt;0,PPMT('Assumptions (Petroleum)'!$V$6,Model!AB$1,'Assumptions (Petroleum)'!$V$9,'Assumptions (Petroleum)'!$V$4*Model!$AT$2253*AVERAGE('Assumptions (Petroleum)'!$AP$2:$AR$2)/10^9),0)</f>
        <v>-0.0004098191459</v>
      </c>
      <c r="AZ2353" s="160">
        <f>IF($AT$2253&gt;0,PPMT('Assumptions (Petroleum)'!$V$6,Model!AC$1,'Assumptions (Petroleum)'!$V$9,'Assumptions (Petroleum)'!$V$4*Model!$AT$2253*AVERAGE('Assumptions (Petroleum)'!$AP$2:$AR$2)/10^9),0)</f>
        <v>-0.0004292855553</v>
      </c>
      <c r="BA2353" s="160">
        <f>IF($AT$2253&gt;0,PPMT('Assumptions (Petroleum)'!$V$6,Model!AD$1,'Assumptions (Petroleum)'!$V$9,'Assumptions (Petroleum)'!$V$4*Model!$AT$2253*AVERAGE('Assumptions (Petroleum)'!$AP$2:$AR$2)/10^9),0)</f>
        <v>-0.0004496766192</v>
      </c>
      <c r="BB2353" s="160">
        <f>IF($AT$2253&gt;0,PPMT('Assumptions (Petroleum)'!$V$6,Model!AE$1,'Assumptions (Petroleum)'!$V$9,'Assumptions (Petroleum)'!$V$4*Model!$AT$2253*AVERAGE('Assumptions (Petroleum)'!$AP$2:$AR$2)/10^9),0)</f>
        <v>-0.0004710362586</v>
      </c>
      <c r="BC2353" s="160">
        <f>IF($AT$2253&gt;0,PPMT('Assumptions (Petroleum)'!$V$6,Model!AF$1,'Assumptions (Petroleum)'!$V$9,'Assumptions (Petroleum)'!$V$4*Model!$AT$2253*AVERAGE('Assumptions (Petroleum)'!$AP$2:$AR$2)/10^9),0)</f>
        <v>-0.0004934104809</v>
      </c>
      <c r="BD2353" s="160">
        <f>IF($AT$2253&gt;0,PPMT('Assumptions (Petroleum)'!$V$6,Model!AG$1,'Assumptions (Petroleum)'!$V$9,'Assumptions (Petroleum)'!$V$4*Model!$AT$2253*AVERAGE('Assumptions (Petroleum)'!$AP$2:$AR$2)/10^9),0)</f>
        <v>-0.0005168474787</v>
      </c>
      <c r="BE2353" s="160">
        <f>IF($AT$2253&gt;0,PPMT('Assumptions (Petroleum)'!$V$6,Model!AH$1,'Assumptions (Petroleum)'!$V$9,'Assumptions (Petroleum)'!$V$4*Model!$AT$2253*AVERAGE('Assumptions (Petroleum)'!$AP$2:$AR$2)/10^9),0)</f>
        <v>-0.000541397734</v>
      </c>
      <c r="BF2353" s="160">
        <f>IF($AT$2253&gt;0,PPMT('Assumptions (Petroleum)'!$V$6,Model!AI$1,'Assumptions (Petroleum)'!$V$9,'Assumptions (Petroleum)'!$V$4*Model!$AT$2253*AVERAGE('Assumptions (Petroleum)'!$AP$2:$AR$2)/10^9),0)</f>
        <v>-0.0005671141263</v>
      </c>
      <c r="BG2353" s="160">
        <f>IF($AT$2253&gt;0,PPMT('Assumptions (Petroleum)'!$V$6,Model!AJ$1,'Assumptions (Petroleum)'!$V$9,'Assumptions (Petroleum)'!$V$4*Model!$AT$2253*AVERAGE('Assumptions (Petroleum)'!$AP$2:$AR$2)/10^9),0)</f>
        <v>-0.0005940520473</v>
      </c>
      <c r="BH2353" s="160">
        <f>IF($AT$2253&gt;0,PPMT('Assumptions (Petroleum)'!$V$6,Model!AK$1,'Assumptions (Petroleum)'!$V$9,'Assumptions (Petroleum)'!$V$4*Model!$AT$2253*AVERAGE('Assumptions (Petroleum)'!$AP$2:$AR$2)/10^9),0)</f>
        <v>-0.0006222695196</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-0.0003314188634</v>
      </c>
      <c r="AV2354" s="160">
        <f>IF($AU$2253&gt;0,PPMT('Assumptions (Petroleum)'!$V$6,Model!X$1,'Assumptions (Petroleum)'!$V$9,'Assumptions (Petroleum)'!$V$4*Model!$AU$2253*AVERAGE('Assumptions (Petroleum)'!$AQ$2:$AS$2)/10^9),0)</f>
        <v>-0.0003471612594</v>
      </c>
      <c r="AW2354" s="160">
        <f>IF($AU$2253&gt;0,PPMT('Assumptions (Petroleum)'!$V$6,Model!Y$1,'Assumptions (Petroleum)'!$V$9,'Assumptions (Petroleum)'!$V$4*Model!$AU$2253*AVERAGE('Assumptions (Petroleum)'!$AQ$2:$AS$2)/10^9),0)</f>
        <v>-0.0003636514193</v>
      </c>
      <c r="AX2354" s="160">
        <f>IF($AU$2253&gt;0,PPMT('Assumptions (Petroleum)'!$V$6,Model!Z$1,'Assumptions (Petroleum)'!$V$9,'Assumptions (Petroleum)'!$V$4*Model!$AU$2253*AVERAGE('Assumptions (Petroleum)'!$AQ$2:$AS$2)/10^9),0)</f>
        <v>-0.0003809248617</v>
      </c>
      <c r="AY2354" s="160">
        <f>IF($AU$2253&gt;0,PPMT('Assumptions (Petroleum)'!$V$6,Model!AA$1,'Assumptions (Petroleum)'!$V$9,'Assumptions (Petroleum)'!$V$4*Model!$AU$2253*AVERAGE('Assumptions (Petroleum)'!$AQ$2:$AS$2)/10^9),0)</f>
        <v>-0.0003990187926</v>
      </c>
      <c r="AZ2354" s="160">
        <f>IF($AU$2253&gt;0,PPMT('Assumptions (Petroleum)'!$V$6,Model!AB$1,'Assumptions (Petroleum)'!$V$9,'Assumptions (Petroleum)'!$V$4*Model!$AU$2253*AVERAGE('Assumptions (Petroleum)'!$AQ$2:$AS$2)/10^9),0)</f>
        <v>-0.0004179721852</v>
      </c>
      <c r="BA2354" s="160">
        <f>IF($AU$2253&gt;0,PPMT('Assumptions (Petroleum)'!$V$6,Model!AC$1,'Assumptions (Petroleum)'!$V$9,'Assumptions (Petroleum)'!$V$4*Model!$AU$2253*AVERAGE('Assumptions (Petroleum)'!$AQ$2:$AS$2)/10^9),0)</f>
        <v>-0.000437825864</v>
      </c>
      <c r="BB2354" s="160">
        <f>IF($AU$2253&gt;0,PPMT('Assumptions (Petroleum)'!$V$6,Model!AD$1,'Assumptions (Petroleum)'!$V$9,'Assumptions (Petroleum)'!$V$4*Model!$AU$2253*AVERAGE('Assumptions (Petroleum)'!$AQ$2:$AS$2)/10^9),0)</f>
        <v>-0.0004586225926</v>
      </c>
      <c r="BC2354" s="160">
        <f>IF($AU$2253&gt;0,PPMT('Assumptions (Petroleum)'!$V$6,Model!AE$1,'Assumptions (Petroleum)'!$V$9,'Assumptions (Petroleum)'!$V$4*Model!$AU$2253*AVERAGE('Assumptions (Petroleum)'!$AQ$2:$AS$2)/10^9),0)</f>
        <v>-0.0004804071657</v>
      </c>
      <c r="BD2354" s="160">
        <f>IF($AU$2253&gt;0,PPMT('Assumptions (Petroleum)'!$V$6,Model!AF$1,'Assumptions (Petroleum)'!$V$9,'Assumptions (Petroleum)'!$V$4*Model!$AU$2253*AVERAGE('Assumptions (Petroleum)'!$AQ$2:$AS$2)/10^9),0)</f>
        <v>-0.0005032265061</v>
      </c>
      <c r="BE2354" s="160">
        <f>IF($AU$2253&gt;0,PPMT('Assumptions (Petroleum)'!$V$6,Model!AG$1,'Assumptions (Petroleum)'!$V$9,'Assumptions (Petroleum)'!$V$4*Model!$AU$2253*AVERAGE('Assumptions (Petroleum)'!$AQ$2:$AS$2)/10^9),0)</f>
        <v>-0.0005271297651</v>
      </c>
      <c r="BF2354" s="160">
        <f>IF($AU$2253&gt;0,PPMT('Assumptions (Petroleum)'!$V$6,Model!AH$1,'Assumptions (Petroleum)'!$V$9,'Assumptions (Petroleum)'!$V$4*Model!$AU$2253*AVERAGE('Assumptions (Petroleum)'!$AQ$2:$AS$2)/10^9),0)</f>
        <v>-0.000552168429</v>
      </c>
      <c r="BG2354" s="160">
        <f>IF($AU$2253&gt;0,PPMT('Assumptions (Petroleum)'!$V$6,Model!AI$1,'Assumptions (Petroleum)'!$V$9,'Assumptions (Petroleum)'!$V$4*Model!$AU$2253*AVERAGE('Assumptions (Petroleum)'!$AQ$2:$AS$2)/10^9),0)</f>
        <v>-0.0005783964294</v>
      </c>
      <c r="BH2354" s="160">
        <f>IF($AU$2253&gt;0,PPMT('Assumptions (Petroleum)'!$V$6,Model!AJ$1,'Assumptions (Petroleum)'!$V$9,'Assumptions (Petroleum)'!$V$4*Model!$AU$2253*AVERAGE('Assumptions (Petroleum)'!$AQ$2:$AS$2)/10^9),0)</f>
        <v>-0.0006058702598</v>
      </c>
      <c r="BI2354" s="160">
        <f>IF($AU$2253&gt;0,PPMT('Assumptions (Petroleum)'!$V$6,Model!AK$1,'Assumptions (Petroleum)'!$V$9,'Assumptions (Petroleum)'!$V$4*Model!$AU$2253*AVERAGE('Assumptions (Petroleum)'!$AQ$2:$AS$2)/10^9),0)</f>
        <v>-0.0006346490971</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-0.000338012189</v>
      </c>
      <c r="AW2355" s="160">
        <f>IF($AV$2253&gt;0,PPMT('Assumptions (Petroleum)'!$V$6,Model!X$1,'Assumptions (Petroleum)'!$V$9,'Assumptions (Petroleum)'!$V$4*Model!$AV$2253*AVERAGE('Assumptions (Petroleum)'!$AR$2:$AT$2)/10^9),0)</f>
        <v>-0.0003540677679</v>
      </c>
      <c r="AX2355" s="160">
        <f>IF($AV$2253&gt;0,PPMT('Assumptions (Petroleum)'!$V$6,Model!Y$1,'Assumptions (Petroleum)'!$V$9,'Assumptions (Petroleum)'!$V$4*Model!$AV$2253*AVERAGE('Assumptions (Petroleum)'!$AR$2:$AT$2)/10^9),0)</f>
        <v>-0.0003708859869</v>
      </c>
      <c r="AY2355" s="160">
        <f>IF($AV$2253&gt;0,PPMT('Assumptions (Petroleum)'!$V$6,Model!Z$1,'Assumptions (Petroleum)'!$V$9,'Assumptions (Petroleum)'!$V$4*Model!$AV$2253*AVERAGE('Assumptions (Petroleum)'!$AR$2:$AT$2)/10^9),0)</f>
        <v>-0.0003885030713</v>
      </c>
      <c r="AZ2355" s="160">
        <f>IF($AV$2253&gt;0,PPMT('Assumptions (Petroleum)'!$V$6,Model!AA$1,'Assumptions (Petroleum)'!$V$9,'Assumptions (Petroleum)'!$V$4*Model!$AV$2253*AVERAGE('Assumptions (Petroleum)'!$AR$2:$AT$2)/10^9),0)</f>
        <v>-0.0004069569672</v>
      </c>
      <c r="BA2355" s="160">
        <f>IF($AV$2253&gt;0,PPMT('Assumptions (Petroleum)'!$V$6,Model!AB$1,'Assumptions (Petroleum)'!$V$9,'Assumptions (Petroleum)'!$V$4*Model!$AV$2253*AVERAGE('Assumptions (Petroleum)'!$AR$2:$AT$2)/10^9),0)</f>
        <v>-0.0004262874231</v>
      </c>
      <c r="BB2355" s="160">
        <f>IF($AV$2253&gt;0,PPMT('Assumptions (Petroleum)'!$V$6,Model!AC$1,'Assumptions (Petroleum)'!$V$9,'Assumptions (Petroleum)'!$V$4*Model!$AV$2253*AVERAGE('Assumptions (Petroleum)'!$AR$2:$AT$2)/10^9),0)</f>
        <v>-0.0004465360757</v>
      </c>
      <c r="BC2355" s="160">
        <f>IF($AV$2253&gt;0,PPMT('Assumptions (Petroleum)'!$V$6,Model!AD$1,'Assumptions (Petroleum)'!$V$9,'Assumptions (Petroleum)'!$V$4*Model!$AV$2253*AVERAGE('Assumptions (Petroleum)'!$AR$2:$AT$2)/10^9),0)</f>
        <v>-0.0004677465393</v>
      </c>
      <c r="BD2355" s="160">
        <f>IF($AV$2253&gt;0,PPMT('Assumptions (Petroleum)'!$V$6,Model!AE$1,'Assumptions (Petroleum)'!$V$9,'Assumptions (Petroleum)'!$V$4*Model!$AV$2253*AVERAGE('Assumptions (Petroleum)'!$AR$2:$AT$2)/10^9),0)</f>
        <v>-0.0004899644999</v>
      </c>
      <c r="BE2355" s="160">
        <f>IF($AV$2253&gt;0,PPMT('Assumptions (Petroleum)'!$V$6,Model!AF$1,'Assumptions (Petroleum)'!$V$9,'Assumptions (Petroleum)'!$V$4*Model!$AV$2253*AVERAGE('Assumptions (Petroleum)'!$AR$2:$AT$2)/10^9),0)</f>
        <v>-0.0005132378137</v>
      </c>
      <c r="BF2355" s="160">
        <f>IF($AV$2253&gt;0,PPMT('Assumptions (Petroleum)'!$V$6,Model!AG$1,'Assumptions (Petroleum)'!$V$9,'Assumptions (Petroleum)'!$V$4*Model!$AV$2253*AVERAGE('Assumptions (Petroleum)'!$AR$2:$AT$2)/10^9),0)</f>
        <v>-0.0005376166098</v>
      </c>
      <c r="BG2355" s="160">
        <f>IF($AV$2253&gt;0,PPMT('Assumptions (Petroleum)'!$V$6,Model!AH$1,'Assumptions (Petroleum)'!$V$9,'Assumptions (Petroleum)'!$V$4*Model!$AV$2253*AVERAGE('Assumptions (Petroleum)'!$AR$2:$AT$2)/10^9),0)</f>
        <v>-0.0005631533988</v>
      </c>
      <c r="BH2355" s="160">
        <f>IF($AV$2253&gt;0,PPMT('Assumptions (Petroleum)'!$V$6,Model!AI$1,'Assumptions (Petroleum)'!$V$9,'Assumptions (Petroleum)'!$V$4*Model!$AV$2253*AVERAGE('Assumptions (Petroleum)'!$AR$2:$AT$2)/10^9),0)</f>
        <v>-0.0005899031852</v>
      </c>
      <c r="BI2355" s="160">
        <f>IF($AV$2253&gt;0,PPMT('Assumptions (Petroleum)'!$V$6,Model!AJ$1,'Assumptions (Petroleum)'!$V$9,'Assumptions (Petroleum)'!$V$4*Model!$AV$2253*AVERAGE('Assumptions (Petroleum)'!$AR$2:$AT$2)/10^9),0)</f>
        <v>-0.0006179235865</v>
      </c>
      <c r="BJ2355" s="160">
        <f>IF($AV$2253&gt;0,PPMT('Assumptions (Petroleum)'!$V$6,Model!AK$1,'Assumptions (Petroleum)'!$V$9,'Assumptions (Petroleum)'!$V$4*Model!$AV$2253*AVERAGE('Assumptions (Petroleum)'!$AR$2:$AT$2)/10^9),0)</f>
        <v>-0.0006472749569</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-0.0003447366837</v>
      </c>
      <c r="AX2356" s="160">
        <f>IF($AW$2253&gt;0,PPMT('Assumptions (Petroleum)'!$V$6,Model!X$1,'Assumptions (Petroleum)'!$V$9,'Assumptions (Petroleum)'!$V$4*Model!$AW$2253*AVERAGE('Assumptions (Petroleum)'!$AS$2:$AU$2)/10^9),0)</f>
        <v>-0.0003611116762</v>
      </c>
      <c r="AY2356" s="160">
        <f>IF($AW$2253&gt;0,PPMT('Assumptions (Petroleum)'!$V$6,Model!Y$1,'Assumptions (Petroleum)'!$V$9,'Assumptions (Petroleum)'!$V$4*Model!$AW$2253*AVERAGE('Assumptions (Petroleum)'!$AS$2:$AU$2)/10^9),0)</f>
        <v>-0.0003782644808</v>
      </c>
      <c r="AZ2356" s="160">
        <f>IF($AW$2253&gt;0,PPMT('Assumptions (Petroleum)'!$V$6,Model!Z$1,'Assumptions (Petroleum)'!$V$9,'Assumptions (Petroleum)'!$V$4*Model!$AW$2253*AVERAGE('Assumptions (Petroleum)'!$AS$2:$AU$2)/10^9),0)</f>
        <v>-0.0003962320436</v>
      </c>
      <c r="BA2356" s="160">
        <f>IF($AW$2253&gt;0,PPMT('Assumptions (Petroleum)'!$V$6,Model!AA$1,'Assumptions (Petroleum)'!$V$9,'Assumptions (Petroleum)'!$V$4*Model!$AW$2253*AVERAGE('Assumptions (Petroleum)'!$AS$2:$AU$2)/10^9),0)</f>
        <v>-0.0004150530657</v>
      </c>
      <c r="BB2356" s="160">
        <f>IF($AW$2253&gt;0,PPMT('Assumptions (Petroleum)'!$V$6,Model!AB$1,'Assumptions (Petroleum)'!$V$9,'Assumptions (Petroleum)'!$V$4*Model!$AW$2253*AVERAGE('Assumptions (Petroleum)'!$AS$2:$AU$2)/10^9),0)</f>
        <v>-0.0004347680863</v>
      </c>
      <c r="BC2356" s="160">
        <f>IF($AW$2253&gt;0,PPMT('Assumptions (Petroleum)'!$V$6,Model!AC$1,'Assumptions (Petroleum)'!$V$9,'Assumptions (Petroleum)'!$V$4*Model!$AW$2253*AVERAGE('Assumptions (Petroleum)'!$AS$2:$AU$2)/10^9),0)</f>
        <v>-0.0004554195704</v>
      </c>
      <c r="BD2356" s="160">
        <f>IF($AW$2253&gt;0,PPMT('Assumptions (Petroleum)'!$V$6,Model!AD$1,'Assumptions (Petroleum)'!$V$9,'Assumptions (Petroleum)'!$V$4*Model!$AW$2253*AVERAGE('Assumptions (Petroleum)'!$AS$2:$AU$2)/10^9),0)</f>
        <v>-0.000477052</v>
      </c>
      <c r="BE2356" s="160">
        <f>IF($AW$2253&gt;0,PPMT('Assumptions (Petroleum)'!$V$6,Model!AE$1,'Assumptions (Petroleum)'!$V$9,'Assumptions (Petroleum)'!$V$4*Model!$AW$2253*AVERAGE('Assumptions (Petroleum)'!$AS$2:$AU$2)/10^9),0)</f>
        <v>-0.00049971197</v>
      </c>
      <c r="BF2356" s="160">
        <f>IF($AW$2253&gt;0,PPMT('Assumptions (Petroleum)'!$V$6,Model!AF$1,'Assumptions (Petroleum)'!$V$9,'Assumptions (Petroleum)'!$V$4*Model!$AW$2253*AVERAGE('Assumptions (Petroleum)'!$AS$2:$AU$2)/10^9),0)</f>
        <v>-0.0005234482886</v>
      </c>
      <c r="BG2356" s="160">
        <f>IF($AW$2253&gt;0,PPMT('Assumptions (Petroleum)'!$V$6,Model!AG$1,'Assumptions (Petroleum)'!$V$9,'Assumptions (Petroleum)'!$V$4*Model!$AW$2253*AVERAGE('Assumptions (Petroleum)'!$AS$2:$AU$2)/10^9),0)</f>
        <v>-0.0005483120823</v>
      </c>
      <c r="BH2356" s="160">
        <f>IF($AW$2253&gt;0,PPMT('Assumptions (Petroleum)'!$V$6,Model!AH$1,'Assumptions (Petroleum)'!$V$9,'Assumptions (Petroleum)'!$V$4*Model!$AW$2253*AVERAGE('Assumptions (Petroleum)'!$AS$2:$AU$2)/10^9),0)</f>
        <v>-0.0005743569062</v>
      </c>
      <c r="BI2356" s="160">
        <f>IF($AW$2253&gt;0,PPMT('Assumptions (Petroleum)'!$V$6,Model!AI$1,'Assumptions (Petroleum)'!$V$9,'Assumptions (Petroleum)'!$V$4*Model!$AW$2253*AVERAGE('Assumptions (Petroleum)'!$AS$2:$AU$2)/10^9),0)</f>
        <v>-0.0006016388592</v>
      </c>
      <c r="BJ2356" s="160">
        <f>IF($AW$2253&gt;0,PPMT('Assumptions (Petroleum)'!$V$6,Model!AJ$1,'Assumptions (Petroleum)'!$V$9,'Assumptions (Petroleum)'!$V$4*Model!$AW$2253*AVERAGE('Assumptions (Petroleum)'!$AS$2:$AU$2)/10^9),0)</f>
        <v>-0.000630216705</v>
      </c>
      <c r="BK2356" s="160">
        <f>IF($AW$2253&gt;0,PPMT('Assumptions (Petroleum)'!$V$6,Model!AK$1,'Assumptions (Petroleum)'!$V$9,'Assumptions (Petroleum)'!$V$4*Model!$AW$2253*AVERAGE('Assumptions (Petroleum)'!$AS$2:$AU$2)/10^9),0)</f>
        <v>-0.0006601519985</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-0.0003515949571</v>
      </c>
      <c r="AY2357" s="160">
        <f>IF($AX$2253&gt;0,PPMT('Assumptions (Petroleum)'!$V$6,Model!X$1,'Assumptions (Petroleum)'!$V$9,'Assumptions (Petroleum)'!$V$4*Model!$AX$2253*AVERAGE('Assumptions (Petroleum)'!$AT$2:$AV$2)/10^9),0)</f>
        <v>-0.0003682957176</v>
      </c>
      <c r="AZ2357" s="160">
        <f>IF($AX$2253&gt;0,PPMT('Assumptions (Petroleum)'!$V$6,Model!Y$1,'Assumptions (Petroleum)'!$V$9,'Assumptions (Petroleum)'!$V$4*Model!$AX$2253*AVERAGE('Assumptions (Petroleum)'!$AT$2:$AV$2)/10^9),0)</f>
        <v>-0.0003857897641</v>
      </c>
      <c r="BA2357" s="160">
        <f>IF($AX$2253&gt;0,PPMT('Assumptions (Petroleum)'!$V$6,Model!Z$1,'Assumptions (Petroleum)'!$V$9,'Assumptions (Petroleum)'!$V$4*Model!$AX$2253*AVERAGE('Assumptions (Petroleum)'!$AT$2:$AV$2)/10^9),0)</f>
        <v>-0.0004041147779</v>
      </c>
      <c r="BB2357" s="160">
        <f>IF($AX$2253&gt;0,PPMT('Assumptions (Petroleum)'!$V$6,Model!AA$1,'Assumptions (Petroleum)'!$V$9,'Assumptions (Petroleum)'!$V$4*Model!$AX$2253*AVERAGE('Assumptions (Petroleum)'!$AT$2:$AV$2)/10^9),0)</f>
        <v>-0.0004233102299</v>
      </c>
      <c r="BC2357" s="160">
        <f>IF($AX$2253&gt;0,PPMT('Assumptions (Petroleum)'!$V$6,Model!AB$1,'Assumptions (Petroleum)'!$V$9,'Assumptions (Petroleum)'!$V$4*Model!$AX$2253*AVERAGE('Assumptions (Petroleum)'!$AT$2:$AV$2)/10^9),0)</f>
        <v>-0.0004434174658</v>
      </c>
      <c r="BD2357" s="160">
        <f>IF($AX$2253&gt;0,PPMT('Assumptions (Petroleum)'!$V$6,Model!AC$1,'Assumptions (Petroleum)'!$V$9,'Assumptions (Petroleum)'!$V$4*Model!$AX$2253*AVERAGE('Assumptions (Petroleum)'!$AT$2:$AV$2)/10^9),0)</f>
        <v>-0.0004644797954</v>
      </c>
      <c r="BE2357" s="160">
        <f>IF($AX$2253&gt;0,PPMT('Assumptions (Petroleum)'!$V$6,Model!AD$1,'Assumptions (Petroleum)'!$V$9,'Assumptions (Petroleum)'!$V$4*Model!$AX$2253*AVERAGE('Assumptions (Petroleum)'!$AT$2:$AV$2)/10^9),0)</f>
        <v>-0.0004865425857</v>
      </c>
      <c r="BF2357" s="160">
        <f>IF($AX$2253&gt;0,PPMT('Assumptions (Petroleum)'!$V$6,Model!AE$1,'Assumptions (Petroleum)'!$V$9,'Assumptions (Petroleum)'!$V$4*Model!$AX$2253*AVERAGE('Assumptions (Petroleum)'!$AT$2:$AV$2)/10^9),0)</f>
        <v>-0.0005096533585</v>
      </c>
      <c r="BG2357" s="160">
        <f>IF($AX$2253&gt;0,PPMT('Assumptions (Petroleum)'!$V$6,Model!AF$1,'Assumptions (Petroleum)'!$V$9,'Assumptions (Petroleum)'!$V$4*Model!$AX$2253*AVERAGE('Assumptions (Petroleum)'!$AT$2:$AV$2)/10^9),0)</f>
        <v>-0.0005338618931</v>
      </c>
      <c r="BH2357" s="160">
        <f>IF($AX$2253&gt;0,PPMT('Assumptions (Petroleum)'!$V$6,Model!AG$1,'Assumptions (Petroleum)'!$V$9,'Assumptions (Petroleum)'!$V$4*Model!$AX$2253*AVERAGE('Assumptions (Petroleum)'!$AT$2:$AV$2)/10^9),0)</f>
        <v>-0.000559220333</v>
      </c>
      <c r="BI2357" s="160">
        <f>IF($AX$2253&gt;0,PPMT('Assumptions (Petroleum)'!$V$6,Model!AH$1,'Assumptions (Petroleum)'!$V$9,'Assumptions (Petroleum)'!$V$4*Model!$AX$2253*AVERAGE('Assumptions (Petroleum)'!$AT$2:$AV$2)/10^9),0)</f>
        <v>-0.0005857832988</v>
      </c>
      <c r="BJ2357" s="160">
        <f>IF($AX$2253&gt;0,PPMT('Assumptions (Petroleum)'!$V$6,Model!AI$1,'Assumptions (Petroleum)'!$V$9,'Assumptions (Petroleum)'!$V$4*Model!$AX$2253*AVERAGE('Assumptions (Petroleum)'!$AT$2:$AV$2)/10^9),0)</f>
        <v>-0.0006136080055</v>
      </c>
      <c r="BK2357" s="160">
        <f>IF($AX$2253&gt;0,PPMT('Assumptions (Petroleum)'!$V$6,Model!AJ$1,'Assumptions (Petroleum)'!$V$9,'Assumptions (Petroleum)'!$V$4*Model!$AX$2253*AVERAGE('Assumptions (Petroleum)'!$AT$2:$AV$2)/10^9),0)</f>
        <v>-0.0006427543858</v>
      </c>
      <c r="BL2357" s="160">
        <f>IF($AX$2253&gt;0,PPMT('Assumptions (Petroleum)'!$V$6,Model!AK$1,'Assumptions (Petroleum)'!$V$9,'Assumptions (Petroleum)'!$V$4*Model!$AX$2253*AVERAGE('Assumptions (Petroleum)'!$AT$2:$AV$2)/10^9),0)</f>
        <v>-0.0006732852191</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-0.0003585896706</v>
      </c>
      <c r="AZ2358" s="160">
        <f>IF($AY$2253&gt;0,PPMT('Assumptions (Petroleum)'!$V$6,Model!X$1,'Assumptions (Petroleum)'!$V$9,'Assumptions (Petroleum)'!$V$4*Model!$AY$2253*AVERAGE('Assumptions (Petroleum)'!$AU$2:$AW$2)/10^9),0)</f>
        <v>-0.00037562268</v>
      </c>
      <c r="BA2358" s="160">
        <f>IF($AY$2253&gt;0,PPMT('Assumptions (Petroleum)'!$V$6,Model!Y$1,'Assumptions (Petroleum)'!$V$9,'Assumptions (Petroleum)'!$V$4*Model!$AY$2253*AVERAGE('Assumptions (Petroleum)'!$AU$2:$AW$2)/10^9),0)</f>
        <v>-0.0003934647573</v>
      </c>
      <c r="BB2358" s="160">
        <f>IF($AY$2253&gt;0,PPMT('Assumptions (Petroleum)'!$V$6,Model!Z$1,'Assumptions (Petroleum)'!$V$9,'Assumptions (Petroleum)'!$V$4*Model!$AY$2253*AVERAGE('Assumptions (Petroleum)'!$AU$2:$AW$2)/10^9),0)</f>
        <v>-0.0004121543333</v>
      </c>
      <c r="BC2358" s="160">
        <f>IF($AY$2253&gt;0,PPMT('Assumptions (Petroleum)'!$V$6,Model!AA$1,'Assumptions (Petroleum)'!$V$9,'Assumptions (Petroleum)'!$V$4*Model!$AY$2253*AVERAGE('Assumptions (Petroleum)'!$AU$2:$AW$2)/10^9),0)</f>
        <v>-0.0004317316641</v>
      </c>
      <c r="BD2358" s="160">
        <f>IF($AY$2253&gt;0,PPMT('Assumptions (Petroleum)'!$V$6,Model!AB$1,'Assumptions (Petroleum)'!$V$9,'Assumptions (Petroleum)'!$V$4*Model!$AY$2253*AVERAGE('Assumptions (Petroleum)'!$AU$2:$AW$2)/10^9),0)</f>
        <v>-0.0004522389181</v>
      </c>
      <c r="BE2358" s="160">
        <f>IF($AY$2253&gt;0,PPMT('Assumptions (Petroleum)'!$V$6,Model!AC$1,'Assumptions (Petroleum)'!$V$9,'Assumptions (Petroleum)'!$V$4*Model!$AY$2253*AVERAGE('Assumptions (Petroleum)'!$AU$2:$AW$2)/10^9),0)</f>
        <v>-0.0004737202668</v>
      </c>
      <c r="BF2358" s="160">
        <f>IF($AY$2253&gt;0,PPMT('Assumptions (Petroleum)'!$V$6,Model!AD$1,'Assumptions (Petroleum)'!$V$9,'Assumptions (Petroleum)'!$V$4*Model!$AY$2253*AVERAGE('Assumptions (Petroleum)'!$AU$2:$AW$2)/10^9),0)</f>
        <v>-0.0004962219794</v>
      </c>
      <c r="BG2358" s="160">
        <f>IF($AY$2253&gt;0,PPMT('Assumptions (Petroleum)'!$V$6,Model!AE$1,'Assumptions (Petroleum)'!$V$9,'Assumptions (Petroleum)'!$V$4*Model!$AY$2253*AVERAGE('Assumptions (Petroleum)'!$AU$2:$AW$2)/10^9),0)</f>
        <v>-0.0005197925234</v>
      </c>
      <c r="BH2358" s="160">
        <f>IF($AY$2253&gt;0,PPMT('Assumptions (Petroleum)'!$V$6,Model!AF$1,'Assumptions (Petroleum)'!$V$9,'Assumptions (Petroleum)'!$V$4*Model!$AY$2253*AVERAGE('Assumptions (Petroleum)'!$AU$2:$AW$2)/10^9),0)</f>
        <v>-0.0005444826683</v>
      </c>
      <c r="BI2358" s="160">
        <f>IF($AY$2253&gt;0,PPMT('Assumptions (Petroleum)'!$V$6,Model!AG$1,'Assumptions (Petroleum)'!$V$9,'Assumptions (Petroleum)'!$V$4*Model!$AY$2253*AVERAGE('Assumptions (Petroleum)'!$AU$2:$AW$2)/10^9),0)</f>
        <v>-0.0005703455951</v>
      </c>
      <c r="BJ2358" s="160">
        <f>IF($AY$2253&gt;0,PPMT('Assumptions (Petroleum)'!$V$6,Model!AH$1,'Assumptions (Petroleum)'!$V$9,'Assumptions (Petroleum)'!$V$4*Model!$AY$2253*AVERAGE('Assumptions (Petroleum)'!$AU$2:$AW$2)/10^9),0)</f>
        <v>-0.0005974370108</v>
      </c>
      <c r="BK2358" s="160">
        <f>IF($AY$2253&gt;0,PPMT('Assumptions (Petroleum)'!$V$6,Model!AI$1,'Assumptions (Petroleum)'!$V$9,'Assumptions (Petroleum)'!$V$4*Model!$AY$2253*AVERAGE('Assumptions (Petroleum)'!$AU$2:$AW$2)/10^9),0)</f>
        <v>-0.0006258152688</v>
      </c>
      <c r="BL2358" s="160">
        <f>IF($AY$2253&gt;0,PPMT('Assumptions (Petroleum)'!$V$6,Model!AJ$1,'Assumptions (Petroleum)'!$V$9,'Assumptions (Petroleum)'!$V$4*Model!$AY$2253*AVERAGE('Assumptions (Petroleum)'!$AU$2:$AW$2)/10^9),0)</f>
        <v>-0.0006555414941</v>
      </c>
      <c r="BM2358" s="160">
        <f>IF($AY$2253&gt;0,PPMT('Assumptions (Petroleum)'!$V$6,Model!AK$1,'Assumptions (Petroleum)'!$V$9,'Assumptions (Petroleum)'!$V$4*Model!$AY$2253*AVERAGE('Assumptions (Petroleum)'!$AU$2:$AW$2)/10^9),0)</f>
        <v>-0.0006866797151</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-0.0003657235387</v>
      </c>
      <c r="BA2359" s="160">
        <f>IF($AZ$2253&gt;0,PPMT('Assumptions (Petroleum)'!$V$6,Model!X$1,'Assumptions (Petroleum)'!$V$9,'Assumptions (Petroleum)'!$V$4*Model!$AZ$2253*AVERAGE('Assumptions (Petroleum)'!$AV$2:$AX$2)/10^9),0)</f>
        <v>-0.0003830954068</v>
      </c>
      <c r="BB2359" s="160">
        <f>IF($AZ$2253&gt;0,PPMT('Assumptions (Petroleum)'!$V$6,Model!Y$1,'Assumptions (Petroleum)'!$V$9,'Assumptions (Petroleum)'!$V$4*Model!$AZ$2253*AVERAGE('Assumptions (Petroleum)'!$AV$2:$AX$2)/10^9),0)</f>
        <v>-0.0004012924386</v>
      </c>
      <c r="BC2359" s="160">
        <f>IF($AZ$2253&gt;0,PPMT('Assumptions (Petroleum)'!$V$6,Model!Z$1,'Assumptions (Petroleum)'!$V$9,'Assumptions (Petroleum)'!$V$4*Model!$AZ$2253*AVERAGE('Assumptions (Petroleum)'!$AV$2:$AX$2)/10^9),0)</f>
        <v>-0.0004203538294</v>
      </c>
      <c r="BD2359" s="160">
        <f>IF($AZ$2253&gt;0,PPMT('Assumptions (Petroleum)'!$V$6,Model!AA$1,'Assumptions (Petroleum)'!$V$9,'Assumptions (Petroleum)'!$V$4*Model!$AZ$2253*AVERAGE('Assumptions (Petroleum)'!$AV$2:$AX$2)/10^9),0)</f>
        <v>-0.0004403206363</v>
      </c>
      <c r="BE2359" s="160">
        <f>IF($AZ$2253&gt;0,PPMT('Assumptions (Petroleum)'!$V$6,Model!AB$1,'Assumptions (Petroleum)'!$V$9,'Assumptions (Petroleum)'!$V$4*Model!$AZ$2253*AVERAGE('Assumptions (Petroleum)'!$AV$2:$AX$2)/10^9),0)</f>
        <v>-0.0004612358665</v>
      </c>
      <c r="BF2359" s="160">
        <f>IF($AZ$2253&gt;0,PPMT('Assumptions (Petroleum)'!$V$6,Model!AC$1,'Assumptions (Petroleum)'!$V$9,'Assumptions (Petroleum)'!$V$4*Model!$AZ$2253*AVERAGE('Assumptions (Petroleum)'!$AV$2:$AX$2)/10^9),0)</f>
        <v>-0.0004831445702</v>
      </c>
      <c r="BG2359" s="160">
        <f>IF($AZ$2253&gt;0,PPMT('Assumptions (Petroleum)'!$V$6,Model!AD$1,'Assumptions (Petroleum)'!$V$9,'Assumptions (Petroleum)'!$V$4*Model!$AZ$2253*AVERAGE('Assumptions (Petroleum)'!$AV$2:$AX$2)/10^9),0)</f>
        <v>-0.0005060939373</v>
      </c>
      <c r="BH2359" s="160">
        <f>IF($AZ$2253&gt;0,PPMT('Assumptions (Petroleum)'!$V$6,Model!AE$1,'Assumptions (Petroleum)'!$V$9,'Assumptions (Petroleum)'!$V$4*Model!$AZ$2253*AVERAGE('Assumptions (Petroleum)'!$AV$2:$AX$2)/10^9),0)</f>
        <v>-0.0005301333993</v>
      </c>
      <c r="BI2359" s="160">
        <f>IF($AZ$2253&gt;0,PPMT('Assumptions (Petroleum)'!$V$6,Model!AF$1,'Assumptions (Petroleum)'!$V$9,'Assumptions (Petroleum)'!$V$4*Model!$AZ$2253*AVERAGE('Assumptions (Petroleum)'!$AV$2:$AX$2)/10^9),0)</f>
        <v>-0.0005553147358</v>
      </c>
      <c r="BJ2359" s="160">
        <f>IF($AZ$2253&gt;0,PPMT('Assumptions (Petroleum)'!$V$6,Model!AG$1,'Assumptions (Petroleum)'!$V$9,'Assumptions (Petroleum)'!$V$4*Model!$AZ$2253*AVERAGE('Assumptions (Petroleum)'!$AV$2:$AX$2)/10^9),0)</f>
        <v>-0.0005816921857</v>
      </c>
      <c r="BK2359" s="160">
        <f>IF($AZ$2253&gt;0,PPMT('Assumptions (Petroleum)'!$V$6,Model!AH$1,'Assumptions (Petroleum)'!$V$9,'Assumptions (Petroleum)'!$V$4*Model!$AZ$2253*AVERAGE('Assumptions (Petroleum)'!$AV$2:$AX$2)/10^9),0)</f>
        <v>-0.0006093225645</v>
      </c>
      <c r="BL2359" s="160">
        <f>IF($AZ$2253&gt;0,PPMT('Assumptions (Petroleum)'!$V$6,Model!AI$1,'Assumptions (Petroleum)'!$V$9,'Assumptions (Petroleum)'!$V$4*Model!$AZ$2253*AVERAGE('Assumptions (Petroleum)'!$AV$2:$AX$2)/10^9),0)</f>
        <v>-0.0006382653863</v>
      </c>
      <c r="BM2359" s="160">
        <f>IF($AZ$2253&gt;0,PPMT('Assumptions (Petroleum)'!$V$6,Model!AJ$1,'Assumptions (Petroleum)'!$V$9,'Assumptions (Petroleum)'!$V$4*Model!$AZ$2253*AVERAGE('Assumptions (Petroleum)'!$AV$2:$AX$2)/10^9),0)</f>
        <v>-0.0006685829922</v>
      </c>
      <c r="BN2359" s="160">
        <f>IF($AZ$2253&gt;0,PPMT('Assumptions (Petroleum)'!$V$6,Model!AK$1,'Assumptions (Petroleum)'!$V$9,'Assumptions (Petroleum)'!$V$4*Model!$AZ$2253*AVERAGE('Assumptions (Petroleum)'!$AV$2:$AX$2)/10^9),0)</f>
        <v>-0.0007003406843</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-0.0003729993296</v>
      </c>
      <c r="BB2360" s="160">
        <f>IF($BA$2253&gt;0,PPMT('Assumptions (Petroleum)'!$V$6,Model!X$1,'Assumptions (Petroleum)'!$V$9,'Assumptions (Petroleum)'!$V$4*Model!$BA$2253*AVERAGE('Assumptions (Petroleum)'!$AW$2:$AY$2)/10^9),0)</f>
        <v>-0.0003907167977</v>
      </c>
      <c r="BC2360" s="160">
        <f>IF($BA$2253&gt;0,PPMT('Assumptions (Petroleum)'!$V$6,Model!Y$1,'Assumptions (Petroleum)'!$V$9,'Assumptions (Petroleum)'!$V$4*Model!$BA$2253*AVERAGE('Assumptions (Petroleum)'!$AW$2:$AY$2)/10^9),0)</f>
        <v>-0.0004092758456</v>
      </c>
      <c r="BD2360" s="160">
        <f>IF($BA$2253&gt;0,PPMT('Assumptions (Petroleum)'!$V$6,Model!Z$1,'Assumptions (Petroleum)'!$V$9,'Assumptions (Petroleum)'!$V$4*Model!$BA$2253*AVERAGE('Assumptions (Petroleum)'!$AW$2:$AY$2)/10^9),0)</f>
        <v>-0.0004287164483</v>
      </c>
      <c r="BE2360" s="160">
        <f>IF($BA$2253&gt;0,PPMT('Assumptions (Petroleum)'!$V$6,Model!AA$1,'Assumptions (Petroleum)'!$V$9,'Assumptions (Petroleum)'!$V$4*Model!$BA$2253*AVERAGE('Assumptions (Petroleum)'!$AW$2:$AY$2)/10^9),0)</f>
        <v>-0.0004490804796</v>
      </c>
      <c r="BF2360" s="160">
        <f>IF($BA$2253&gt;0,PPMT('Assumptions (Petroleum)'!$V$6,Model!AB$1,'Assumptions (Petroleum)'!$V$9,'Assumptions (Petroleum)'!$V$4*Model!$BA$2253*AVERAGE('Assumptions (Petroleum)'!$AW$2:$AY$2)/10^9),0)</f>
        <v>-0.0004704118023</v>
      </c>
      <c r="BG2360" s="160">
        <f>IF($BA$2253&gt;0,PPMT('Assumptions (Petroleum)'!$V$6,Model!AC$1,'Assumptions (Petroleum)'!$V$9,'Assumptions (Petroleum)'!$V$4*Model!$BA$2253*AVERAGE('Assumptions (Petroleum)'!$AW$2:$AY$2)/10^9),0)</f>
        <v>-0.000492756363</v>
      </c>
      <c r="BH2360" s="160">
        <f>IF($BA$2253&gt;0,PPMT('Assumptions (Petroleum)'!$V$6,Model!AD$1,'Assumptions (Petroleum)'!$V$9,'Assumptions (Petroleum)'!$V$4*Model!$BA$2253*AVERAGE('Assumptions (Petroleum)'!$AW$2:$AY$2)/10^9),0)</f>
        <v>-0.0005161622902</v>
      </c>
      <c r="BI2360" s="160">
        <f>IF($BA$2253&gt;0,PPMT('Assumptions (Petroleum)'!$V$6,Model!AE$1,'Assumptions (Petroleum)'!$V$9,'Assumptions (Petroleum)'!$V$4*Model!$BA$2253*AVERAGE('Assumptions (Petroleum)'!$AW$2:$AY$2)/10^9),0)</f>
        <v>-0.000540679999</v>
      </c>
      <c r="BJ2360" s="160">
        <f>IF($BA$2253&gt;0,PPMT('Assumptions (Petroleum)'!$V$6,Model!AF$1,'Assumptions (Petroleum)'!$V$9,'Assumptions (Petroleum)'!$V$4*Model!$BA$2253*AVERAGE('Assumptions (Petroleum)'!$AW$2:$AY$2)/10^9),0)</f>
        <v>-0.0005663622989</v>
      </c>
      <c r="BK2360" s="160">
        <f>IF($BA$2253&gt;0,PPMT('Assumptions (Petroleum)'!$V$6,Model!AG$1,'Assumptions (Petroleum)'!$V$9,'Assumptions (Petroleum)'!$V$4*Model!$BA$2253*AVERAGE('Assumptions (Petroleum)'!$AW$2:$AY$2)/10^9),0)</f>
        <v>-0.0005932645081</v>
      </c>
      <c r="BL2360" s="160">
        <f>IF($BA$2253&gt;0,PPMT('Assumptions (Petroleum)'!$V$6,Model!AH$1,'Assumptions (Petroleum)'!$V$9,'Assumptions (Petroleum)'!$V$4*Model!$BA$2253*AVERAGE('Assumptions (Petroleum)'!$AW$2:$AY$2)/10^9),0)</f>
        <v>-0.0006214445723</v>
      </c>
      <c r="BM2360" s="160">
        <f>IF($BA$2253&gt;0,PPMT('Assumptions (Petroleum)'!$V$6,Model!AI$1,'Assumptions (Petroleum)'!$V$9,'Assumptions (Petroleum)'!$V$4*Model!$BA$2253*AVERAGE('Assumptions (Petroleum)'!$AW$2:$AY$2)/10^9),0)</f>
        <v>-0.0006509631895</v>
      </c>
      <c r="BN2360" s="160">
        <f>IF($BA$2253&gt;0,PPMT('Assumptions (Petroleum)'!$V$6,Model!AJ$1,'Assumptions (Petroleum)'!$V$9,'Assumptions (Petroleum)'!$V$4*Model!$BA$2253*AVERAGE('Assumptions (Petroleum)'!$AW$2:$AY$2)/10^9),0)</f>
        <v>-0.000681883941</v>
      </c>
      <c r="BO2360" s="160">
        <f>IF($BA$2253&gt;0,PPMT('Assumptions (Petroleum)'!$V$6,Model!AK$1,'Assumptions (Petroleum)'!$V$9,'Assumptions (Petroleum)'!$V$4*Model!$BA$2253*AVERAGE('Assumptions (Petroleum)'!$AW$2:$AY$2)/10^9),0)</f>
        <v>-0.0007142734282</v>
      </c>
      <c r="BP2360" s="160"/>
    </row>
    <row r="2361" ht="15.75" customHeight="1" collapsed="1">
      <c r="A2361" s="330" t="s">
        <v>360</v>
      </c>
      <c r="B2361" s="150" t="s">
        <v>351</v>
      </c>
      <c r="C2361" s="177">
        <f t="array" ref="C2361">SUM(IF(ISERROR(C2362:C2412),"",C2362:C2412))</f>
        <v>-0.0002094964017</v>
      </c>
      <c r="D2361" s="177">
        <f t="array" ref="D2361">SUM(IF(ISERROR(D2362:D2412),"",D2362:D2412))</f>
        <v>-0.0001996037439</v>
      </c>
      <c r="E2361" s="177">
        <f t="array" ref="E2361">SUM(IF(ISERROR(E2362:E2412),"",E2362:E2412))</f>
        <v>-0.0001892411849</v>
      </c>
      <c r="F2361" s="177">
        <f t="array" ref="F2361">SUM(IF(ISERROR(F2362:F2412),"",F2362:F2412))</f>
        <v>-0.0001783864044</v>
      </c>
      <c r="G2361" s="177">
        <f t="array" ref="G2361">SUM(IF(ISERROR(G2362:G2412),"",G2362:G2412))</f>
        <v>-0.0001670160218</v>
      </c>
      <c r="H2361" s="177">
        <f t="array" ref="H2361">SUM(IF(ISERROR(H2362:H2412),"",H2362:H2412))</f>
        <v>-0.000155105546</v>
      </c>
      <c r="I2361" s="177">
        <f t="array" ref="I2361">SUM(IF(ISERROR(I2362:I2412),"",I2362:I2412))</f>
        <v>-0.0001426293226</v>
      </c>
      <c r="J2361" s="177">
        <f t="array" ref="J2361">SUM(IF(ISERROR(J2362:J2412),"",J2362:J2412))</f>
        <v>-0.0002961990139</v>
      </c>
      <c r="K2361" s="177">
        <f t="array" ref="K2361">SUM(IF(ISERROR(K2362:K2412),"",K2362:K2412))</f>
        <v>-0.0005933036927</v>
      </c>
      <c r="L2361" s="177">
        <f t="array" ref="L2361">SUM(IF(ISERROR(L2362:L2412),"",L2362:L2412))</f>
        <v>-0.0005556735548</v>
      </c>
      <c r="M2361" s="177">
        <f t="array" ref="M2361">SUM(IF(ISERROR(M2362:M2412),"",M2362:M2412))</f>
        <v>-0.0008587733269</v>
      </c>
      <c r="N2361" s="177">
        <f t="array" ref="N2361">SUM(IF(ISERROR(N2362:N2412),"",N2362:N2412))</f>
        <v>-0.001916916295</v>
      </c>
      <c r="O2361" s="177">
        <f t="array" ref="O2361">SUM(IF(ISERROR(O2362:O2412),"",O2362:O2412))</f>
        <v>-0.001804042571</v>
      </c>
      <c r="P2361" s="177">
        <f t="array" ref="P2361">SUM(IF(ISERROR(P2362:P2412),"",P2362:P2412))</f>
        <v>-0.001685807345</v>
      </c>
      <c r="Q2361" s="177">
        <f t="array" ref="Q2361">SUM(IF(ISERROR(Q2362:Q2412),"",Q2362:Q2412))</f>
        <v>-0.002001891681</v>
      </c>
      <c r="R2361" s="177">
        <f t="array" ref="R2361">SUM(IF(ISERROR(R2362:R2412),"",R2362:R2412))</f>
        <v>-0.002863369421</v>
      </c>
      <c r="S2361" s="177">
        <f t="array" ref="S2361">SUM(IF(ISERROR(S2362:S2412),"",S2362:S2412))</f>
        <v>-0.002677768251</v>
      </c>
      <c r="T2361" s="177">
        <f t="array" ref="T2361">SUM(IF(ISERROR(T2362:T2412),"",T2362:T2412))</f>
        <v>-0.003183428192</v>
      </c>
      <c r="U2361" s="177">
        <f t="array" ref="U2361">SUM(IF(ISERROR(U2362:U2412),"",U2362:U2412))</f>
        <v>-0.002972587444</v>
      </c>
      <c r="V2361" s="177">
        <f t="array" ref="V2361">SUM(IF(ISERROR(V2362:V2412),"",V2362:V2412))</f>
        <v>-0.002723411615</v>
      </c>
      <c r="W2361" s="177">
        <f t="array" ref="W2361">SUM(IF(ISERROR(W2362:W2412),"",W2362:W2412))</f>
        <v>-0.002462399935</v>
      </c>
      <c r="X2361" s="177">
        <f t="array" ref="X2361">SUM(IF(ISERROR(X2362:X2412),"",X2362:X2412))</f>
        <v>-0.002400907417</v>
      </c>
      <c r="Y2361" s="177">
        <f t="array" ref="Y2361">SUM(IF(ISERROR(Y2362:Y2412),"",Y2362:Y2412))</f>
        <v>-0.002320636898</v>
      </c>
      <c r="Z2361" s="177">
        <f t="array" ref="Z2361">SUM(IF(ISERROR(Z2362:Z2412),"",Z2362:Z2412))</f>
        <v>-0.002236165147</v>
      </c>
      <c r="AA2361" s="177">
        <f t="array" ref="AA2361">SUM(IF(ISERROR(AA2362:AA2412),"",AA2362:AA2412))</f>
        <v>-0.002161370809</v>
      </c>
      <c r="AB2361" s="177">
        <f t="array" ref="AB2361">SUM(IF(ISERROR(AB2362:AB2412),"",AB2362:AB2412))</f>
        <v>-0.002066201284</v>
      </c>
      <c r="AC2361" s="177">
        <f t="array" ref="AC2361">SUM(IF(ISERROR(AC2362:AC2412),"",AC2362:AC2412))</f>
        <v>-0.001981797712</v>
      </c>
      <c r="AD2361" s="177">
        <f t="array" ref="AD2361">SUM(IF(ISERROR(AD2362:AD2412),"",AD2362:AD2412))</f>
        <v>-0.001981558071</v>
      </c>
      <c r="AE2361" s="177">
        <f t="array" ref="AE2361">SUM(IF(ISERROR(AE2362:AE2412),"",AE2362:AE2412))</f>
        <v>-0.001963460476</v>
      </c>
      <c r="AF2361" s="177">
        <f t="array" ref="AF2361">SUM(IF(ISERROR(AF2362:AF2412),"",AF2362:AF2412))</f>
        <v>-0.001926301628</v>
      </c>
      <c r="AG2361" s="177">
        <f t="array" ref="AG2361">SUM(IF(ISERROR(AG2362:AG2412),"",AG2362:AG2412))</f>
        <v>-0.001910485224</v>
      </c>
      <c r="AH2361" s="177">
        <f t="array" ref="AH2361">SUM(IF(ISERROR(AH2362:AH2412),"",AH2362:AH2412))</f>
        <v>-0.001970841001</v>
      </c>
      <c r="AI2361" s="177">
        <f t="array" ref="AI2361">SUM(IF(ISERROR(AI2362:AI2412),"",AI2362:AI2412))</f>
        <v>-0.002014753985</v>
      </c>
      <c r="AJ2361" s="177">
        <f t="array" ref="AJ2361">SUM(IF(ISERROR(AJ2362:AJ2412),"",AJ2362:AJ2412))</f>
        <v>-0.002107371095</v>
      </c>
      <c r="AK2361" s="177">
        <f t="array" ref="AK2361">SUM(IF(ISERROR(AK2362:AK2412),"",AK2362:AK2412))</f>
        <v>-0.00218675229</v>
      </c>
      <c r="AL2361" s="177">
        <f t="array" ref="AL2361">SUM(IF(ISERROR(AL2362:AL2412),"",AL2362:AL2412))</f>
        <v>-0.002249418865</v>
      </c>
      <c r="AM2361" s="177">
        <f t="array" ref="AM2361">SUM(IF(ISERROR(AM2362:AM2412),"",AM2362:AM2412))</f>
        <v>-0.002294169338</v>
      </c>
      <c r="AN2361" s="177">
        <f t="array" ref="AN2361">SUM(IF(ISERROR(AN2362:AN2412),"",AN2362:AN2412))</f>
        <v>-0.002339810087</v>
      </c>
      <c r="AO2361" s="177">
        <f t="array" ref="AO2361">SUM(IF(ISERROR(AO2362:AO2412),"",AO2362:AO2412))</f>
        <v>-0.002386358825</v>
      </c>
      <c r="AP2361" s="177">
        <f t="array" ref="AP2361">SUM(IF(ISERROR(AP2362:AP2412),"",AP2362:AP2412))</f>
        <v>-0.002433833614</v>
      </c>
      <c r="AQ2361" s="177">
        <f t="array" ref="AQ2361">SUM(IF(ISERROR(AQ2362:AQ2412),"",AQ2362:AQ2412))</f>
        <v>-0.002482252877</v>
      </c>
      <c r="AR2361" s="177">
        <f t="array" ref="AR2361">SUM(IF(ISERROR(AR2362:AR2412),"",AR2362:AR2412))</f>
        <v>-0.002531635405</v>
      </c>
      <c r="AS2361" s="177">
        <f t="array" ref="AS2361">SUM(IF(ISERROR(AS2362:AS2412),"",AS2362:AS2412))</f>
        <v>-0.002582000361</v>
      </c>
      <c r="AT2361" s="177">
        <f t="array" ref="AT2361">SUM(IF(ISERROR(AT2362:AT2412),"",AT2362:AT2412))</f>
        <v>-0.002633367289</v>
      </c>
      <c r="AU2361" s="177">
        <f t="array" ref="AU2361">SUM(IF(ISERROR(AU2362:AU2412),"",AU2362:AU2412))</f>
        <v>-0.002685756123</v>
      </c>
      <c r="AV2361" s="177">
        <f t="array" ref="AV2361">SUM(IF(ISERROR(AV2362:AV2412),"",AV2362:AV2412))</f>
        <v>-0.002739187193</v>
      </c>
      <c r="AW2361" s="177">
        <f t="array" ref="AW2361">SUM(IF(ISERROR(AW2362:AW2412),"",AW2362:AW2412))</f>
        <v>-0.002793681233</v>
      </c>
      <c r="AX2361" s="177">
        <f t="array" ref="AX2361">SUM(IF(ISERROR(AX2362:AX2412),"",AX2362:AX2412))</f>
        <v>-0.002849259391</v>
      </c>
      <c r="AY2361" s="177">
        <f t="array" ref="AY2361">SUM(IF(ISERROR(AY2362:AY2412),"",AY2362:AY2412))</f>
        <v>-0.002905943233</v>
      </c>
      <c r="AZ2361" s="177">
        <f t="array" ref="AZ2361">SUM(IF(ISERROR(AZ2362:AZ2412),"",AZ2362:AZ2412))</f>
        <v>-0.002963754758</v>
      </c>
      <c r="BA2361" s="177">
        <f t="array" ref="BA2361">SUM(IF(ISERROR(BA2362:BA2412),"",BA2362:BA2412))</f>
        <v>-0.003022716399</v>
      </c>
      <c r="BB2361" s="177">
        <f t="array" ref="BB2361">SUM(IF(ISERROR(BB2362:BB2412),"",BB2362:BB2412))</f>
        <v>-0.00270018459</v>
      </c>
      <c r="BC2361" s="177">
        <f t="array" ref="BC2361">SUM(IF(ISERROR(BC2362:BC2412),"",BC2362:BC2412))</f>
        <v>-0.002389306202</v>
      </c>
      <c r="BD2361" s="177">
        <f t="array" ref="BD2361">SUM(IF(ISERROR(BD2362:BD2412),"",BD2362:BD2412))</f>
        <v>-0.00209117139</v>
      </c>
      <c r="BE2361" s="177">
        <f t="array" ref="BE2361">SUM(IF(ISERROR(BE2362:BE2412),"",BE2362:BE2412))</f>
        <v>-0.001806932773</v>
      </c>
      <c r="BF2361" s="177">
        <f t="array" ref="BF2361">SUM(IF(ISERROR(BF2362:BF2412),"",BF2362:BF2412))</f>
        <v>-0.001537808603</v>
      </c>
      <c r="BG2361" s="177">
        <f t="array" ref="BG2361">SUM(IF(ISERROR(BG2362:BG2412),"",BG2362:BG2412))</f>
        <v>-0.001285086106</v>
      </c>
      <c r="BH2361" s="177">
        <f t="array" ref="BH2361">SUM(IF(ISERROR(BH2362:BH2412),"",BH2362:BH2412))</f>
        <v>-0.001050124977</v>
      </c>
      <c r="BI2361" s="177">
        <f t="array" ref="BI2361">SUM(IF(ISERROR(BI2362:BI2412),"",BI2362:BI2412))</f>
        <v>-0.0008343610449</v>
      </c>
      <c r="BJ2361" s="177">
        <f t="array" ref="BJ2361">SUM(IF(ISERROR(BJ2362:BJ2412),"",BJ2362:BJ2412))</f>
        <v>-0.0006393101243</v>
      </c>
      <c r="BK2361" s="177">
        <f t="array" ref="BK2361">SUM(IF(ISERROR(BK2362:BK2412),"",BK2362:BK2412))</f>
        <v>-0.000466572044</v>
      </c>
      <c r="BL2361" s="177">
        <f t="array" ref="BL2361">SUM(IF(ISERROR(BL2362:BL2412),"",BL2362:BL2412))</f>
        <v>-0.0003178348795</v>
      </c>
      <c r="BM2361" s="177">
        <f t="array" ref="BM2361">SUM(IF(ISERROR(BM2362:BM2412),"",BM2362:BM2412))</f>
        <v>-0.0001948793876</v>
      </c>
      <c r="BN2361" s="177">
        <f t="array" ref="BN2361">SUM(IF(ISERROR(BN2362:BN2412),"",BN2362:BN2412))</f>
        <v>-0.00009958365754</v>
      </c>
      <c r="BO2361" s="177">
        <f t="array" ref="BO2361">SUM(IF(ISERROR(BO2362:BO2412),"",BO2362:BO2412))</f>
        <v>-0.00003392798784</v>
      </c>
    </row>
    <row r="2362" ht="15.75" hidden="1" customHeight="1" outlineLevel="1">
      <c r="A2362" s="328"/>
      <c r="B2362" s="38"/>
      <c r="C2362" s="177">
        <f>IF($C$2253&gt;0,IPMT('Assumptions (Petroleum)'!$V$6,Model!W$1,'Assumptions (Petroleum)'!$V$9,'Assumptions (Petroleum)'!$V$4*Model!$C$2253*'Assumptions (Petroleum)'!$B$2/10^9),0)</f>
        <v>-0.0002094964017</v>
      </c>
      <c r="D2362" s="177">
        <f>IF($C$2253&gt;0,IPMT('Assumptions (Petroleum)'!$V$6,Model!X$1,'Assumptions (Petroleum)'!$V$9,'Assumptions (Petroleum)'!$V$4*Model!$C$2253*'Assumptions (Petroleum)'!$B$2/10^9),0)</f>
        <v>-0.0001996037439</v>
      </c>
      <c r="E2362" s="177">
        <f>IF($C$2253&gt;0,IPMT('Assumptions (Petroleum)'!$V$6,Model!Y$1,'Assumptions (Petroleum)'!$V$9,'Assumptions (Petroleum)'!$V$4*Model!$C$2253*'Assumptions (Petroleum)'!$B$2/10^9),0)</f>
        <v>-0.0001892411849</v>
      </c>
      <c r="F2362" s="177">
        <f>IF($C$2253&gt;0,IPMT('Assumptions (Petroleum)'!$V$6,Model!Z$1,'Assumptions (Petroleum)'!$V$9,'Assumptions (Petroleum)'!$V$4*Model!$C$2253*'Assumptions (Petroleum)'!$B$2/10^9),0)</f>
        <v>-0.0001783864044</v>
      </c>
      <c r="G2362" s="177">
        <f>IF($C$2253&gt;0,IPMT('Assumptions (Petroleum)'!$V$6,Model!AA$1,'Assumptions (Petroleum)'!$V$9,'Assumptions (Petroleum)'!$V$4*Model!$C$2253*'Assumptions (Petroleum)'!$B$2/10^9),0)</f>
        <v>-0.0001670160218</v>
      </c>
      <c r="H2362" s="177">
        <f>IF($C$2253&gt;0,IPMT('Assumptions (Petroleum)'!$V$6,Model!AB$1,'Assumptions (Petroleum)'!$V$9,'Assumptions (Petroleum)'!$V$4*Model!$C$2253*'Assumptions (Petroleum)'!$B$2/10^9),0)</f>
        <v>-0.000155105546</v>
      </c>
      <c r="I2362" s="177">
        <f>IF($C$2253&gt;0,IPMT('Assumptions (Petroleum)'!$V$6,Model!AC$1,'Assumptions (Petroleum)'!$V$9,'Assumptions (Petroleum)'!$V$4*Model!$C$2253*'Assumptions (Petroleum)'!$B$2/10^9),0)</f>
        <v>-0.0001426293226</v>
      </c>
      <c r="J2362" s="177">
        <f>IF($C$2253&gt;0,IPMT('Assumptions (Petroleum)'!$V$6,Model!AD$1,'Assumptions (Petroleum)'!$V$9,'Assumptions (Petroleum)'!$V$4*Model!$C$2253*'Assumptions (Petroleum)'!$B$2/10^9),0)</f>
        <v>-0.0001295604786</v>
      </c>
      <c r="K2362" s="177">
        <f>IF($C$2253&gt;0,IPMT('Assumptions (Petroleum)'!$V$6,Model!AE$1,'Assumptions (Petroleum)'!$V$9,'Assumptions (Petroleum)'!$V$4*Model!$C$2253*'Assumptions (Petroleum)'!$B$2/10^9),0)</f>
        <v>-0.0001158708645</v>
      </c>
      <c r="L2362" s="177">
        <f>IF($C$2253&gt;0,IPMT('Assumptions (Petroleum)'!$V$6,Model!AF$1,'Assumptions (Petroleum)'!$V$9,'Assumptions (Petroleum)'!$V$4*Model!$C$2253*'Assumptions (Petroleum)'!$B$2/10^9),0)</f>
        <v>-0.0001015309938</v>
      </c>
      <c r="M2362" s="177">
        <f>IF($C$2253&gt;0,IPMT('Assumptions (Petroleum)'!$V$6,Model!AG$1,'Assumptions (Petroleum)'!$V$9,'Assumptions (Petroleum)'!$V$4*Model!$C$2253*'Assumptions (Petroleum)'!$B$2/10^9),0)</f>
        <v>-0.00008650997917</v>
      </c>
      <c r="N2362" s="177">
        <f>IF($C$2253&gt;0,IPMT('Assumptions (Petroleum)'!$V$6,Model!AH$1,'Assumptions (Petroleum)'!$V$9,'Assumptions (Petroleum)'!$V$4*Model!$C$2253*'Assumptions (Petroleum)'!$B$2/10^9),0)</f>
        <v>-0.00007077546636</v>
      </c>
      <c r="O2362" s="177">
        <f>IF($C$2253&gt;0,IPMT('Assumptions (Petroleum)'!$V$6,Model!AI$1,'Assumptions (Petroleum)'!$V$9,'Assumptions (Petroleum)'!$V$4*Model!$C$2253*'Assumptions (Petroleum)'!$B$2/10^9),0)</f>
        <v>-0.00005429356419</v>
      </c>
      <c r="P2362" s="177">
        <f>IF($C$2253&gt;0,IPMT('Assumptions (Petroleum)'!$V$6,Model!AJ$1,'Assumptions (Petroleum)'!$V$9,'Assumptions (Petroleum)'!$V$4*Model!$C$2253*'Assumptions (Petroleum)'!$B$2/10^9),0)</f>
        <v>-0.00003702877167</v>
      </c>
      <c r="Q2362" s="177">
        <f>IF($C$2253&gt;0,IPMT('Assumptions (Petroleum)'!$V$6,Model!AK$1,'Assumptions (Petroleum)'!$V$9,'Assumptions (Petroleum)'!$V$4*Model!$C$2253*'Assumptions (Petroleum)'!$B$2/10^9),0)</f>
        <v>-0.0000189439015</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v>
      </c>
      <c r="E2363" s="177">
        <f>IF($D$2253&gt;0,IPMT('Assumptions (Petroleum)'!$V$6,Model!X$1,'Assumptions (Petroleum)'!$V$9,'Assumptions (Petroleum)'!$V$4*Model!$D$2253*'Assumptions (Petroleum)'!$B$2/10^9),0)</f>
        <v>0</v>
      </c>
      <c r="F2363" s="177">
        <f>IF($D$2253&gt;0,IPMT('Assumptions (Petroleum)'!$V$6,Model!Y$1,'Assumptions (Petroleum)'!$V$9,'Assumptions (Petroleum)'!$V$4*Model!$D$2253*'Assumptions (Petroleum)'!$B$2/10^9),0)</f>
        <v>0</v>
      </c>
      <c r="G2363" s="177">
        <f>IF($D$2253&gt;0,IPMT('Assumptions (Petroleum)'!$V$6,Model!Z$1,'Assumptions (Petroleum)'!$V$9,'Assumptions (Petroleum)'!$V$4*Model!$D$2253*'Assumptions (Petroleum)'!$B$2/10^9),0)</f>
        <v>0</v>
      </c>
      <c r="H2363" s="177">
        <f>IF($D$2253&gt;0,IPMT('Assumptions (Petroleum)'!$V$6,Model!AA$1,'Assumptions (Petroleum)'!$V$9,'Assumptions (Petroleum)'!$V$4*Model!$D$2253*'Assumptions (Petroleum)'!$B$2/10^9),0)</f>
        <v>0</v>
      </c>
      <c r="I2363" s="177">
        <f>IF($D$2253&gt;0,IPMT('Assumptions (Petroleum)'!$V$6,Model!AB$1,'Assumptions (Petroleum)'!$V$9,'Assumptions (Petroleum)'!$V$4*Model!$D$2253*'Assumptions (Petroleum)'!$B$2/10^9),0)</f>
        <v>0</v>
      </c>
      <c r="J2363" s="177">
        <f>IF($D$2253&gt;0,IPMT('Assumptions (Petroleum)'!$V$6,Model!AC$1,'Assumptions (Petroleum)'!$V$9,'Assumptions (Petroleum)'!$V$4*Model!$D$2253*'Assumptions (Petroleum)'!$B$2/10^9),0)</f>
        <v>0</v>
      </c>
      <c r="K2363" s="177">
        <f>IF($D$2253&gt;0,IPMT('Assumptions (Petroleum)'!$V$6,Model!AD$1,'Assumptions (Petroleum)'!$V$9,'Assumptions (Petroleum)'!$V$4*Model!$D$2253*'Assumptions (Petroleum)'!$B$2/10^9),0)</f>
        <v>0</v>
      </c>
      <c r="L2363" s="177">
        <f>IF($D$2253&gt;0,IPMT('Assumptions (Petroleum)'!$V$6,Model!AE$1,'Assumptions (Petroleum)'!$V$9,'Assumptions (Petroleum)'!$V$4*Model!$D$2253*'Assumptions (Petroleum)'!$B$2/10^9),0)</f>
        <v>0</v>
      </c>
      <c r="M2363" s="177">
        <f>IF($D$2253&gt;0,IPMT('Assumptions (Petroleum)'!$V$6,Model!AF$1,'Assumptions (Petroleum)'!$V$9,'Assumptions (Petroleum)'!$V$4*Model!$D$2253*'Assumptions (Petroleum)'!$B$2/10^9),0)</f>
        <v>0</v>
      </c>
      <c r="N2363" s="177">
        <f>IF($D$2253&gt;0,IPMT('Assumptions (Petroleum)'!$V$6,Model!AG$1,'Assumptions (Petroleum)'!$V$9,'Assumptions (Petroleum)'!$V$4*Model!$D$2253*'Assumptions (Petroleum)'!$B$2/10^9),0)</f>
        <v>0</v>
      </c>
      <c r="O2363" s="177">
        <f>IF($D$2253&gt;0,IPMT('Assumptions (Petroleum)'!$V$6,Model!AH$1,'Assumptions (Petroleum)'!$V$9,'Assumptions (Petroleum)'!$V$4*Model!$D$2253*'Assumptions (Petroleum)'!$B$2/10^9),0)</f>
        <v>0</v>
      </c>
      <c r="P2363" s="177">
        <f>IF($D$2253&gt;0,IPMT('Assumptions (Petroleum)'!$V$6,Model!AI$1,'Assumptions (Petroleum)'!$V$9,'Assumptions (Petroleum)'!$V$4*Model!$D$2253*'Assumptions (Petroleum)'!$B$2/10^9),0)</f>
        <v>0</v>
      </c>
      <c r="Q2363" s="177">
        <f>IF($D$2253&gt;0,IPMT('Assumptions (Petroleum)'!$V$6,Model!AJ$1,'Assumptions (Petroleum)'!$V$9,'Assumptions (Petroleum)'!$V$4*Model!$D$2253*'Assumptions (Petroleum)'!$B$2/10^9),0)</f>
        <v>0</v>
      </c>
      <c r="R2363" s="177">
        <f>IF($D$2253&gt;0,IPMT('Assumptions (Petroleum)'!$V$6,Model!AK$1,'Assumptions (Petroleum)'!$V$9,'Assumptions (Petroleum)'!$V$4*Model!$D$2253*'Assumptions (Petroleum)'!$B$2/10^9),0)</f>
        <v>0</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v>
      </c>
      <c r="F2364" s="160">
        <f>IF($E$2253&gt;0,IPMT('Assumptions (Petroleum)'!$V$6,Model!X$1,'Assumptions (Petroleum)'!$V$9,'Assumptions (Petroleum)'!$V$4*Model!$E$2253*AVERAGE('Assumptions (Petroleum)'!$B$2:$C$2)/10^9),0)</f>
        <v>0</v>
      </c>
      <c r="G2364" s="160">
        <f>IF($E$2253&gt;0,IPMT('Assumptions (Petroleum)'!$V$6,Model!Y$1,'Assumptions (Petroleum)'!$V$9,'Assumptions (Petroleum)'!$V$4*Model!$E$2253*AVERAGE('Assumptions (Petroleum)'!$B$2:$C$2)/10^9),0)</f>
        <v>0</v>
      </c>
      <c r="H2364" s="160">
        <f>IF($E$2253&gt;0,IPMT('Assumptions (Petroleum)'!$V$6,Model!Z$1,'Assumptions (Petroleum)'!$V$9,'Assumptions (Petroleum)'!$V$4*Model!$E$2253*AVERAGE('Assumptions (Petroleum)'!$B$2:$C$2)/10^9),0)</f>
        <v>0</v>
      </c>
      <c r="I2364" s="160">
        <f>IF($E$2253&gt;0,IPMT('Assumptions (Petroleum)'!$V$6,Model!AA$1,'Assumptions (Petroleum)'!$V$9,'Assumptions (Petroleum)'!$V$4*Model!$E$2253*AVERAGE('Assumptions (Petroleum)'!$B$2:$C$2)/10^9),0)</f>
        <v>0</v>
      </c>
      <c r="J2364" s="160">
        <f>IF($E$2253&gt;0,IPMT('Assumptions (Petroleum)'!$V$6,Model!AB$1,'Assumptions (Petroleum)'!$V$9,'Assumptions (Petroleum)'!$V$4*Model!$E$2253*AVERAGE('Assumptions (Petroleum)'!$B$2:$C$2)/10^9),0)</f>
        <v>0</v>
      </c>
      <c r="K2364" s="160">
        <f>IF($E$2253&gt;0,IPMT('Assumptions (Petroleum)'!$V$6,Model!AC$1,'Assumptions (Petroleum)'!$V$9,'Assumptions (Petroleum)'!$V$4*Model!$E$2253*AVERAGE('Assumptions (Petroleum)'!$B$2:$C$2)/10^9),0)</f>
        <v>0</v>
      </c>
      <c r="L2364" s="160">
        <f>IF($E$2253&gt;0,IPMT('Assumptions (Petroleum)'!$V$6,Model!AD$1,'Assumptions (Petroleum)'!$V$9,'Assumptions (Petroleum)'!$V$4*Model!$E$2253*AVERAGE('Assumptions (Petroleum)'!$B$2:$C$2)/10^9),0)</f>
        <v>0</v>
      </c>
      <c r="M2364" s="160">
        <f>IF($E$2253&gt;0,IPMT('Assumptions (Petroleum)'!$V$6,Model!AE$1,'Assumptions (Petroleum)'!$V$9,'Assumptions (Petroleum)'!$V$4*Model!$E$2253*AVERAGE('Assumptions (Petroleum)'!$B$2:$C$2)/10^9),0)</f>
        <v>0</v>
      </c>
      <c r="N2364" s="177">
        <f>IF($E$2253&gt;0,IPMT('Assumptions (Petroleum)'!$V$6,Model!AF$1,'Assumptions (Petroleum)'!$V$9,'Assumptions (Petroleum)'!$V$4*Model!$E$2253*AVERAGE('Assumptions (Petroleum)'!$B$2:$C$2)/10^9),0)</f>
        <v>0</v>
      </c>
      <c r="O2364" s="160">
        <f>IF($E$2253&gt;0,IPMT('Assumptions (Petroleum)'!$V$6,Model!AG$1,'Assumptions (Petroleum)'!$V$9,'Assumptions (Petroleum)'!$V$4*Model!$E$2253*AVERAGE('Assumptions (Petroleum)'!$B$2:$C$2)/10^9),0)</f>
        <v>0</v>
      </c>
      <c r="P2364" s="160">
        <f>IF($E$2253&gt;0,IPMT('Assumptions (Petroleum)'!$V$6,Model!AH$1,'Assumptions (Petroleum)'!$V$9,'Assumptions (Petroleum)'!$V$4*Model!$E$2253*AVERAGE('Assumptions (Petroleum)'!$B$2:$C$2)/10^9),0)</f>
        <v>0</v>
      </c>
      <c r="Q2364" s="160">
        <f>IF($E$2253&gt;0,IPMT('Assumptions (Petroleum)'!$V$6,Model!AI$1,'Assumptions (Petroleum)'!$V$9,'Assumptions (Petroleum)'!$V$4*Model!$E$2253*AVERAGE('Assumptions (Petroleum)'!$B$2:$C$2)/10^9),0)</f>
        <v>0</v>
      </c>
      <c r="R2364" s="160">
        <f>IF($E$2253&gt;0,IPMT('Assumptions (Petroleum)'!$V$6,Model!AJ$1,'Assumptions (Petroleum)'!$V$9,'Assumptions (Petroleum)'!$V$4*Model!$E$2253*AVERAGE('Assumptions (Petroleum)'!$B$2:$C$2)/10^9),0)</f>
        <v>0</v>
      </c>
      <c r="S2364" s="160">
        <f>IF($E$2253&gt;0,IPMT('Assumptions (Petroleum)'!$V$6,Model!AK$1,'Assumptions (Petroleum)'!$V$9,'Assumptions (Petroleum)'!$V$4*Model!$E$2253*AVERAGE('Assumptions (Petroleum)'!$B$2:$C$2)/10^9),0)</f>
        <v>0</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v>
      </c>
      <c r="G2365" s="160">
        <f>IF($F$2253&gt;0,IPMT('Assumptions (Petroleum)'!$V$6,Model!X$1,'Assumptions (Petroleum)'!$V$9,'Assumptions (Petroleum)'!$V$4*Model!$F$2253*AVERAGE('Assumptions (Petroleum)'!$B$2:$D$2)/10^9),0)</f>
        <v>0</v>
      </c>
      <c r="H2365" s="160">
        <f>IF($F$2253&gt;0,IPMT('Assumptions (Petroleum)'!$V$6,Model!Y$1,'Assumptions (Petroleum)'!$V$9,'Assumptions (Petroleum)'!$V$4*Model!$F$2253*AVERAGE('Assumptions (Petroleum)'!$B$2:$D$2)/10^9),0)</f>
        <v>0</v>
      </c>
      <c r="I2365" s="160">
        <f>IF($F$2253&gt;0,IPMT('Assumptions (Petroleum)'!$V$6,Model!Z$1,'Assumptions (Petroleum)'!$V$9,'Assumptions (Petroleum)'!$V$4*Model!$F$2253*AVERAGE('Assumptions (Petroleum)'!$B$2:$D$2)/10^9),0)</f>
        <v>0</v>
      </c>
      <c r="J2365" s="160">
        <f>IF($F$2253&gt;0,IPMT('Assumptions (Petroleum)'!$V$6,Model!AA$1,'Assumptions (Petroleum)'!$V$9,'Assumptions (Petroleum)'!$V$4*Model!$F$2253*AVERAGE('Assumptions (Petroleum)'!$B$2:$D$2)/10^9),0)</f>
        <v>0</v>
      </c>
      <c r="K2365" s="160">
        <f>IF($F$2253&gt;0,IPMT('Assumptions (Petroleum)'!$V$6,Model!AB$1,'Assumptions (Petroleum)'!$V$9,'Assumptions (Petroleum)'!$V$4*Model!$F$2253*AVERAGE('Assumptions (Petroleum)'!$B$2:$D$2)/10^9),0)</f>
        <v>0</v>
      </c>
      <c r="L2365" s="160">
        <f>IF($F$2253&gt;0,IPMT('Assumptions (Petroleum)'!$V$6,Model!AC$1,'Assumptions (Petroleum)'!$V$9,'Assumptions (Petroleum)'!$V$4*Model!$F$2253*AVERAGE('Assumptions (Petroleum)'!$B$2:$D$2)/10^9),0)</f>
        <v>0</v>
      </c>
      <c r="M2365" s="160">
        <f>IF($F$2253&gt;0,IPMT('Assumptions (Petroleum)'!$V$6,Model!AD$1,'Assumptions (Petroleum)'!$V$9,'Assumptions (Petroleum)'!$V$4*Model!$F$2253*AVERAGE('Assumptions (Petroleum)'!$B$2:$D$2)/10^9),0)</f>
        <v>0</v>
      </c>
      <c r="N2365" s="177">
        <f>IF($F$2253&gt;0,IPMT('Assumptions (Petroleum)'!$V$6,Model!AE$1,'Assumptions (Petroleum)'!$V$9,'Assumptions (Petroleum)'!$V$4*Model!$F$2253*AVERAGE('Assumptions (Petroleum)'!$B$2:$D$2)/10^9),0)</f>
        <v>0</v>
      </c>
      <c r="O2365" s="160">
        <f>IF($F$2253&gt;0,IPMT('Assumptions (Petroleum)'!$V$6,Model!AF$1,'Assumptions (Petroleum)'!$V$9,'Assumptions (Petroleum)'!$V$4*Model!$F$2253*AVERAGE('Assumptions (Petroleum)'!$B$2:$D$2)/10^9),0)</f>
        <v>0</v>
      </c>
      <c r="P2365" s="160">
        <f>IF($F$2253&gt;0,IPMT('Assumptions (Petroleum)'!$V$6,Model!AG$1,'Assumptions (Petroleum)'!$V$9,'Assumptions (Petroleum)'!$V$4*Model!$F$2253*AVERAGE('Assumptions (Petroleum)'!$B$2:$D$2)/10^9),0)</f>
        <v>0</v>
      </c>
      <c r="Q2365" s="160">
        <f>IF($F$2253&gt;0,IPMT('Assumptions (Petroleum)'!$V$6,Model!AH$1,'Assumptions (Petroleum)'!$V$9,'Assumptions (Petroleum)'!$V$4*Model!$F$2253*AVERAGE('Assumptions (Petroleum)'!$B$2:$D$2)/10^9),0)</f>
        <v>0</v>
      </c>
      <c r="R2365" s="160">
        <f>IF($F$2253&gt;0,IPMT('Assumptions (Petroleum)'!$V$6,Model!AI$1,'Assumptions (Petroleum)'!$V$9,'Assumptions (Petroleum)'!$V$4*Model!$F$2253*AVERAGE('Assumptions (Petroleum)'!$B$2:$D$2)/10^9),0)</f>
        <v>0</v>
      </c>
      <c r="S2365" s="160">
        <f>IF($F$2253&gt;0,IPMT('Assumptions (Petroleum)'!$V$6,Model!AJ$1,'Assumptions (Petroleum)'!$V$9,'Assumptions (Petroleum)'!$V$4*Model!$F$2253*AVERAGE('Assumptions (Petroleum)'!$B$2:$D$2)/10^9),0)</f>
        <v>0</v>
      </c>
      <c r="T2365" s="160">
        <f>IF($F$2253&gt;0,IPMT('Assumptions (Petroleum)'!$V$6,Model!AK$1,'Assumptions (Petroleum)'!$V$9,'Assumptions (Petroleum)'!$V$4*Model!$F$2253*AVERAGE('Assumptions (Petroleum)'!$B$2:$D$2)/10^9),0)</f>
        <v>0</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v>
      </c>
      <c r="H2366" s="160">
        <f>IF($G$2253&gt;0,IPMT('Assumptions (Petroleum)'!$V$6,Model!X$1,'Assumptions (Petroleum)'!$V$9,'Assumptions (Petroleum)'!$V$4*Model!$G$2253*AVERAGE('Assumptions (Petroleum)'!$C$2:$E$2)/10^9),0)</f>
        <v>0</v>
      </c>
      <c r="I2366" s="160">
        <f>IF($G$2253&gt;0,IPMT('Assumptions (Petroleum)'!$V$6,Model!Y$1,'Assumptions (Petroleum)'!$V$9,'Assumptions (Petroleum)'!$V$4*Model!$G$2253*AVERAGE('Assumptions (Petroleum)'!$C$2:$E$2)/10^9),0)</f>
        <v>0</v>
      </c>
      <c r="J2366" s="160">
        <f>IF($G$2253&gt;0,IPMT('Assumptions (Petroleum)'!$V$6,Model!Z$1,'Assumptions (Petroleum)'!$V$9,'Assumptions (Petroleum)'!$V$4*Model!$G$2253*AVERAGE('Assumptions (Petroleum)'!$C$2:$E$2)/10^9),0)</f>
        <v>0</v>
      </c>
      <c r="K2366" s="160">
        <f>IF($G$2253&gt;0,IPMT('Assumptions (Petroleum)'!$V$6,Model!AA$1,'Assumptions (Petroleum)'!$V$9,'Assumptions (Petroleum)'!$V$4*Model!$G$2253*AVERAGE('Assumptions (Petroleum)'!$C$2:$E$2)/10^9),0)</f>
        <v>0</v>
      </c>
      <c r="L2366" s="160">
        <f>IF($G$2253&gt;0,IPMT('Assumptions (Petroleum)'!$V$6,Model!AB$1,'Assumptions (Petroleum)'!$V$9,'Assumptions (Petroleum)'!$V$4*Model!$G$2253*AVERAGE('Assumptions (Petroleum)'!$C$2:$E$2)/10^9),0)</f>
        <v>0</v>
      </c>
      <c r="M2366" s="160">
        <f>IF($G$2253&gt;0,IPMT('Assumptions (Petroleum)'!$V$6,Model!AC$1,'Assumptions (Petroleum)'!$V$9,'Assumptions (Petroleum)'!$V$4*Model!$G$2253*AVERAGE('Assumptions (Petroleum)'!$C$2:$E$2)/10^9),0)</f>
        <v>0</v>
      </c>
      <c r="N2366" s="160">
        <f>IF($G$2253&gt;0,IPMT('Assumptions (Petroleum)'!$V$6,Model!AD$1,'Assumptions (Petroleum)'!$V$9,'Assumptions (Petroleum)'!$V$4*Model!$G$2253*AVERAGE('Assumptions (Petroleum)'!$C$2:$E$2)/10^9),0)</f>
        <v>0</v>
      </c>
      <c r="O2366" s="160">
        <f>IF($G$2253&gt;0,IPMT('Assumptions (Petroleum)'!$V$6,Model!AE$1,'Assumptions (Petroleum)'!$V$9,'Assumptions (Petroleum)'!$V$4*Model!$G$2253*AVERAGE('Assumptions (Petroleum)'!$C$2:$E$2)/10^9),0)</f>
        <v>0</v>
      </c>
      <c r="P2366" s="160">
        <f>IF($G$2253&gt;0,IPMT('Assumptions (Petroleum)'!$V$6,Model!AF$1,'Assumptions (Petroleum)'!$V$9,'Assumptions (Petroleum)'!$V$4*Model!$G$2253*AVERAGE('Assumptions (Petroleum)'!$C$2:$E$2)/10^9),0)</f>
        <v>0</v>
      </c>
      <c r="Q2366" s="160">
        <f>IF($G$2253&gt;0,IPMT('Assumptions (Petroleum)'!$V$6,Model!AG$1,'Assumptions (Petroleum)'!$V$9,'Assumptions (Petroleum)'!$V$4*Model!$G$2253*AVERAGE('Assumptions (Petroleum)'!$C$2:$E$2)/10^9),0)</f>
        <v>0</v>
      </c>
      <c r="R2366" s="160">
        <f>IF($G$2253&gt;0,IPMT('Assumptions (Petroleum)'!$V$6,Model!AH$1,'Assumptions (Petroleum)'!$V$9,'Assumptions (Petroleum)'!$V$4*Model!$G$2253*AVERAGE('Assumptions (Petroleum)'!$C$2:$E$2)/10^9),0)</f>
        <v>0</v>
      </c>
      <c r="S2366" s="160">
        <f>IF($G$2253&gt;0,IPMT('Assumptions (Petroleum)'!$V$6,Model!AI$1,'Assumptions (Petroleum)'!$V$9,'Assumptions (Petroleum)'!$V$4*Model!$G$2253*AVERAGE('Assumptions (Petroleum)'!$C$2:$E$2)/10^9),0)</f>
        <v>0</v>
      </c>
      <c r="T2366" s="160">
        <f>IF($G$2253&gt;0,IPMT('Assumptions (Petroleum)'!$V$6,Model!AJ$1,'Assumptions (Petroleum)'!$V$9,'Assumptions (Petroleum)'!$V$4*Model!$G$2253*AVERAGE('Assumptions (Petroleum)'!$C$2:$E$2)/10^9),0)</f>
        <v>0</v>
      </c>
      <c r="U2366" s="160">
        <f>IF($G$2253&gt;0,IPMT('Assumptions (Petroleum)'!$V$6,Model!AK$1,'Assumptions (Petroleum)'!$V$9,'Assumptions (Petroleum)'!$V$4*Model!$G$2253*AVERAGE('Assumptions (Petroleum)'!$C$2:$E$2)/10^9),0)</f>
        <v>0</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v>
      </c>
      <c r="I2367" s="160">
        <f>IF($H$2253&gt;0,IPMT('Assumptions (Petroleum)'!$V$6,Model!X$1,'Assumptions (Petroleum)'!$V$9,'Assumptions (Petroleum)'!$V$4*Model!$H$2253*AVERAGE('Assumptions (Petroleum)'!$D$2:$F$2)/10^9),0)</f>
        <v>0</v>
      </c>
      <c r="J2367" s="160">
        <f>IF($H$2253&gt;0,IPMT('Assumptions (Petroleum)'!$V$6,Model!Y$1,'Assumptions (Petroleum)'!$V$9,'Assumptions (Petroleum)'!$V$4*Model!$H$2253*AVERAGE('Assumptions (Petroleum)'!$D$2:$F$2)/10^9),0)</f>
        <v>0</v>
      </c>
      <c r="K2367" s="160">
        <f>IF($H$2253&gt;0,IPMT('Assumptions (Petroleum)'!$V$6,Model!Z$1,'Assumptions (Petroleum)'!$V$9,'Assumptions (Petroleum)'!$V$4*Model!$H$2253*AVERAGE('Assumptions (Petroleum)'!$D$2:$F$2)/10^9),0)</f>
        <v>0</v>
      </c>
      <c r="L2367" s="160">
        <f>IF($H$2253&gt;0,IPMT('Assumptions (Petroleum)'!$V$6,Model!AA$1,'Assumptions (Petroleum)'!$V$9,'Assumptions (Petroleum)'!$V$4*Model!$H$2253*AVERAGE('Assumptions (Petroleum)'!$D$2:$F$2)/10^9),0)</f>
        <v>0</v>
      </c>
      <c r="M2367" s="160">
        <f>IF($H$2253&gt;0,IPMT('Assumptions (Petroleum)'!$V$6,Model!AB$1,'Assumptions (Petroleum)'!$V$9,'Assumptions (Petroleum)'!$V$4*Model!$H$2253*AVERAGE('Assumptions (Petroleum)'!$D$2:$F$2)/10^9),0)</f>
        <v>0</v>
      </c>
      <c r="N2367" s="160">
        <f>IF($H$2253&gt;0,IPMT('Assumptions (Petroleum)'!$V$6,Model!AC$1,'Assumptions (Petroleum)'!$V$9,'Assumptions (Petroleum)'!$V$4*Model!$H$2253*AVERAGE('Assumptions (Petroleum)'!$D$2:$F$2)/10^9),0)</f>
        <v>0</v>
      </c>
      <c r="O2367" s="160">
        <f>IF($H$2253&gt;0,IPMT('Assumptions (Petroleum)'!$V$6,Model!AD$1,'Assumptions (Petroleum)'!$V$9,'Assumptions (Petroleum)'!$V$4*Model!$H$2253*AVERAGE('Assumptions (Petroleum)'!$D$2:$F$2)/10^9),0)</f>
        <v>0</v>
      </c>
      <c r="P2367" s="160">
        <f>IF($H$2253&gt;0,IPMT('Assumptions (Petroleum)'!$V$6,Model!AE$1,'Assumptions (Petroleum)'!$V$9,'Assumptions (Petroleum)'!$V$4*Model!$H$2253*AVERAGE('Assumptions (Petroleum)'!$D$2:$F$2)/10^9),0)</f>
        <v>0</v>
      </c>
      <c r="Q2367" s="160">
        <f>IF($H$2253&gt;0,IPMT('Assumptions (Petroleum)'!$V$6,Model!AF$1,'Assumptions (Petroleum)'!$V$9,'Assumptions (Petroleum)'!$V$4*Model!$H$2253*AVERAGE('Assumptions (Petroleum)'!$D$2:$F$2)/10^9),0)</f>
        <v>0</v>
      </c>
      <c r="R2367" s="160">
        <f>IF($H$2253&gt;0,IPMT('Assumptions (Petroleum)'!$V$6,Model!AG$1,'Assumptions (Petroleum)'!$V$9,'Assumptions (Petroleum)'!$V$4*Model!$H$2253*AVERAGE('Assumptions (Petroleum)'!$D$2:$F$2)/10^9),0)</f>
        <v>0</v>
      </c>
      <c r="S2367" s="160">
        <f>IF($H$2253&gt;0,IPMT('Assumptions (Petroleum)'!$V$6,Model!AH$1,'Assumptions (Petroleum)'!$V$9,'Assumptions (Petroleum)'!$V$4*Model!$H$2253*AVERAGE('Assumptions (Petroleum)'!$D$2:$F$2)/10^9),0)</f>
        <v>0</v>
      </c>
      <c r="T2367" s="160">
        <f>IF($H$2253&gt;0,IPMT('Assumptions (Petroleum)'!$V$6,Model!AI$1,'Assumptions (Petroleum)'!$V$9,'Assumptions (Petroleum)'!$V$4*Model!$H$2253*AVERAGE('Assumptions (Petroleum)'!$D$2:$F$2)/10^9),0)</f>
        <v>0</v>
      </c>
      <c r="U2367" s="160">
        <f>IF($H$2253&gt;0,IPMT('Assumptions (Petroleum)'!$V$6,Model!AJ$1,'Assumptions (Petroleum)'!$V$9,'Assumptions (Petroleum)'!$V$4*Model!$H$2253*AVERAGE('Assumptions (Petroleum)'!$D$2:$F$2)/10^9),0)</f>
        <v>0</v>
      </c>
      <c r="V2367" s="160">
        <f>IF($H$2253&gt;0,IPMT('Assumptions (Petroleum)'!$V$6,Model!AK$1,'Assumptions (Petroleum)'!$V$9,'Assumptions (Petroleum)'!$V$4*Model!$H$2253*AVERAGE('Assumptions (Petroleum)'!$D$2:$F$2)/10^9),0)</f>
        <v>0</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v>
      </c>
      <c r="J2368" s="160">
        <f>IF($I$2253&gt;0,IPMT('Assumptions (Petroleum)'!$V$6,Model!X$1,'Assumptions (Petroleum)'!$V$9,'Assumptions (Petroleum)'!$V$4*Model!$I$2253*AVERAGE('Assumptions (Petroleum)'!$E$2:$G$2)/10^9),0)</f>
        <v>0</v>
      </c>
      <c r="K2368" s="160">
        <f>IF($I$2253&gt;0,IPMT('Assumptions (Petroleum)'!$V$6,Model!Y$1,'Assumptions (Petroleum)'!$V$9,'Assumptions (Petroleum)'!$V$4*Model!$I$2253*AVERAGE('Assumptions (Petroleum)'!$E$2:$G$2)/10^9),0)</f>
        <v>0</v>
      </c>
      <c r="L2368" s="160">
        <f>IF($I$2253&gt;0,IPMT('Assumptions (Petroleum)'!$V$6,Model!Z$1,'Assumptions (Petroleum)'!$V$9,'Assumptions (Petroleum)'!$V$4*Model!$I$2253*AVERAGE('Assumptions (Petroleum)'!$E$2:$G$2)/10^9),0)</f>
        <v>0</v>
      </c>
      <c r="M2368" s="160">
        <f>IF($I$2253&gt;0,IPMT('Assumptions (Petroleum)'!$V$6,Model!AA$1,'Assumptions (Petroleum)'!$V$9,'Assumptions (Petroleum)'!$V$4*Model!$I$2253*AVERAGE('Assumptions (Petroleum)'!$E$2:$G$2)/10^9),0)</f>
        <v>0</v>
      </c>
      <c r="N2368" s="160">
        <f>IF($I$2253&gt;0,IPMT('Assumptions (Petroleum)'!$V$6,Model!AB$1,'Assumptions (Petroleum)'!$V$9,'Assumptions (Petroleum)'!$V$4*Model!$I$2253*AVERAGE('Assumptions (Petroleum)'!$E$2:$G$2)/10^9),0)</f>
        <v>0</v>
      </c>
      <c r="O2368" s="160">
        <f>IF($I$2253&gt;0,IPMT('Assumptions (Petroleum)'!$V$6,Model!AC$1,'Assumptions (Petroleum)'!$V$9,'Assumptions (Petroleum)'!$V$4*Model!$I$2253*AVERAGE('Assumptions (Petroleum)'!$E$2:$G$2)/10^9),0)</f>
        <v>0</v>
      </c>
      <c r="P2368" s="160">
        <f>IF($I$2253&gt;0,IPMT('Assumptions (Petroleum)'!$V$6,Model!AD$1,'Assumptions (Petroleum)'!$V$9,'Assumptions (Petroleum)'!$V$4*Model!$I$2253*AVERAGE('Assumptions (Petroleum)'!$E$2:$G$2)/10^9),0)</f>
        <v>0</v>
      </c>
      <c r="Q2368" s="160">
        <f>IF($I$2253&gt;0,IPMT('Assumptions (Petroleum)'!$V$6,Model!AE$1,'Assumptions (Petroleum)'!$V$9,'Assumptions (Petroleum)'!$V$4*Model!$I$2253*AVERAGE('Assumptions (Petroleum)'!$E$2:$G$2)/10^9),0)</f>
        <v>0</v>
      </c>
      <c r="R2368" s="160">
        <f>IF($I$2253&gt;0,IPMT('Assumptions (Petroleum)'!$V$6,Model!AF$1,'Assumptions (Petroleum)'!$V$9,'Assumptions (Petroleum)'!$V$4*Model!$I$2253*AVERAGE('Assumptions (Petroleum)'!$E$2:$G$2)/10^9),0)</f>
        <v>0</v>
      </c>
      <c r="S2368" s="160">
        <f>IF($I$2253&gt;0,IPMT('Assumptions (Petroleum)'!$V$6,Model!AG$1,'Assumptions (Petroleum)'!$V$9,'Assumptions (Petroleum)'!$V$4*Model!$I$2253*AVERAGE('Assumptions (Petroleum)'!$E$2:$G$2)/10^9),0)</f>
        <v>0</v>
      </c>
      <c r="T2368" s="160">
        <f>IF($I$2253&gt;0,IPMT('Assumptions (Petroleum)'!$V$6,Model!AH$1,'Assumptions (Petroleum)'!$V$9,'Assumptions (Petroleum)'!$V$4*Model!$I$2253*AVERAGE('Assumptions (Petroleum)'!$E$2:$G$2)/10^9),0)</f>
        <v>0</v>
      </c>
      <c r="U2368" s="160">
        <f>IF($I$2253&gt;0,IPMT('Assumptions (Petroleum)'!$V$6,Model!AI$1,'Assumptions (Petroleum)'!$V$9,'Assumptions (Petroleum)'!$V$4*Model!$I$2253*AVERAGE('Assumptions (Petroleum)'!$E$2:$G$2)/10^9),0)</f>
        <v>0</v>
      </c>
      <c r="V2368" s="160">
        <f>IF($I$2253&gt;0,IPMT('Assumptions (Petroleum)'!$V$6,Model!AJ$1,'Assumptions (Petroleum)'!$V$9,'Assumptions (Petroleum)'!$V$4*Model!$I$2253*AVERAGE('Assumptions (Petroleum)'!$E$2:$G$2)/10^9),0)</f>
        <v>0</v>
      </c>
      <c r="W2368" s="160">
        <f>IF($I$2253&gt;0,IPMT('Assumptions (Petroleum)'!$V$6,Model!AK$1,'Assumptions (Petroleum)'!$V$9,'Assumptions (Petroleum)'!$V$4*Model!$I$2253*AVERAGE('Assumptions (Petroleum)'!$E$2:$G$2)/10^9),0)</f>
        <v>0</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-0.0001666385353</v>
      </c>
      <c r="K2369" s="160">
        <f>IF($J$2253&gt;0,IPMT('Assumptions (Petroleum)'!$V$6,Model!X$1,'Assumptions (Petroleum)'!$V$9,'Assumptions (Petroleum)'!$V$4*Model!$J$2253*AVERAGE('Assumptions (Petroleum)'!$F$2:$H$2)/10^9),0)</f>
        <v>-0.0001587696746</v>
      </c>
      <c r="L2369" s="160">
        <f>IF($J$2253&gt;0,IPMT('Assumptions (Petroleum)'!$V$6,Model!Y$1,'Assumptions (Petroleum)'!$V$9,'Assumptions (Petroleum)'!$V$4*Model!$J$2253*AVERAGE('Assumptions (Petroleum)'!$F$2:$H$2)/10^9),0)</f>
        <v>-0.0001505270431</v>
      </c>
      <c r="M2369" s="160">
        <f>IF($J$2253&gt;0,IPMT('Assumptions (Petroleum)'!$V$6,Model!Z$1,'Assumptions (Petroleum)'!$V$9,'Assumptions (Petroleum)'!$V$4*Model!$J$2253*AVERAGE('Assumptions (Petroleum)'!$F$2:$H$2)/10^9),0)</f>
        <v>-0.0001418928865</v>
      </c>
      <c r="N2369" s="160">
        <f>IF($J$2253&gt;0,IPMT('Assumptions (Petroleum)'!$V$6,Model!AA$1,'Assumptions (Petroleum)'!$V$9,'Assumptions (Petroleum)'!$V$4*Model!$J$2253*AVERAGE('Assumptions (Petroleum)'!$F$2:$H$2)/10^9),0)</f>
        <v>-0.0001328486075</v>
      </c>
      <c r="O2369" s="160">
        <f>IF($J$2253&gt;0,IPMT('Assumptions (Petroleum)'!$V$6,Model!AB$1,'Assumptions (Petroleum)'!$V$9,'Assumptions (Petroleum)'!$V$4*Model!$J$2253*AVERAGE('Assumptions (Petroleum)'!$F$2:$H$2)/10^9),0)</f>
        <v>-0.0001233747253</v>
      </c>
      <c r="P2369" s="160">
        <f>IF($J$2253&gt;0,IPMT('Assumptions (Petroleum)'!$V$6,Model!AC$1,'Assumptions (Petroleum)'!$V$9,'Assumptions (Petroleum)'!$V$4*Model!$J$2253*AVERAGE('Assumptions (Petroleum)'!$F$2:$H$2)/10^9),0)</f>
        <v>-0.0001134508336</v>
      </c>
      <c r="Q2369" s="160">
        <f>IF($J$2253&gt;0,IPMT('Assumptions (Petroleum)'!$V$6,Model!AD$1,'Assumptions (Petroleum)'!$V$9,'Assumptions (Petroleum)'!$V$4*Model!$J$2253*AVERAGE('Assumptions (Petroleum)'!$F$2:$H$2)/10^9),0)</f>
        <v>-0.0001030555571</v>
      </c>
      <c r="R2369" s="160">
        <f>IF($J$2253&gt;0,IPMT('Assumptions (Petroleum)'!$V$6,Model!AE$1,'Assumptions (Petroleum)'!$V$9,'Assumptions (Petroleum)'!$V$4*Model!$J$2253*AVERAGE('Assumptions (Petroleum)'!$F$2:$H$2)/10^9),0)</f>
        <v>-0.00009216650499</v>
      </c>
      <c r="S2369" s="160">
        <f>IF($J$2253&gt;0,IPMT('Assumptions (Petroleum)'!$V$6,Model!AF$1,'Assumptions (Petroleum)'!$V$9,'Assumptions (Petroleum)'!$V$4*Model!$J$2253*AVERAGE('Assumptions (Petroleum)'!$F$2:$H$2)/10^9),0)</f>
        <v>-0.00008076022288</v>
      </c>
      <c r="T2369" s="160">
        <f>IF($J$2253&gt;0,IPMT('Assumptions (Petroleum)'!$V$6,Model!AG$1,'Assumptions (Petroleum)'!$V$9,'Assumptions (Petroleum)'!$V$4*Model!$J$2253*AVERAGE('Assumptions (Petroleum)'!$F$2:$H$2)/10^9),0)</f>
        <v>-0.00006881214237</v>
      </c>
      <c r="U2369" s="160">
        <f>IF($J$2253&gt;0,IPMT('Assumptions (Petroleum)'!$V$6,Model!AH$1,'Assumptions (Petroleum)'!$V$9,'Assumptions (Petroleum)'!$V$4*Model!$J$2253*AVERAGE('Assumptions (Petroleum)'!$F$2:$H$2)/10^9),0)</f>
        <v>-0.00005629652803</v>
      </c>
      <c r="V2369" s="160">
        <f>IF($J$2253&gt;0,IPMT('Assumptions (Petroleum)'!$V$6,Model!AI$1,'Assumptions (Petroleum)'!$V$9,'Assumptions (Petroleum)'!$V$4*Model!$J$2253*AVERAGE('Assumptions (Petroleum)'!$F$2:$H$2)/10^9),0)</f>
        <v>-0.00004318642201</v>
      </c>
      <c r="W2369" s="160">
        <f>IF($J$2253&gt;0,IPMT('Assumptions (Petroleum)'!$V$6,Model!AJ$1,'Assumptions (Petroleum)'!$V$9,'Assumptions (Petroleum)'!$V$4*Model!$J$2253*AVERAGE('Assumptions (Petroleum)'!$F$2:$H$2)/10^9),0)</f>
        <v>-0.00002945358596</v>
      </c>
      <c r="X2369" s="160">
        <f>IF($J$2253&gt;0,IPMT('Assumptions (Petroleum)'!$V$6,Model!AK$1,'Assumptions (Petroleum)'!$V$9,'Assumptions (Petroleum)'!$V$4*Model!$J$2253*AVERAGE('Assumptions (Petroleum)'!$F$2:$H$2)/10^9),0)</f>
        <v>-0.00001506844019</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-0.0003186631535</v>
      </c>
      <c r="L2370" s="160">
        <f>IF($K$2253&gt;0,IPMT('Assumptions (Petroleum)'!$V$6,Model!X$1,'Assumptions (Petroleum)'!$V$9,'Assumptions (Petroleum)'!$V$4*Model!$K$2253*AVERAGE('Assumptions (Petroleum)'!$G$2:$I$2)/10^9),0)</f>
        <v>-0.0003036155179</v>
      </c>
      <c r="M2370" s="160">
        <f>IF($K$2253&gt;0,IPMT('Assumptions (Petroleum)'!$V$6,Model!Y$1,'Assumptions (Petroleum)'!$V$9,'Assumptions (Petroleum)'!$V$4*Model!$K$2253*AVERAGE('Assumptions (Petroleum)'!$G$2:$I$2)/10^9),0)</f>
        <v>-0.0002878531196</v>
      </c>
      <c r="N2370" s="160">
        <f>IF($K$2253&gt;0,IPMT('Assumptions (Petroleum)'!$V$6,Model!Z$1,'Assumptions (Petroleum)'!$V$9,'Assumptions (Petroleum)'!$V$4*Model!$K$2253*AVERAGE('Assumptions (Petroleum)'!$G$2:$I$2)/10^9),0)</f>
        <v>-0.0002713420074</v>
      </c>
      <c r="O2370" s="160">
        <f>IF($K$2253&gt;0,IPMT('Assumptions (Petroleum)'!$V$6,Model!AA$1,'Assumptions (Petroleum)'!$V$9,'Assumptions (Petroleum)'!$V$4*Model!$K$2253*AVERAGE('Assumptions (Petroleum)'!$G$2:$I$2)/10^9),0)</f>
        <v>-0.0002540466174</v>
      </c>
      <c r="P2370" s="160">
        <f>IF($K$2253&gt;0,IPMT('Assumptions (Petroleum)'!$V$6,Model!AB$1,'Assumptions (Petroleum)'!$V$9,'Assumptions (Petroleum)'!$V$4*Model!$K$2253*AVERAGE('Assumptions (Petroleum)'!$G$2:$I$2)/10^9),0)</f>
        <v>-0.0002359296963</v>
      </c>
      <c r="Q2370" s="160">
        <f>IF($K$2253&gt;0,IPMT('Assumptions (Petroleum)'!$V$6,Model!AC$1,'Assumptions (Petroleum)'!$V$9,'Assumptions (Petroleum)'!$V$4*Model!$K$2253*AVERAGE('Assumptions (Petroleum)'!$G$2:$I$2)/10^9),0)</f>
        <v>-0.0002169522215</v>
      </c>
      <c r="R2370" s="160">
        <f>IF($K$2253&gt;0,IPMT('Assumptions (Petroleum)'!$V$6,Model!AD$1,'Assumptions (Petroleum)'!$V$9,'Assumptions (Petroleum)'!$V$4*Model!$K$2253*AVERAGE('Assumptions (Petroleum)'!$G$2:$I$2)/10^9),0)</f>
        <v>-0.0001970733166</v>
      </c>
      <c r="S2370" s="160">
        <f>IF($K$2253&gt;0,IPMT('Assumptions (Petroleum)'!$V$6,Model!AE$1,'Assumptions (Petroleum)'!$V$9,'Assumptions (Petroleum)'!$V$4*Model!$K$2253*AVERAGE('Assumptions (Petroleum)'!$G$2:$I$2)/10^9),0)</f>
        <v>-0.0001762501637</v>
      </c>
      <c r="T2370" s="160">
        <f>IF($K$2253&gt;0,IPMT('Assumptions (Petroleum)'!$V$6,Model!AF$1,'Assumptions (Petroleum)'!$V$9,'Assumptions (Petroleum)'!$V$4*Model!$K$2253*AVERAGE('Assumptions (Petroleum)'!$G$2:$I$2)/10^9),0)</f>
        <v>-0.0001544379111</v>
      </c>
      <c r="U2370" s="160">
        <f>IF($K$2253&gt;0,IPMT('Assumptions (Petroleum)'!$V$6,Model!AG$1,'Assumptions (Petroleum)'!$V$9,'Assumptions (Petroleum)'!$V$4*Model!$K$2253*AVERAGE('Assumptions (Petroleum)'!$G$2:$I$2)/10^9),0)</f>
        <v>-0.0001315895765</v>
      </c>
      <c r="V2370" s="160">
        <f>IF($K$2253&gt;0,IPMT('Assumptions (Petroleum)'!$V$6,Model!AH$1,'Assumptions (Petroleum)'!$V$9,'Assumptions (Petroleum)'!$V$4*Model!$K$2253*AVERAGE('Assumptions (Petroleum)'!$G$2:$I$2)/10^9),0)</f>
        <v>-0.000107655946</v>
      </c>
      <c r="W2370" s="160">
        <f>IF($K$2253&gt;0,IPMT('Assumptions (Petroleum)'!$V$6,Model!AI$1,'Assumptions (Petroleum)'!$V$9,'Assumptions (Petroleum)'!$V$4*Model!$K$2253*AVERAGE('Assumptions (Petroleum)'!$G$2:$I$2)/10^9),0)</f>
        <v>-0.00008258546802</v>
      </c>
      <c r="X2370" s="160">
        <f>IF($K$2253&gt;0,IPMT('Assumptions (Petroleum)'!$V$6,Model!AJ$1,'Assumptions (Petroleum)'!$V$9,'Assumptions (Petroleum)'!$V$4*Model!$K$2253*AVERAGE('Assumptions (Petroleum)'!$G$2:$I$2)/10^9),0)</f>
        <v>-0.00005632414235</v>
      </c>
      <c r="Y2370" s="160">
        <f>IF($K$2253&gt;0,IPMT('Assumptions (Petroleum)'!$V$6,Model!AK$1,'Assumptions (Petroleum)'!$V$9,'Assumptions (Petroleum)'!$V$4*Model!$K$2253*AVERAGE('Assumptions (Petroleum)'!$G$2:$I$2)/10^9),0)</f>
        <v>-0.00002881540372</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v>
      </c>
      <c r="M2371" s="160">
        <f>IF($L$2253&gt;0,IPMT('Assumptions (Petroleum)'!$V$6,Model!X$1,'Assumptions (Petroleum)'!$V$9,'Assumptions (Petroleum)'!$V$4*Model!$L$2253*AVERAGE('Assumptions (Petroleum)'!$H$2:$J$2)/10^9),0)</f>
        <v>0</v>
      </c>
      <c r="N2371" s="160">
        <f>IF($L$2253&gt;0,IPMT('Assumptions (Petroleum)'!$V$6,Model!Y$1,'Assumptions (Petroleum)'!$V$9,'Assumptions (Petroleum)'!$V$4*Model!$L$2253*AVERAGE('Assumptions (Petroleum)'!$H$2:$J$2)/10^9),0)</f>
        <v>0</v>
      </c>
      <c r="O2371" s="160">
        <f>IF($L$2253&gt;0,IPMT('Assumptions (Petroleum)'!$V$6,Model!Z$1,'Assumptions (Petroleum)'!$V$9,'Assumptions (Petroleum)'!$V$4*Model!$L$2253*AVERAGE('Assumptions (Petroleum)'!$H$2:$J$2)/10^9),0)</f>
        <v>0</v>
      </c>
      <c r="P2371" s="160">
        <f>IF($L$2253&gt;0,IPMT('Assumptions (Petroleum)'!$V$6,Model!AA$1,'Assumptions (Petroleum)'!$V$9,'Assumptions (Petroleum)'!$V$4*Model!$L$2253*AVERAGE('Assumptions (Petroleum)'!$H$2:$J$2)/10^9),0)</f>
        <v>0</v>
      </c>
      <c r="Q2371" s="160">
        <f>IF($L$2253&gt;0,IPMT('Assumptions (Petroleum)'!$V$6,Model!AB$1,'Assumptions (Petroleum)'!$V$9,'Assumptions (Petroleum)'!$V$4*Model!$L$2253*AVERAGE('Assumptions (Petroleum)'!$H$2:$J$2)/10^9),0)</f>
        <v>0</v>
      </c>
      <c r="R2371" s="160">
        <f>IF($L$2253&gt;0,IPMT('Assumptions (Petroleum)'!$V$6,Model!AC$1,'Assumptions (Petroleum)'!$V$9,'Assumptions (Petroleum)'!$V$4*Model!$L$2253*AVERAGE('Assumptions (Petroleum)'!$H$2:$J$2)/10^9),0)</f>
        <v>0</v>
      </c>
      <c r="S2371" s="160">
        <f>IF($L$2253&gt;0,IPMT('Assumptions (Petroleum)'!$V$6,Model!AD$1,'Assumptions (Petroleum)'!$V$9,'Assumptions (Petroleum)'!$V$4*Model!$L$2253*AVERAGE('Assumptions (Petroleum)'!$H$2:$J$2)/10^9),0)</f>
        <v>0</v>
      </c>
      <c r="T2371" s="160">
        <f>IF($L$2253&gt;0,IPMT('Assumptions (Petroleum)'!$V$6,Model!AE$1,'Assumptions (Petroleum)'!$V$9,'Assumptions (Petroleum)'!$V$4*Model!$L$2253*AVERAGE('Assumptions (Petroleum)'!$H$2:$J$2)/10^9),0)</f>
        <v>0</v>
      </c>
      <c r="U2371" s="160">
        <f>IF($L$2253&gt;0,IPMT('Assumptions (Petroleum)'!$V$6,Model!AF$1,'Assumptions (Petroleum)'!$V$9,'Assumptions (Petroleum)'!$V$4*Model!$L$2253*AVERAGE('Assumptions (Petroleum)'!$H$2:$J$2)/10^9),0)</f>
        <v>0</v>
      </c>
      <c r="V2371" s="160">
        <f>IF($L$2253&gt;0,IPMT('Assumptions (Petroleum)'!$V$6,Model!AG$1,'Assumptions (Petroleum)'!$V$9,'Assumptions (Petroleum)'!$V$4*Model!$L$2253*AVERAGE('Assumptions (Petroleum)'!$H$2:$J$2)/10^9),0)</f>
        <v>0</v>
      </c>
      <c r="W2371" s="160">
        <f>IF($L$2253&gt;0,IPMT('Assumptions (Petroleum)'!$V$6,Model!AH$1,'Assumptions (Petroleum)'!$V$9,'Assumptions (Petroleum)'!$V$4*Model!$L$2253*AVERAGE('Assumptions (Petroleum)'!$H$2:$J$2)/10^9),0)</f>
        <v>0</v>
      </c>
      <c r="X2371" s="160">
        <f>IF($L$2253&gt;0,IPMT('Assumptions (Petroleum)'!$V$6,Model!AI$1,'Assumptions (Petroleum)'!$V$9,'Assumptions (Petroleum)'!$V$4*Model!$L$2253*AVERAGE('Assumptions (Petroleum)'!$H$2:$J$2)/10^9),0)</f>
        <v>0</v>
      </c>
      <c r="Y2371" s="160">
        <f>IF($L$2253&gt;0,IPMT('Assumptions (Petroleum)'!$V$6,Model!AJ$1,'Assumptions (Petroleum)'!$V$9,'Assumptions (Petroleum)'!$V$4*Model!$L$2253*AVERAGE('Assumptions (Petroleum)'!$H$2:$J$2)/10^9),0)</f>
        <v>0</v>
      </c>
      <c r="Z2371" s="160">
        <f>IF($L$2253&gt;0,IPMT('Assumptions (Petroleum)'!$V$6,Model!AK$1,'Assumptions (Petroleum)'!$V$9,'Assumptions (Petroleum)'!$V$4*Model!$L$2253*AVERAGE('Assumptions (Petroleum)'!$H$2:$J$2)/10^9),0)</f>
        <v>0</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-0.0003425173416</v>
      </c>
      <c r="N2372" s="160">
        <f>IF($M$2253&gt;0,IPMT('Assumptions (Petroleum)'!$V$6,Model!X$1,'Assumptions (Petroleum)'!$V$9,'Assumptions (Petroleum)'!$V$4*Model!$M$2253*AVERAGE('Assumptions (Petroleum)'!$I$2:$K$2)/10^9),0)</f>
        <v>-0.0003263432842</v>
      </c>
      <c r="O2372" s="160">
        <f>IF($M$2253&gt;0,IPMT('Assumptions (Petroleum)'!$V$6,Model!Y$1,'Assumptions (Petroleum)'!$V$9,'Assumptions (Petroleum)'!$V$4*Model!$M$2253*AVERAGE('Assumptions (Petroleum)'!$I$2:$K$2)/10^9),0)</f>
        <v>-0.000309400959</v>
      </c>
      <c r="P2372" s="160">
        <f>IF($M$2253&gt;0,IPMT('Assumptions (Petroleum)'!$V$6,Model!Z$1,'Assumptions (Petroleum)'!$V$9,'Assumptions (Petroleum)'!$V$4*Model!$M$2253*AVERAGE('Assumptions (Petroleum)'!$I$2:$K$2)/10^9),0)</f>
        <v>-0.0002916538734</v>
      </c>
      <c r="Q2372" s="160">
        <f>IF($M$2253&gt;0,IPMT('Assumptions (Petroleum)'!$V$6,Model!AA$1,'Assumptions (Petroleum)'!$V$9,'Assumptions (Petroleum)'!$V$4*Model!$M$2253*AVERAGE('Assumptions (Petroleum)'!$I$2:$K$2)/10^9),0)</f>
        <v>-0.0002730638012</v>
      </c>
      <c r="R2372" s="160">
        <f>IF($M$2253&gt;0,IPMT('Assumptions (Petroleum)'!$V$6,Model!AB$1,'Assumptions (Petroleum)'!$V$9,'Assumptions (Petroleum)'!$V$4*Model!$M$2253*AVERAGE('Assumptions (Petroleum)'!$I$2:$K$2)/10^9),0)</f>
        <v>-0.0002535907007</v>
      </c>
      <c r="S2372" s="160">
        <f>IF($M$2253&gt;0,IPMT('Assumptions (Petroleum)'!$V$6,Model!AC$1,'Assumptions (Petroleum)'!$V$9,'Assumptions (Petroleum)'!$V$4*Model!$M$2253*AVERAGE('Assumptions (Petroleum)'!$I$2:$K$2)/10^9),0)</f>
        <v>-0.0002331926278</v>
      </c>
      <c r="T2372" s="160">
        <f>IF($M$2253&gt;0,IPMT('Assumptions (Petroleum)'!$V$6,Model!AD$1,'Assumptions (Petroleum)'!$V$9,'Assumptions (Petroleum)'!$V$4*Model!$M$2253*AVERAGE('Assumptions (Petroleum)'!$I$2:$K$2)/10^9),0)</f>
        <v>-0.0002118256465</v>
      </c>
      <c r="U2372" s="160">
        <f>IF($M$2253&gt;0,IPMT('Assumptions (Petroleum)'!$V$6,Model!AE$1,'Assumptions (Petroleum)'!$V$9,'Assumptions (Petroleum)'!$V$4*Model!$M$2253*AVERAGE('Assumptions (Petroleum)'!$I$2:$K$2)/10^9),0)</f>
        <v>-0.0001894437335</v>
      </c>
      <c r="V2372" s="160">
        <f>IF($M$2253&gt;0,IPMT('Assumptions (Petroleum)'!$V$6,Model!AF$1,'Assumptions (Petroleum)'!$V$9,'Assumptions (Petroleum)'!$V$4*Model!$M$2253*AVERAGE('Assumptions (Petroleum)'!$I$2:$K$2)/10^9),0)</f>
        <v>-0.0001659986797</v>
      </c>
      <c r="W2372" s="160">
        <f>IF($M$2253&gt;0,IPMT('Assumptions (Petroleum)'!$V$6,Model!AG$1,'Assumptions (Petroleum)'!$V$9,'Assumptions (Petroleum)'!$V$4*Model!$M$2253*AVERAGE('Assumptions (Petroleum)'!$I$2:$K$2)/10^9),0)</f>
        <v>-0.0001414399858</v>
      </c>
      <c r="X2372" s="160">
        <f>IF($M$2253&gt;0,IPMT('Assumptions (Petroleum)'!$V$6,Model!AH$1,'Assumptions (Petroleum)'!$V$9,'Assumptions (Petroleum)'!$V$4*Model!$M$2253*AVERAGE('Assumptions (Petroleum)'!$I$2:$K$2)/10^9),0)</f>
        <v>-0.000115714754</v>
      </c>
      <c r="Y2372" s="160">
        <f>IF($M$2253&gt;0,IPMT('Assumptions (Petroleum)'!$V$6,Model!AI$1,'Assumptions (Petroleum)'!$V$9,'Assumptions (Petroleum)'!$V$4*Model!$M$2253*AVERAGE('Assumptions (Petroleum)'!$I$2:$K$2)/10^9),0)</f>
        <v>-0.00008876757368</v>
      </c>
      <c r="Z2372" s="160">
        <f>IF($M$2253&gt;0,IPMT('Assumptions (Petroleum)'!$V$6,Model!AJ$1,'Assumptions (Petroleum)'!$V$9,'Assumptions (Petroleum)'!$V$4*Model!$M$2253*AVERAGE('Assumptions (Petroleum)'!$I$2:$K$2)/10^9),0)</f>
        <v>-0.00006054040228</v>
      </c>
      <c r="AA2372" s="160">
        <f>IF($M$2253&gt;0,IPMT('Assumptions (Petroleum)'!$V$6,Model!AK$1,'Assumptions (Petroleum)'!$V$9,'Assumptions (Petroleum)'!$V$4*Model!$M$2253*AVERAGE('Assumptions (Petroleum)'!$I$2:$K$2)/10^9),0)</f>
        <v>-0.00003097244024</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-0.00111560693</v>
      </c>
      <c r="O2373" s="177">
        <f>IF($N$2253&gt;0,IPMT('Assumptions (Petroleum)'!$V$6,Model!X$1,'Assumptions (Petroleum)'!$V$9,'Assumptions (Petroleum)'!$V$4*Model!$N$2253*AVERAGE('Assumptions (Petroleum)'!$J$2:$L$2)/10^9),0)</f>
        <v>-0.001062926705</v>
      </c>
      <c r="P2373" s="177">
        <f>IF($N$2253&gt;0,IPMT('Assumptions (Petroleum)'!$V$6,Model!Y$1,'Assumptions (Petroleum)'!$V$9,'Assumptions (Petroleum)'!$V$4*Model!$N$2253*AVERAGE('Assumptions (Petroleum)'!$J$2:$L$2)/10^9),0)</f>
        <v>-0.00100774417</v>
      </c>
      <c r="Q2373" s="177">
        <f>IF($N$2253&gt;0,IPMT('Assumptions (Petroleum)'!$V$6,Model!Z$1,'Assumptions (Petroleum)'!$V$9,'Assumptions (Petroleum)'!$V$4*Model!$N$2253*AVERAGE('Assumptions (Petroleum)'!$J$2:$L$2)/10^9),0)</f>
        <v>-0.0009499404637</v>
      </c>
      <c r="R2373" s="177">
        <f>IF($N$2253&gt;0,IPMT('Assumptions (Petroleum)'!$V$6,Model!AA$1,'Assumptions (Petroleum)'!$V$9,'Assumptions (Petroleum)'!$V$4*Model!$N$2253*AVERAGE('Assumptions (Petroleum)'!$J$2:$L$2)/10^9),0)</f>
        <v>-0.0008893910818</v>
      </c>
      <c r="S2373" s="177">
        <f>IF($N$2253&gt;0,IPMT('Assumptions (Petroleum)'!$V$6,Model!AB$1,'Assumptions (Petroleum)'!$V$9,'Assumptions (Petroleum)'!$V$4*Model!$N$2253*AVERAGE('Assumptions (Petroleum)'!$J$2:$L$2)/10^9),0)</f>
        <v>-0.0008259656042</v>
      </c>
      <c r="T2373" s="177">
        <f>IF($N$2253&gt;0,IPMT('Assumptions (Petroleum)'!$V$6,Model!AC$1,'Assumptions (Petroleum)'!$V$9,'Assumptions (Petroleum)'!$V$4*Model!$N$2253*AVERAGE('Assumptions (Petroleum)'!$J$2:$L$2)/10^9),0)</f>
        <v>-0.0007595274165</v>
      </c>
      <c r="U2373" s="177">
        <f>IF($N$2253&gt;0,IPMT('Assumptions (Petroleum)'!$V$6,Model!AD$1,'Assumptions (Petroleum)'!$V$9,'Assumptions (Petroleum)'!$V$4*Model!$N$2253*AVERAGE('Assumptions (Petroleum)'!$J$2:$L$2)/10^9),0)</f>
        <v>-0.0006899334148</v>
      </c>
      <c r="V2373" s="177">
        <f>IF($N$2253&gt;0,IPMT('Assumptions (Petroleum)'!$V$6,Model!AE$1,'Assumptions (Petroleum)'!$V$9,'Assumptions (Petroleum)'!$V$4*Model!$N$2253*AVERAGE('Assumptions (Petroleum)'!$J$2:$L$2)/10^9),0)</f>
        <v>-0.000617033698</v>
      </c>
      <c r="W2373" s="177">
        <f>IF($N$2253&gt;0,IPMT('Assumptions (Petroleum)'!$V$6,Model!AF$1,'Assumptions (Petroleum)'!$V$9,'Assumptions (Petroleum)'!$V$4*Model!$N$2253*AVERAGE('Assumptions (Petroleum)'!$J$2:$L$2)/10^9),0)</f>
        <v>-0.0005406712447</v>
      </c>
      <c r="X2373" s="177">
        <f>IF($N$2253&gt;0,IPMT('Assumptions (Petroleum)'!$V$6,Model!AG$1,'Assumptions (Petroleum)'!$V$9,'Assumptions (Petroleum)'!$V$4*Model!$N$2253*AVERAGE('Assumptions (Petroleum)'!$J$2:$L$2)/10^9),0)</f>
        <v>-0.0004606815749</v>
      </c>
      <c r="Y2373" s="177">
        <f>IF($N$2253&gt;0,IPMT('Assumptions (Petroleum)'!$V$6,Model!AH$1,'Assumptions (Petroleum)'!$V$9,'Assumptions (Petroleum)'!$V$4*Model!$N$2253*AVERAGE('Assumptions (Petroleum)'!$J$2:$L$2)/10^9),0)</f>
        <v>-0.0003768923958</v>
      </c>
      <c r="Z2373" s="177">
        <f>IF($N$2253&gt;0,IPMT('Assumptions (Petroleum)'!$V$6,Model!AI$1,'Assumptions (Petroleum)'!$V$9,'Assumptions (Petroleum)'!$V$4*Model!$N$2253*AVERAGE('Assumptions (Petroleum)'!$J$2:$L$2)/10^9),0)</f>
        <v>-0.0002891232306</v>
      </c>
      <c r="AA2373" s="177">
        <f>IF($N$2253&gt;0,IPMT('Assumptions (Petroleum)'!$V$6,Model!AJ$1,'Assumptions (Petroleum)'!$V$9,'Assumptions (Petroleum)'!$V$4*Model!$N$2253*AVERAGE('Assumptions (Petroleum)'!$J$2:$L$2)/10^9),0)</f>
        <v>-0.0001971850301</v>
      </c>
      <c r="AB2373" s="177">
        <f>IF($N$2253&gt;0,IPMT('Assumptions (Petroleum)'!$V$6,Model!AK$1,'Assumptions (Petroleum)'!$V$9,'Assumptions (Petroleum)'!$V$4*Model!$N$2253*AVERAGE('Assumptions (Petroleum)'!$J$2:$L$2)/10^9),0)</f>
        <v>-0.0001008797651</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v>
      </c>
      <c r="P2374" s="160">
        <f>IF($O$2253&gt;0,IPMT('Assumptions (Petroleum)'!$V$6,Model!X$1,'Assumptions (Petroleum)'!$V$9,'Assumptions (Petroleum)'!$V$4*Model!$O$2253*AVERAGE('Assumptions (Petroleum)'!$K$2:$M$2)/10^9),0)</f>
        <v>0</v>
      </c>
      <c r="Q2374" s="160">
        <f>IF($O$2253&gt;0,IPMT('Assumptions (Petroleum)'!$V$6,Model!Y$1,'Assumptions (Petroleum)'!$V$9,'Assumptions (Petroleum)'!$V$4*Model!$O$2253*AVERAGE('Assumptions (Petroleum)'!$K$2:$M$2)/10^9),0)</f>
        <v>0</v>
      </c>
      <c r="R2374" s="160">
        <f>IF($O$2253&gt;0,IPMT('Assumptions (Petroleum)'!$V$6,Model!Z$1,'Assumptions (Petroleum)'!$V$9,'Assumptions (Petroleum)'!$V$4*Model!$O$2253*AVERAGE('Assumptions (Petroleum)'!$K$2:$M$2)/10^9),0)</f>
        <v>0</v>
      </c>
      <c r="S2374" s="160">
        <f>IF($O$2253&gt;0,IPMT('Assumptions (Petroleum)'!$V$6,Model!AA$1,'Assumptions (Petroleum)'!$V$9,'Assumptions (Petroleum)'!$V$4*Model!$O$2253*AVERAGE('Assumptions (Petroleum)'!$K$2:$M$2)/10^9),0)</f>
        <v>0</v>
      </c>
      <c r="T2374" s="160">
        <f>IF($O$2253&gt;0,IPMT('Assumptions (Petroleum)'!$V$6,Model!AB$1,'Assumptions (Petroleum)'!$V$9,'Assumptions (Petroleum)'!$V$4*Model!$O$2253*AVERAGE('Assumptions (Petroleum)'!$K$2:$M$2)/10^9),0)</f>
        <v>0</v>
      </c>
      <c r="U2374" s="160">
        <f>IF($O$2253&gt;0,IPMT('Assumptions (Petroleum)'!$V$6,Model!AC$1,'Assumptions (Petroleum)'!$V$9,'Assumptions (Petroleum)'!$V$4*Model!$O$2253*AVERAGE('Assumptions (Petroleum)'!$K$2:$M$2)/10^9),0)</f>
        <v>0</v>
      </c>
      <c r="V2374" s="160">
        <f>IF($O$2253&gt;0,IPMT('Assumptions (Petroleum)'!$V$6,Model!AD$1,'Assumptions (Petroleum)'!$V$9,'Assumptions (Petroleum)'!$V$4*Model!$O$2253*AVERAGE('Assumptions (Petroleum)'!$K$2:$M$2)/10^9),0)</f>
        <v>0</v>
      </c>
      <c r="W2374" s="160">
        <f>IF($O$2253&gt;0,IPMT('Assumptions (Petroleum)'!$V$6,Model!AE$1,'Assumptions (Petroleum)'!$V$9,'Assumptions (Petroleum)'!$V$4*Model!$O$2253*AVERAGE('Assumptions (Petroleum)'!$K$2:$M$2)/10^9),0)</f>
        <v>0</v>
      </c>
      <c r="X2374" s="160">
        <f>IF($O$2253&gt;0,IPMT('Assumptions (Petroleum)'!$V$6,Model!AF$1,'Assumptions (Petroleum)'!$V$9,'Assumptions (Petroleum)'!$V$4*Model!$O$2253*AVERAGE('Assumptions (Petroleum)'!$K$2:$M$2)/10^9),0)</f>
        <v>0</v>
      </c>
      <c r="Y2374" s="160">
        <f>IF($O$2253&gt;0,IPMT('Assumptions (Petroleum)'!$V$6,Model!AG$1,'Assumptions (Petroleum)'!$V$9,'Assumptions (Petroleum)'!$V$4*Model!$O$2253*AVERAGE('Assumptions (Petroleum)'!$K$2:$M$2)/10^9),0)</f>
        <v>0</v>
      </c>
      <c r="Z2374" s="160">
        <f>IF($O$2253&gt;0,IPMT('Assumptions (Petroleum)'!$V$6,Model!AH$1,'Assumptions (Petroleum)'!$V$9,'Assumptions (Petroleum)'!$V$4*Model!$O$2253*AVERAGE('Assumptions (Petroleum)'!$K$2:$M$2)/10^9),0)</f>
        <v>0</v>
      </c>
      <c r="AA2374" s="160">
        <f>IF($O$2253&gt;0,IPMT('Assumptions (Petroleum)'!$V$6,Model!AI$1,'Assumptions (Petroleum)'!$V$9,'Assumptions (Petroleum)'!$V$4*Model!$O$2253*AVERAGE('Assumptions (Petroleum)'!$K$2:$M$2)/10^9),0)</f>
        <v>0</v>
      </c>
      <c r="AB2374" s="160">
        <f>IF($O$2253&gt;0,IPMT('Assumptions (Petroleum)'!$V$6,Model!AJ$1,'Assumptions (Petroleum)'!$V$9,'Assumptions (Petroleum)'!$V$4*Model!$O$2253*AVERAGE('Assumptions (Petroleum)'!$K$2:$M$2)/10^9),0)</f>
        <v>0</v>
      </c>
      <c r="AC2374" s="160">
        <f>IF($O$2253&gt;0,IPMT('Assumptions (Petroleum)'!$V$6,Model!AK$1,'Assumptions (Petroleum)'!$V$9,'Assumptions (Petroleum)'!$V$4*Model!$O$2253*AVERAGE('Assumptions (Petroleum)'!$K$2:$M$2)/10^9),0)</f>
        <v>0</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v>
      </c>
      <c r="Q2375" s="177">
        <f>IF($P$2253&gt;0,IPMT('Assumptions (Petroleum)'!$V$6,Model!X$1,'Assumptions (Petroleum)'!$V$9,'Assumptions (Petroleum)'!$V$4*Model!$P$2253*AVERAGE('Assumptions (Petroleum)'!$L$2:$N$2)/10^9),0)</f>
        <v>0</v>
      </c>
      <c r="R2375" s="177">
        <f>IF($P$2253&gt;0,IPMT('Assumptions (Petroleum)'!$V$6,Model!Y$1,'Assumptions (Petroleum)'!$V$9,'Assumptions (Petroleum)'!$V$4*Model!$P$2253*AVERAGE('Assumptions (Petroleum)'!$L$2:$N$2)/10^9),0)</f>
        <v>0</v>
      </c>
      <c r="S2375" s="177">
        <f>IF($P$2253&gt;0,IPMT('Assumptions (Petroleum)'!$V$6,Model!Z$1,'Assumptions (Petroleum)'!$V$9,'Assumptions (Petroleum)'!$V$4*Model!$P$2253*AVERAGE('Assumptions (Petroleum)'!$L$2:$N$2)/10^9),0)</f>
        <v>0</v>
      </c>
      <c r="T2375" s="177">
        <f>IF($P$2253&gt;0,IPMT('Assumptions (Petroleum)'!$V$6,Model!AA$1,'Assumptions (Petroleum)'!$V$9,'Assumptions (Petroleum)'!$V$4*Model!$P$2253*AVERAGE('Assumptions (Petroleum)'!$L$2:$N$2)/10^9),0)</f>
        <v>0</v>
      </c>
      <c r="U2375" s="177">
        <f>IF($P$2253&gt;0,IPMT('Assumptions (Petroleum)'!$V$6,Model!AB$1,'Assumptions (Petroleum)'!$V$9,'Assumptions (Petroleum)'!$V$4*Model!$P$2253*AVERAGE('Assumptions (Petroleum)'!$L$2:$N$2)/10^9),0)</f>
        <v>0</v>
      </c>
      <c r="V2375" s="177">
        <f>IF($P$2253&gt;0,IPMT('Assumptions (Petroleum)'!$V$6,Model!AC$1,'Assumptions (Petroleum)'!$V$9,'Assumptions (Petroleum)'!$V$4*Model!$P$2253*AVERAGE('Assumptions (Petroleum)'!$L$2:$N$2)/10^9),0)</f>
        <v>0</v>
      </c>
      <c r="W2375" s="177">
        <f>IF($P$2253&gt;0,IPMT('Assumptions (Petroleum)'!$V$6,Model!AD$1,'Assumptions (Petroleum)'!$V$9,'Assumptions (Petroleum)'!$V$4*Model!$P$2253*AVERAGE('Assumptions (Petroleum)'!$L$2:$N$2)/10^9),0)</f>
        <v>0</v>
      </c>
      <c r="X2375" s="177">
        <f>IF($P$2253&gt;0,IPMT('Assumptions (Petroleum)'!$V$6,Model!AE$1,'Assumptions (Petroleum)'!$V$9,'Assumptions (Petroleum)'!$V$4*Model!$P$2253*AVERAGE('Assumptions (Petroleum)'!$L$2:$N$2)/10^9),0)</f>
        <v>0</v>
      </c>
      <c r="Y2375" s="177">
        <f>IF($P$2253&gt;0,IPMT('Assumptions (Petroleum)'!$V$6,Model!AF$1,'Assumptions (Petroleum)'!$V$9,'Assumptions (Petroleum)'!$V$4*Model!$P$2253*AVERAGE('Assumptions (Petroleum)'!$L$2:$N$2)/10^9),0)</f>
        <v>0</v>
      </c>
      <c r="Z2375" s="177">
        <f>IF($P$2253&gt;0,IPMT('Assumptions (Petroleum)'!$V$6,Model!AG$1,'Assumptions (Petroleum)'!$V$9,'Assumptions (Petroleum)'!$V$4*Model!$P$2253*AVERAGE('Assumptions (Petroleum)'!$L$2:$N$2)/10^9),0)</f>
        <v>0</v>
      </c>
      <c r="AA2375" s="177">
        <f>IF($P$2253&gt;0,IPMT('Assumptions (Petroleum)'!$V$6,Model!AH$1,'Assumptions (Petroleum)'!$V$9,'Assumptions (Petroleum)'!$V$4*Model!$P$2253*AVERAGE('Assumptions (Petroleum)'!$L$2:$N$2)/10^9),0)</f>
        <v>0</v>
      </c>
      <c r="AB2375" s="177">
        <f>IF($P$2253&gt;0,IPMT('Assumptions (Petroleum)'!$V$6,Model!AI$1,'Assumptions (Petroleum)'!$V$9,'Assumptions (Petroleum)'!$V$4*Model!$P$2253*AVERAGE('Assumptions (Petroleum)'!$L$2:$N$2)/10^9),0)</f>
        <v>0</v>
      </c>
      <c r="AC2375" s="177">
        <f>IF($P$2253&gt;0,IPMT('Assumptions (Petroleum)'!$V$6,Model!AJ$1,'Assumptions (Petroleum)'!$V$9,'Assumptions (Petroleum)'!$V$4*Model!$P$2253*AVERAGE('Assumptions (Petroleum)'!$L$2:$N$2)/10^9),0)</f>
        <v>0</v>
      </c>
      <c r="AD2375" s="177">
        <f>IF($P$2253&gt;0,IPMT('Assumptions (Petroleum)'!$V$6,Model!AK$1,'Assumptions (Petroleum)'!$V$9,'Assumptions (Petroleum)'!$V$4*Model!$P$2253*AVERAGE('Assumptions (Petroleum)'!$L$2:$N$2)/10^9),0)</f>
        <v>0</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-0.000439935736</v>
      </c>
      <c r="R2376" s="160">
        <f>IF($Q$2253&gt;0,IPMT('Assumptions (Petroleum)'!$V$6,Model!X$1,'Assumptions (Petroleum)'!$V$9,'Assumptions (Petroleum)'!$V$4*Model!$Q$2253*AVERAGE('Assumptions (Petroleum)'!$M$2:$O$2)/10^9),0)</f>
        <v>-0.0004191614715</v>
      </c>
      <c r="S2376" s="160">
        <f>IF($Q$2253&gt;0,IPMT('Assumptions (Petroleum)'!$V$6,Model!Y$1,'Assumptions (Petroleum)'!$V$9,'Assumptions (Petroleum)'!$V$4*Model!$Q$2253*AVERAGE('Assumptions (Petroleum)'!$M$2:$O$2)/10^9),0)</f>
        <v>-0.0003974004294</v>
      </c>
      <c r="T2376" s="160">
        <f>IF($Q$2253&gt;0,IPMT('Assumptions (Petroleum)'!$V$6,Model!Z$1,'Assumptions (Petroleum)'!$V$9,'Assumptions (Petroleum)'!$V$4*Model!$Q$2253*AVERAGE('Assumptions (Petroleum)'!$M$2:$O$2)/10^9),0)</f>
        <v>-0.0003746057378</v>
      </c>
      <c r="U2376" s="160">
        <f>IF($Q$2253&gt;0,IPMT('Assumptions (Petroleum)'!$V$6,Model!AA$1,'Assumptions (Petroleum)'!$V$9,'Assumptions (Petroleum)'!$V$4*Model!$Q$2253*AVERAGE('Assumptions (Petroleum)'!$M$2:$O$2)/10^9),0)</f>
        <v>-0.0003507282984</v>
      </c>
      <c r="V2376" s="160">
        <f>IF($Q$2253&gt;0,IPMT('Assumptions (Petroleum)'!$V$6,Model!AB$1,'Assumptions (Petroleum)'!$V$9,'Assumptions (Petroleum)'!$V$4*Model!$Q$2253*AVERAGE('Assumptions (Petroleum)'!$M$2:$O$2)/10^9),0)</f>
        <v>-0.0003257166806</v>
      </c>
      <c r="W2376" s="160">
        <f>IF($Q$2253&gt;0,IPMT('Assumptions (Petroleum)'!$V$6,Model!AC$1,'Assumptions (Petroleum)'!$V$9,'Assumptions (Petroleum)'!$V$4*Model!$Q$2253*AVERAGE('Assumptions (Petroleum)'!$M$2:$O$2)/10^9),0)</f>
        <v>-0.0002995170109</v>
      </c>
      <c r="X2376" s="160">
        <f>IF($Q$2253&gt;0,IPMT('Assumptions (Petroleum)'!$V$6,Model!AD$1,'Assumptions (Petroleum)'!$V$9,'Assumptions (Petroleum)'!$V$4*Model!$Q$2253*AVERAGE('Assumptions (Petroleum)'!$M$2:$O$2)/10^9),0)</f>
        <v>-0.000272072857</v>
      </c>
      <c r="Y2376" s="160">
        <f>IF($Q$2253&gt;0,IPMT('Assumptions (Petroleum)'!$V$6,Model!AE$1,'Assumptions (Petroleum)'!$V$9,'Assumptions (Petroleum)'!$V$4*Model!$Q$2253*AVERAGE('Assumptions (Petroleum)'!$M$2:$O$2)/10^9),0)</f>
        <v>-0.0002433251057</v>
      </c>
      <c r="Z2376" s="160">
        <f>IF($Q$2253&gt;0,IPMT('Assumptions (Petroleum)'!$V$6,Model!AF$1,'Assumptions (Petroleum)'!$V$9,'Assumptions (Petroleum)'!$V$4*Model!$Q$2253*AVERAGE('Assumptions (Petroleum)'!$M$2:$O$2)/10^9),0)</f>
        <v>-0.0002132118362</v>
      </c>
      <c r="AA2376" s="160">
        <f>IF($Q$2253&gt;0,IPMT('Assumptions (Petroleum)'!$V$6,Model!AG$1,'Assumptions (Petroleum)'!$V$9,'Assumptions (Petroleum)'!$V$4*Model!$Q$2253*AVERAGE('Assumptions (Petroleum)'!$M$2:$O$2)/10^9),0)</f>
        <v>-0.0001816681865</v>
      </c>
      <c r="AB2376" s="160">
        <f>IF($Q$2253&gt;0,IPMT('Assumptions (Petroleum)'!$V$6,Model!AH$1,'Assumptions (Petroleum)'!$V$9,'Assumptions (Petroleum)'!$V$4*Model!$Q$2253*AVERAGE('Assumptions (Petroleum)'!$M$2:$O$2)/10^9),0)</f>
        <v>-0.0001486262133</v>
      </c>
      <c r="AC2376" s="160">
        <f>IF($Q$2253&gt;0,IPMT('Assumptions (Petroleum)'!$V$6,Model!AI$1,'Assumptions (Petroleum)'!$V$9,'Assumptions (Petroleum)'!$V$4*Model!$Q$2253*AVERAGE('Assumptions (Petroleum)'!$M$2:$O$2)/10^9),0)</f>
        <v>-0.0001140147465</v>
      </c>
      <c r="AD2376" s="160">
        <f>IF($Q$2253&gt;0,IPMT('Assumptions (Petroleum)'!$V$6,Model!AJ$1,'Assumptions (Petroleum)'!$V$9,'Assumptions (Petroleum)'!$V$4*Model!$Q$2253*AVERAGE('Assumptions (Petroleum)'!$M$2:$O$2)/10^9),0)</f>
        <v>-0.00007775923495</v>
      </c>
      <c r="AE2376" s="160">
        <f>IF($Q$2253&gt;0,IPMT('Assumptions (Petroleum)'!$V$6,Model!AK$1,'Assumptions (Petroleum)'!$V$9,'Assumptions (Petroleum)'!$V$4*Model!$Q$2253*AVERAGE('Assumptions (Petroleum)'!$M$2:$O$2)/10^9),0)</f>
        <v>-0.00003978158662</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-0.001011986346</v>
      </c>
      <c r="S2377" s="177">
        <f>IF($R$2253&gt;0,IPMT('Assumptions (Petroleum)'!$V$6,Model!X$1,'Assumptions (Petroleum)'!$V$9,'Assumptions (Petroleum)'!$V$4*Model!$R$2253*AVERAGE('Assumptions (Petroleum)'!$N$2:$P$2)/10^9),0)</f>
        <v>-0.0009641992026</v>
      </c>
      <c r="T2377" s="177">
        <f>IF($R$2253&gt;0,IPMT('Assumptions (Petroleum)'!$V$6,Model!Y$1,'Assumptions (Petroleum)'!$V$9,'Assumptions (Petroleum)'!$V$4*Model!$R$2253*AVERAGE('Assumptions (Petroleum)'!$N$2:$P$2)/10^9),0)</f>
        <v>-0.00091414217</v>
      </c>
      <c r="U2377" s="177">
        <f>IF($R$2253&gt;0,IPMT('Assumptions (Petroleum)'!$V$6,Model!Z$1,'Assumptions (Petroleum)'!$V$9,'Assumptions (Petroleum)'!$V$4*Model!$R$2253*AVERAGE('Assumptions (Petroleum)'!$N$2:$P$2)/10^9),0)</f>
        <v>-0.0008617074284</v>
      </c>
      <c r="V2377" s="177">
        <f>IF($R$2253&gt;0,IPMT('Assumptions (Petroleum)'!$V$6,Model!AA$1,'Assumptions (Petroleum)'!$V$9,'Assumptions (Petroleum)'!$V$4*Model!$R$2253*AVERAGE('Assumptions (Petroleum)'!$N$2:$P$2)/10^9),0)</f>
        <v>-0.0008067820365</v>
      </c>
      <c r="W2377" s="177">
        <f>IF($R$2253&gt;0,IPMT('Assumptions (Petroleum)'!$V$6,Model!AB$1,'Assumptions (Petroleum)'!$V$9,'Assumptions (Petroleum)'!$V$4*Model!$R$2253*AVERAGE('Assumptions (Petroleum)'!$N$2:$P$2)/10^9),0)</f>
        <v>-0.0007492476886</v>
      </c>
      <c r="X2377" s="177">
        <f>IF($R$2253&gt;0,IPMT('Assumptions (Petroleum)'!$V$6,Model!AC$1,'Assumptions (Petroleum)'!$V$9,'Assumptions (Petroleum)'!$V$4*Model!$R$2253*AVERAGE('Assumptions (Petroleum)'!$N$2:$P$2)/10^9),0)</f>
        <v>-0.0006889804591</v>
      </c>
      <c r="Y2377" s="177">
        <f>IF($R$2253&gt;0,IPMT('Assumptions (Petroleum)'!$V$6,Model!AD$1,'Assumptions (Petroleum)'!$V$9,'Assumptions (Petroleum)'!$V$4*Model!$R$2253*AVERAGE('Assumptions (Petroleum)'!$N$2:$P$2)/10^9),0)</f>
        <v>-0.0006258505362</v>
      </c>
      <c r="Z2377" s="177">
        <f>IF($R$2253&gt;0,IPMT('Assumptions (Petroleum)'!$V$6,Model!AE$1,'Assumptions (Petroleum)'!$V$9,'Assumptions (Petroleum)'!$V$4*Model!$R$2253*AVERAGE('Assumptions (Petroleum)'!$N$2:$P$2)/10^9),0)</f>
        <v>-0.000559721942</v>
      </c>
      <c r="AA2377" s="177">
        <f>IF($R$2253&gt;0,IPMT('Assumptions (Petroleum)'!$V$6,Model!AF$1,'Assumptions (Petroleum)'!$V$9,'Assumptions (Petroleum)'!$V$4*Model!$R$2253*AVERAGE('Assumptions (Petroleum)'!$N$2:$P$2)/10^9),0)</f>
        <v>-0.0004904522396</v>
      </c>
      <c r="AB2377" s="177">
        <f>IF($R$2253&gt;0,IPMT('Assumptions (Petroleum)'!$V$6,Model!AG$1,'Assumptions (Petroleum)'!$V$9,'Assumptions (Petroleum)'!$V$4*Model!$R$2253*AVERAGE('Assumptions (Petroleum)'!$N$2:$P$2)/10^9),0)</f>
        <v>-0.0004178922263</v>
      </c>
      <c r="AC2377" s="177">
        <f>IF($R$2253&gt;0,IPMT('Assumptions (Petroleum)'!$V$6,Model!AH$1,'Assumptions (Petroleum)'!$V$9,'Assumptions (Petroleum)'!$V$4*Model!$R$2253*AVERAGE('Assumptions (Petroleum)'!$N$2:$P$2)/10^9),0)</f>
        <v>-0.0003418856124</v>
      </c>
      <c r="AD2377" s="177">
        <f>IF($R$2253&gt;0,IPMT('Assumptions (Petroleum)'!$V$6,Model!AI$1,'Assumptions (Petroleum)'!$V$9,'Assumptions (Petroleum)'!$V$4*Model!$R$2253*AVERAGE('Assumptions (Petroleum)'!$N$2:$P$2)/10^9),0)</f>
        <v>-0.0002622686843</v>
      </c>
      <c r="AE2377" s="177">
        <f>IF($R$2253&gt;0,IPMT('Assumptions (Petroleum)'!$V$6,Model!AJ$1,'Assumptions (Petroleum)'!$V$9,'Assumptions (Petroleum)'!$V$4*Model!$R$2253*AVERAGE('Assumptions (Petroleum)'!$N$2:$P$2)/10^9),0)</f>
        <v>-0.0001788699521</v>
      </c>
      <c r="AF2377" s="177">
        <f>IF($R$2253&gt;0,IPMT('Assumptions (Petroleum)'!$V$6,Model!AK$1,'Assumptions (Petroleum)'!$V$9,'Assumptions (Petroleum)'!$V$4*Model!$R$2253*AVERAGE('Assumptions (Petroleum)'!$N$2:$P$2)/10^9),0)</f>
        <v>-0.00009150978013</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-0.0007000771681</v>
      </c>
      <c r="U2379" s="160">
        <f>IF($T$2253&gt;0,IPMT('Assumptions (Petroleum)'!$V$6,Model!X$1,'Assumptions (Petroleum)'!$V$9,'Assumptions (Petroleum)'!$V$4*Model!$T$2253*AVERAGE('Assumptions (Petroleum)'!$P$2:$R$2)/10^9),0)</f>
        <v>-0.0006670187301</v>
      </c>
      <c r="V2379" s="160">
        <f>IF($T$2253&gt;0,IPMT('Assumptions (Petroleum)'!$V$6,Model!Y$1,'Assumptions (Petroleum)'!$V$9,'Assumptions (Petroleum)'!$V$4*Model!$T$2253*AVERAGE('Assumptions (Petroleum)'!$P$2:$R$2)/10^9),0)</f>
        <v>-0.0006323900162</v>
      </c>
      <c r="W2379" s="160">
        <f>IF($T$2253&gt;0,IPMT('Assumptions (Petroleum)'!$V$6,Model!Z$1,'Assumptions (Petroleum)'!$V$9,'Assumptions (Petroleum)'!$V$4*Model!$T$2253*AVERAGE('Assumptions (Petroleum)'!$P$2:$R$2)/10^9),0)</f>
        <v>-0.0005961164384</v>
      </c>
      <c r="X2379" s="160">
        <f>IF($T$2253&gt;0,IPMT('Assumptions (Petroleum)'!$V$6,Model!AA$1,'Assumptions (Petroleum)'!$V$9,'Assumptions (Petroleum)'!$V$4*Model!$T$2253*AVERAGE('Assumptions (Petroleum)'!$P$2:$R$2)/10^9),0)</f>
        <v>-0.0005581198657</v>
      </c>
      <c r="Y2379" s="160">
        <f>IF($T$2253&gt;0,IPMT('Assumptions (Petroleum)'!$V$6,Model!AB$1,'Assumptions (Petroleum)'!$V$9,'Assumptions (Petroleum)'!$V$4*Model!$T$2253*AVERAGE('Assumptions (Petroleum)'!$P$2:$R$2)/10^9),0)</f>
        <v>-0.0005183184558</v>
      </c>
      <c r="Z2379" s="160">
        <f>IF($T$2253&gt;0,IPMT('Assumptions (Petroleum)'!$V$6,Model!AC$1,'Assumptions (Petroleum)'!$V$9,'Assumptions (Petroleum)'!$V$4*Model!$T$2253*AVERAGE('Assumptions (Petroleum)'!$P$2:$R$2)/10^9),0)</f>
        <v>-0.0004766264789</v>
      </c>
      <c r="AA2379" s="160">
        <f>IF($T$2253&gt;0,IPMT('Assumptions (Petroleum)'!$V$6,Model!AD$1,'Assumptions (Petroleum)'!$V$9,'Assumptions (Petroleum)'!$V$4*Model!$T$2253*AVERAGE('Assumptions (Petroleum)'!$P$2:$R$2)/10^9),0)</f>
        <v>-0.0004329541331</v>
      </c>
      <c r="AB2379" s="160">
        <f>IF($T$2253&gt;0,IPMT('Assumptions (Petroleum)'!$V$6,Model!AE$1,'Assumptions (Petroleum)'!$V$9,'Assumptions (Petroleum)'!$V$4*Model!$T$2253*AVERAGE('Assumptions (Petroleum)'!$P$2:$R$2)/10^9),0)</f>
        <v>-0.0003872073509</v>
      </c>
      <c r="AC2379" s="160">
        <f>IF($T$2253&gt;0,IPMT('Assumptions (Petroleum)'!$V$6,Model!AF$1,'Assumptions (Petroleum)'!$V$9,'Assumptions (Petroleum)'!$V$4*Model!$T$2253*AVERAGE('Assumptions (Petroleum)'!$P$2:$R$2)/10^9),0)</f>
        <v>-0.0003392875965</v>
      </c>
      <c r="AD2379" s="160">
        <f>IF($T$2253&gt;0,IPMT('Assumptions (Petroleum)'!$V$6,Model!AG$1,'Assumptions (Petroleum)'!$V$9,'Assumptions (Petroleum)'!$V$4*Model!$T$2253*AVERAGE('Assumptions (Petroleum)'!$P$2:$R$2)/10^9),0)</f>
        <v>-0.0002890916538</v>
      </c>
      <c r="AE2379" s="160">
        <f>IF($T$2253&gt;0,IPMT('Assumptions (Petroleum)'!$V$6,Model!AH$1,'Assumptions (Petroleum)'!$V$9,'Assumptions (Petroleum)'!$V$4*Model!$T$2253*AVERAGE('Assumptions (Petroleum)'!$P$2:$R$2)/10^9),0)</f>
        <v>-0.0002365114038</v>
      </c>
      <c r="AF2379" s="160">
        <f>IF($T$2253&gt;0,IPMT('Assumptions (Petroleum)'!$V$6,Model!AI$1,'Assumptions (Petroleum)'!$V$9,'Assumptions (Petroleum)'!$V$4*Model!$T$2253*AVERAGE('Assumptions (Petroleum)'!$P$2:$R$2)/10^9),0)</f>
        <v>-0.000181433592</v>
      </c>
      <c r="AG2379" s="160">
        <f>IF($T$2253&gt;0,IPMT('Assumptions (Petroleum)'!$V$6,Model!AJ$1,'Assumptions (Petroleum)'!$V$9,'Assumptions (Petroleum)'!$V$4*Model!$T$2253*AVERAGE('Assumptions (Petroleum)'!$P$2:$R$2)/10^9),0)</f>
        <v>-0.0001237395841</v>
      </c>
      <c r="AH2379" s="160">
        <f>IF($T$2253&gt;0,IPMT('Assumptions (Petroleum)'!$V$6,Model!AK$1,'Assumptions (Petroleum)'!$V$9,'Assumptions (Petroleum)'!$V$4*Model!$T$2253*AVERAGE('Assumptions (Petroleum)'!$P$2:$R$2)/10^9),0)</f>
        <v>-0.00006330511078</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-0.0000258697344</v>
      </c>
      <c r="V2380" s="160">
        <f>IF($U$2253&gt;0,IPMT('Assumptions (Petroleum)'!$V$6,Model!X$1,'Assumptions (Petroleum)'!$V$9,'Assumptions (Petroleum)'!$V$4*Model!$U$2253*AVERAGE('Assumptions (Petroleum)'!$Q$2:$S$2)/10^9),0)</f>
        <v>-0.0000246481362</v>
      </c>
      <c r="W2380" s="160">
        <f>IF($U$2253&gt;0,IPMT('Assumptions (Petroleum)'!$V$6,Model!Y$1,'Assumptions (Petroleum)'!$V$9,'Assumptions (Petroleum)'!$V$4*Model!$U$2253*AVERAGE('Assumptions (Petroleum)'!$Q$2:$S$2)/10^9),0)</f>
        <v>-0.00002336851208</v>
      </c>
      <c r="X2380" s="160">
        <f>IF($U$2253&gt;0,IPMT('Assumptions (Petroleum)'!$V$6,Model!Z$1,'Assumptions (Petroleum)'!$V$9,'Assumptions (Petroleum)'!$V$4*Model!$U$2253*AVERAGE('Assumptions (Petroleum)'!$Q$2:$S$2)/10^9),0)</f>
        <v>-0.00002202810581</v>
      </c>
      <c r="Y2380" s="160">
        <f>IF($U$2253&gt;0,IPMT('Assumptions (Petroleum)'!$V$6,Model!AA$1,'Assumptions (Petroleum)'!$V$9,'Assumptions (Petroleum)'!$V$4*Model!$U$2253*AVERAGE('Assumptions (Petroleum)'!$Q$2:$S$2)/10^9),0)</f>
        <v>-0.00002062403025</v>
      </c>
      <c r="Z2380" s="160">
        <f>IF($U$2253&gt;0,IPMT('Assumptions (Petroleum)'!$V$6,Model!AB$1,'Assumptions (Petroleum)'!$V$9,'Assumptions (Petroleum)'!$V$4*Model!$U$2253*AVERAGE('Assumptions (Petroleum)'!$Q$2:$S$2)/10^9),0)</f>
        <v>-0.00001915326109</v>
      </c>
      <c r="AA2380" s="160">
        <f>IF($U$2253&gt;0,IPMT('Assumptions (Petroleum)'!$V$6,Model!AC$1,'Assumptions (Petroleum)'!$V$9,'Assumptions (Petroleum)'!$V$4*Model!$U$2253*AVERAGE('Assumptions (Petroleum)'!$Q$2:$S$2)/10^9),0)</f>
        <v>-0.00001761263041</v>
      </c>
      <c r="AB2380" s="160">
        <f>IF($U$2253&gt;0,IPMT('Assumptions (Petroleum)'!$V$6,Model!AD$1,'Assumptions (Petroleum)'!$V$9,'Assumptions (Petroleum)'!$V$4*Model!$U$2253*AVERAGE('Assumptions (Petroleum)'!$Q$2:$S$2)/10^9),0)</f>
        <v>-0.00001599881976</v>
      </c>
      <c r="AC2380" s="160">
        <f>IF($U$2253&gt;0,IPMT('Assumptions (Petroleum)'!$V$6,Model!AE$1,'Assumptions (Petroleum)'!$V$9,'Assumptions (Petroleum)'!$V$4*Model!$U$2253*AVERAGE('Assumptions (Petroleum)'!$Q$2:$S$2)/10^9),0)</f>
        <v>-0.00001430835311</v>
      </c>
      <c r="AD2380" s="160">
        <f>IF($U$2253&gt;0,IPMT('Assumptions (Petroleum)'!$V$6,Model!AF$1,'Assumptions (Petroleum)'!$V$9,'Assumptions (Petroleum)'!$V$4*Model!$U$2253*AVERAGE('Assumptions (Petroleum)'!$Q$2:$S$2)/10^9),0)</f>
        <v>-0.00001253758929</v>
      </c>
      <c r="AE2380" s="160">
        <f>IF($U$2253&gt;0,IPMT('Assumptions (Petroleum)'!$V$6,Model!AG$1,'Assumptions (Petroleum)'!$V$9,'Assumptions (Petroleum)'!$V$4*Model!$U$2253*AVERAGE('Assumptions (Petroleum)'!$Q$2:$S$2)/10^9),0)</f>
        <v>-0.0000106827142</v>
      </c>
      <c r="AF2380" s="160">
        <f>IF($U$2253&gt;0,IPMT('Assumptions (Petroleum)'!$V$6,Model!AH$1,'Assumptions (Petroleum)'!$V$9,'Assumptions (Petroleum)'!$V$4*Model!$U$2253*AVERAGE('Assumptions (Petroleum)'!$Q$2:$S$2)/10^9),0)</f>
        <v>-0.000008739732531</v>
      </c>
      <c r="AG2380" s="160">
        <f>IF($U$2253&gt;0,IPMT('Assumptions (Petroleum)'!$V$6,Model!AI$1,'Assumptions (Petroleum)'!$V$9,'Assumptions (Petroleum)'!$V$4*Model!$U$2253*AVERAGE('Assumptions (Petroleum)'!$Q$2:$S$2)/10^9),0)</f>
        <v>-0.000006704459237</v>
      </c>
      <c r="AH2380" s="160">
        <f>IF($U$2253&gt;0,IPMT('Assumptions (Petroleum)'!$V$6,Model!AJ$1,'Assumptions (Petroleum)'!$V$9,'Assumptions (Petroleum)'!$V$4*Model!$U$2253*AVERAGE('Assumptions (Petroleum)'!$Q$2:$S$2)/10^9),0)</f>
        <v>-0.000004572510461</v>
      </c>
      <c r="AI2380" s="160">
        <f>IF($U$2253&gt;0,IPMT('Assumptions (Petroleum)'!$V$6,Model!AK$1,'Assumptions (Petroleum)'!$V$9,'Assumptions (Petroleum)'!$V$4*Model!$U$2253*AVERAGE('Assumptions (Petroleum)'!$Q$2:$S$2)/10^9),0)</f>
        <v>-0.000002339294119</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-0.0002119172183</v>
      </c>
      <c r="Y2383" s="160">
        <f>IF($X$2253&gt;0,IPMT('Assumptions (Petroleum)'!$V$6,Model!X$1,'Assumptions (Petroleum)'!$V$9,'Assumptions (Petroleum)'!$V$4*Model!$X$2253*average('Assumptions (Petroleum)'!$T$2:$V$2)/10^9),0)</f>
        <v>-0.0002019102468</v>
      </c>
      <c r="Z2383" s="160">
        <f>IF($X$2253&gt;0,IPMT('Assumptions (Petroleum)'!$V$6,Model!Y$1,'Assumptions (Petroleum)'!$V$9,'Assumptions (Petroleum)'!$V$4*Model!$X$2253*average('Assumptions (Petroleum)'!$T$2:$V$2)/10^9),0)</f>
        <v>-0.0001914279443</v>
      </c>
      <c r="AA2383" s="160">
        <f>IF($X$2253&gt;0,IPMT('Assumptions (Petroleum)'!$V$6,Model!Z$1,'Assumptions (Petroleum)'!$V$9,'Assumptions (Petroleum)'!$V$4*Model!$X$2253*average('Assumptions (Petroleum)'!$T$2:$V$2)/10^9),0)</f>
        <v>-0.0001804477323</v>
      </c>
      <c r="AB2383" s="160">
        <f>IF($X$2253&gt;0,IPMT('Assumptions (Petroleum)'!$V$6,Model!AA$1,'Assumptions (Petroleum)'!$V$9,'Assumptions (Petroleum)'!$V$4*Model!$X$2253*average('Assumptions (Petroleum)'!$T$2:$V$2)/10^9),0)</f>
        <v>-0.0001689459603</v>
      </c>
      <c r="AC2383" s="160">
        <f>IF($X$2253&gt;0,IPMT('Assumptions (Petroleum)'!$V$6,Model!AB$1,'Assumptions (Petroleum)'!$V$9,'Assumptions (Petroleum)'!$V$4*Model!$X$2253*average('Assumptions (Petroleum)'!$T$2:$V$2)/10^9),0)</f>
        <v>-0.000156897854</v>
      </c>
      <c r="AD2383" s="160">
        <f>IF($X$2253&gt;0,IPMT('Assumptions (Petroleum)'!$V$6,Model!AC$1,'Assumptions (Petroleum)'!$V$9,'Assumptions (Petroleum)'!$V$4*Model!$X$2253*average('Assumptions (Petroleum)'!$T$2:$V$2)/10^9),0)</f>
        <v>-0.0001442774628</v>
      </c>
      <c r="AE2383" s="160">
        <f>IF($X$2253&gt;0,IPMT('Assumptions (Petroleum)'!$V$6,Model!AD$1,'Assumptions (Petroleum)'!$V$9,'Assumptions (Petroleum)'!$V$4*Model!$X$2253*average('Assumptions (Petroleum)'!$T$2:$V$2)/10^9),0)</f>
        <v>-0.000131057603</v>
      </c>
      <c r="AF2383" s="160">
        <f>IF($X$2253&gt;0,IPMT('Assumptions (Petroleum)'!$V$6,Model!AE$1,'Assumptions (Petroleum)'!$V$9,'Assumptions (Petroleum)'!$V$4*Model!$X$2253*average('Assumptions (Petroleum)'!$T$2:$V$2)/10^9),0)</f>
        <v>-0.0001172097998</v>
      </c>
      <c r="AG2383" s="160">
        <f>IF($X$2253&gt;0,IPMT('Assumptions (Petroleum)'!$V$6,Model!AF$1,'Assumptions (Petroleum)'!$V$9,'Assumptions (Petroleum)'!$V$4*Model!$X$2253*average('Assumptions (Petroleum)'!$T$2:$V$2)/10^9),0)</f>
        <v>-0.000102704226</v>
      </c>
      <c r="AH2383" s="160">
        <f>IF($X$2253&gt;0,IPMT('Assumptions (Petroleum)'!$V$6,Model!AG$1,'Assumptions (Petroleum)'!$V$9,'Assumptions (Petroleum)'!$V$4*Model!$X$2253*average('Assumptions (Petroleum)'!$T$2:$V$2)/10^9),0)</f>
        <v>-0.00008750963737</v>
      </c>
      <c r="AI2383" s="160">
        <f>IF($X$2253&gt;0,IPMT('Assumptions (Petroleum)'!$V$6,Model!AH$1,'Assumptions (Petroleum)'!$V$9,'Assumptions (Petroleum)'!$V$4*Model!$X$2253*average('Assumptions (Petroleum)'!$T$2:$V$2)/10^9),0)</f>
        <v>-0.00007159330583</v>
      </c>
      <c r="AJ2383" s="160">
        <f>IF($X$2253&gt;0,IPMT('Assumptions (Petroleum)'!$V$6,Model!AI$1,'Assumptions (Petroleum)'!$V$9,'Assumptions (Petroleum)'!$V$4*Model!$X$2253*average('Assumptions (Petroleum)'!$T$2:$V$2)/10^9),0)</f>
        <v>-0.00005492094853</v>
      </c>
      <c r="AK2383" s="160">
        <f>IF($X$2253&gt;0,IPMT('Assumptions (Petroleum)'!$V$6,Model!AJ$1,'Assumptions (Petroleum)'!$V$9,'Assumptions (Petroleum)'!$V$4*Model!$X$2253*average('Assumptions (Petroleum)'!$T$2:$V$2)/10^9),0)</f>
        <v>-0.00003745665427</v>
      </c>
      <c r="AL2383" s="160">
        <f>IF($X$2253&gt;0,IPMT('Assumptions (Petroleum)'!$V$6,Model!AK$1,'Assumptions (Petroleum)'!$V$9,'Assumptions (Petroleum)'!$V$4*Model!$X$2253*average('Assumptions (Petroleum)'!$T$2:$V$2)/10^9),0)</f>
        <v>-0.00001916280603</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-0.0002161331497</v>
      </c>
      <c r="Z2384" s="160">
        <f>IF($Y$2253&gt;0,IPMT('Assumptions (Petroleum)'!$V$6,Model!X$1,'Assumptions (Petroleum)'!$V$9,'Assumptions (Petroleum)'!$V$4*Model!$Y$2253*AVERAGE('Assumptions (Petroleum)'!$U$2:$W$2)/10^9),0)</f>
        <v>-0.0002059270972</v>
      </c>
      <c r="AA2384" s="160">
        <f>IF($Y$2253&gt;0,IPMT('Assumptions (Petroleum)'!$V$6,Model!Y$1,'Assumptions (Petroleum)'!$V$9,'Assumptions (Petroleum)'!$V$4*Model!$Y$2253*AVERAGE('Assumptions (Petroleum)'!$U$2:$W$2)/10^9),0)</f>
        <v>-0.0001952362572</v>
      </c>
      <c r="AB2384" s="160">
        <f>IF($Y$2253&gt;0,IPMT('Assumptions (Petroleum)'!$V$6,Model!Z$1,'Assumptions (Petroleum)'!$V$9,'Assumptions (Petroleum)'!$V$4*Model!$Y$2253*AVERAGE('Assumptions (Petroleum)'!$U$2:$W$2)/10^9),0)</f>
        <v>-0.0001840376023</v>
      </c>
      <c r="AC2384" s="160">
        <f>IF($Y$2253&gt;0,IPMT('Assumptions (Petroleum)'!$V$6,Model!AA$1,'Assumptions (Petroleum)'!$V$9,'Assumptions (Petroleum)'!$V$4*Model!$Y$2253*AVERAGE('Assumptions (Petroleum)'!$U$2:$W$2)/10^9),0)</f>
        <v>-0.0001723070113</v>
      </c>
      <c r="AD2384" s="160">
        <f>IF($Y$2253&gt;0,IPMT('Assumptions (Petroleum)'!$V$6,Model!AB$1,'Assumptions (Petroleum)'!$V$9,'Assumptions (Petroleum)'!$V$4*Model!$Y$2253*AVERAGE('Assumptions (Petroleum)'!$U$2:$W$2)/10^9),0)</f>
        <v>-0.0001600192172</v>
      </c>
      <c r="AE2384" s="160">
        <f>IF($Y$2253&gt;0,IPMT('Assumptions (Petroleum)'!$V$6,Model!AC$1,'Assumptions (Petroleum)'!$V$9,'Assumptions (Petroleum)'!$V$4*Model!$Y$2253*AVERAGE('Assumptions (Petroleum)'!$U$2:$W$2)/10^9),0)</f>
        <v>-0.0001471477529</v>
      </c>
      <c r="AF2384" s="160">
        <f>IF($Y$2253&gt;0,IPMT('Assumptions (Petroleum)'!$V$6,Model!AD$1,'Assumptions (Petroleum)'!$V$9,'Assumptions (Petroleum)'!$V$4*Model!$Y$2253*AVERAGE('Assumptions (Petroleum)'!$U$2:$W$2)/10^9),0)</f>
        <v>-0.000133664894</v>
      </c>
      <c r="AG2384" s="160">
        <f>IF($Y$2253&gt;0,IPMT('Assumptions (Petroleum)'!$V$6,Model!AE$1,'Assumptions (Petroleum)'!$V$9,'Assumptions (Petroleum)'!$V$4*Model!$Y$2253*AVERAGE('Assumptions (Petroleum)'!$U$2:$W$2)/10^9),0)</f>
        <v>-0.0001195415994</v>
      </c>
      <c r="AH2384" s="160">
        <f>IF($Y$2253&gt;0,IPMT('Assumptions (Petroleum)'!$V$6,Model!AF$1,'Assumptions (Petroleum)'!$V$9,'Assumptions (Petroleum)'!$V$4*Model!$Y$2253*AVERAGE('Assumptions (Petroleum)'!$U$2:$W$2)/10^9),0)</f>
        <v>-0.0001047474482</v>
      </c>
      <c r="AI2384" s="160">
        <f>IF($Y$2253&gt;0,IPMT('Assumptions (Petroleum)'!$V$6,Model!AG$1,'Assumptions (Petroleum)'!$V$9,'Assumptions (Petroleum)'!$V$4*Model!$Y$2253*AVERAGE('Assumptions (Petroleum)'!$U$2:$W$2)/10^9),0)</f>
        <v>-0.00008925057487</v>
      </c>
      <c r="AJ2384" s="160">
        <f>IF($Y$2253&gt;0,IPMT('Assumptions (Petroleum)'!$V$6,Model!AH$1,'Assumptions (Petroleum)'!$V$9,'Assumptions (Petroleum)'!$V$4*Model!$Y$2253*AVERAGE('Assumptions (Petroleum)'!$U$2:$W$2)/10^9),0)</f>
        <v>-0.00007301760005</v>
      </c>
      <c r="AK2384" s="160">
        <f>IF($Y$2253&gt;0,IPMT('Assumptions (Petroleum)'!$V$6,Model!AI$1,'Assumptions (Petroleum)'!$V$9,'Assumptions (Petroleum)'!$V$4*Model!$Y$2253*AVERAGE('Assumptions (Petroleum)'!$U$2:$W$2)/10^9),0)</f>
        <v>-0.00005601355892</v>
      </c>
      <c r="AL2384" s="160">
        <f>IF($Y$2253&gt;0,IPMT('Assumptions (Petroleum)'!$V$6,Model!AJ$1,'Assumptions (Petroleum)'!$V$9,'Assumptions (Petroleum)'!$V$4*Model!$Y$2253*AVERAGE('Assumptions (Petroleum)'!$U$2:$W$2)/10^9),0)</f>
        <v>-0.00003820182584</v>
      </c>
      <c r="AM2384" s="160">
        <f>IF($Y$2253&gt;0,IPMT('Assumptions (Petroleum)'!$V$6,Model!AK$1,'Assumptions (Petroleum)'!$V$9,'Assumptions (Petroleum)'!$V$4*Model!$Y$2253*AVERAGE('Assumptions (Petroleum)'!$U$2:$W$2)/10^9),0)</f>
        <v>-0.00001954403544</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-0.0002204329539</v>
      </c>
      <c r="AA2385" s="160">
        <f>IF($Z$2253&gt;0,IPMT('Assumptions (Petroleum)'!$V$6,Model!X$1,'Assumptions (Petroleum)'!$V$9,'Assumptions (Petroleum)'!$V$4*Model!$Z$2253*AVERAGE('Assumptions (Petroleum)'!$V$2:$X$2)/10^9),0)</f>
        <v>-0.0002100238598</v>
      </c>
      <c r="AB2385" s="160">
        <f>IF($Z$2253&gt;0,IPMT('Assumptions (Petroleum)'!$V$6,Model!Y$1,'Assumptions (Petroleum)'!$V$9,'Assumptions (Petroleum)'!$V$4*Model!$Z$2253*AVERAGE('Assumptions (Petroleum)'!$V$2:$X$2)/10^9),0)</f>
        <v>-0.0001991203337</v>
      </c>
      <c r="AC2385" s="160">
        <f>IF($Z$2253&gt;0,IPMT('Assumptions (Petroleum)'!$V$6,Model!Z$1,'Assumptions (Petroleum)'!$V$9,'Assumptions (Petroleum)'!$V$4*Model!$Z$2253*AVERAGE('Assumptions (Petroleum)'!$V$2:$X$2)/10^9),0)</f>
        <v>-0.0001876988901</v>
      </c>
      <c r="AD2385" s="160">
        <f>IF($Z$2253&gt;0,IPMT('Assumptions (Petroleum)'!$V$6,Model!AA$1,'Assumptions (Petroleum)'!$V$9,'Assumptions (Petroleum)'!$V$4*Model!$Z$2253*AVERAGE('Assumptions (Petroleum)'!$V$2:$X$2)/10^9),0)</f>
        <v>-0.0001757349279</v>
      </c>
      <c r="AE2385" s="160">
        <f>IF($Z$2253&gt;0,IPMT('Assumptions (Petroleum)'!$V$6,Model!AB$1,'Assumptions (Petroleum)'!$V$9,'Assumptions (Petroleum)'!$V$4*Model!$Z$2253*AVERAGE('Assumptions (Petroleum)'!$V$2:$X$2)/10^9),0)</f>
        <v>-0.0001632026775</v>
      </c>
      <c r="AF2385" s="160">
        <f>IF($Z$2253&gt;0,IPMT('Assumptions (Petroleum)'!$V$6,Model!AC$1,'Assumptions (Petroleum)'!$V$9,'Assumptions (Petroleum)'!$V$4*Model!$Z$2253*AVERAGE('Assumptions (Petroleum)'!$V$2:$X$2)/10^9),0)</f>
        <v>-0.0001500751452</v>
      </c>
      <c r="AG2385" s="160">
        <f>IF($Z$2253&gt;0,IPMT('Assumptions (Petroleum)'!$V$6,Model!AD$1,'Assumptions (Petroleum)'!$V$9,'Assumptions (Petroleum)'!$V$4*Model!$Z$2253*AVERAGE('Assumptions (Petroleum)'!$V$2:$X$2)/10^9),0)</f>
        <v>-0.0001363240552</v>
      </c>
      <c r="AH2385" s="160">
        <f>IF($Z$2253&gt;0,IPMT('Assumptions (Petroleum)'!$V$6,Model!AE$1,'Assumptions (Petroleum)'!$V$9,'Assumptions (Petroleum)'!$V$4*Model!$Z$2253*AVERAGE('Assumptions (Petroleum)'!$V$2:$X$2)/10^9),0)</f>
        <v>-0.0001219197883</v>
      </c>
      <c r="AI2385" s="160">
        <f>IF($Z$2253&gt;0,IPMT('Assumptions (Petroleum)'!$V$6,Model!AF$1,'Assumptions (Petroleum)'!$V$9,'Assumptions (Petroleum)'!$V$4*Model!$Z$2253*AVERAGE('Assumptions (Petroleum)'!$V$2:$X$2)/10^9),0)</f>
        <v>-0.0001068313188</v>
      </c>
      <c r="AJ2385" s="160">
        <f>IF($Z$2253&gt;0,IPMT('Assumptions (Petroleum)'!$V$6,Model!AG$1,'Assumptions (Petroleum)'!$V$9,'Assumptions (Petroleum)'!$V$4*Model!$Z$2253*AVERAGE('Assumptions (Petroleum)'!$V$2:$X$2)/10^9),0)</f>
        <v>-0.00009102614699</v>
      </c>
      <c r="AK2385" s="160">
        <f>IF($Z$2253&gt;0,IPMT('Assumptions (Petroleum)'!$V$6,Model!AH$1,'Assumptions (Petroleum)'!$V$9,'Assumptions (Petroleum)'!$V$4*Model!$Z$2253*AVERAGE('Assumptions (Petroleum)'!$V$2:$X$2)/10^9),0)</f>
        <v>-0.00007447022952</v>
      </c>
      <c r="AL2385" s="160">
        <f>IF($Z$2253&gt;0,IPMT('Assumptions (Petroleum)'!$V$6,Model!AI$1,'Assumptions (Petroleum)'!$V$9,'Assumptions (Petroleum)'!$V$4*Model!$Z$2253*AVERAGE('Assumptions (Petroleum)'!$V$2:$X$2)/10^9),0)</f>
        <v>-0.00005712790596</v>
      </c>
      <c r="AM2385" s="160">
        <f>IF($Z$2253&gt;0,IPMT('Assumptions (Petroleum)'!$V$6,Model!AJ$1,'Assumptions (Petroleum)'!$V$9,'Assumptions (Petroleum)'!$V$4*Model!$Z$2253*AVERAGE('Assumptions (Petroleum)'!$V$2:$X$2)/10^9),0)</f>
        <v>-0.00003896182204</v>
      </c>
      <c r="AN2385" s="160">
        <f>IF($Z$2253&gt;0,IPMT('Assumptions (Petroleum)'!$V$6,Model!AK$1,'Assumptions (Petroleum)'!$V$9,'Assumptions (Petroleum)'!$V$4*Model!$Z$2253*AVERAGE('Assumptions (Petroleum)'!$V$2:$X$2)/10^9),0)</f>
        <v>-0.00001993284912</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-0.0002248182994</v>
      </c>
      <c r="AB2386" s="160">
        <f>IF($AA$2253&gt;0,IPMT('Assumptions (Petroleum)'!$V$6,Model!X$1,'Assumptions (Petroleum)'!$V$9,'Assumptions (Petroleum)'!$V$4*Model!$AA$2253*AVERAGE('Assumptions (Petroleum)'!$W$2:$Y$2)/10^9),0)</f>
        <v>-0.0002142021243</v>
      </c>
      <c r="AC2386" s="160">
        <f>IF($AA$2253&gt;0,IPMT('Assumptions (Petroleum)'!$V$6,Model!Y$1,'Assumptions (Petroleum)'!$V$9,'Assumptions (Petroleum)'!$V$4*Model!$AA$2253*AVERAGE('Assumptions (Petroleum)'!$W$2:$Y$2)/10^9),0)</f>
        <v>-0.0002030816809</v>
      </c>
      <c r="AD2386" s="160">
        <f>IF($AA$2253&gt;0,IPMT('Assumptions (Petroleum)'!$V$6,Model!Z$1,'Assumptions (Petroleum)'!$V$9,'Assumptions (Petroleum)'!$V$4*Model!$AA$2253*AVERAGE('Assumptions (Petroleum)'!$W$2:$Y$2)/10^9),0)</f>
        <v>-0.0001914330163</v>
      </c>
      <c r="AE2386" s="160">
        <f>IF($AA$2253&gt;0,IPMT('Assumptions (Petroleum)'!$V$6,Model!AA$1,'Assumptions (Petroleum)'!$V$9,'Assumptions (Petroleum)'!$V$4*Model!$AA$2253*AVERAGE('Assumptions (Petroleum)'!$W$2:$Y$2)/10^9),0)</f>
        <v>-0.0001792310402</v>
      </c>
      <c r="AF2386" s="160">
        <f>IF($AA$2253&gt;0,IPMT('Assumptions (Petroleum)'!$V$6,Model!AB$1,'Assumptions (Petroleum)'!$V$9,'Assumptions (Petroleum)'!$V$4*Model!$AA$2253*AVERAGE('Assumptions (Petroleum)'!$W$2:$Y$2)/10^9),0)</f>
        <v>-0.0001664494703</v>
      </c>
      <c r="AG2386" s="160">
        <f>IF($AA$2253&gt;0,IPMT('Assumptions (Petroleum)'!$V$6,Model!AC$1,'Assumptions (Petroleum)'!$V$9,'Assumptions (Petroleum)'!$V$4*Model!$AA$2253*AVERAGE('Assumptions (Petroleum)'!$W$2:$Y$2)/10^9),0)</f>
        <v>-0.0001530607758</v>
      </c>
      <c r="AH2386" s="160">
        <f>IF($AA$2253&gt;0,IPMT('Assumptions (Petroleum)'!$V$6,Model!AD$1,'Assumptions (Petroleum)'!$V$9,'Assumptions (Petroleum)'!$V$4*Model!$AA$2253*AVERAGE('Assumptions (Petroleum)'!$W$2:$Y$2)/10^9),0)</f>
        <v>-0.0001390361183</v>
      </c>
      <c r="AI2386" s="160">
        <f>IF($AA$2253&gt;0,IPMT('Assumptions (Petroleum)'!$V$6,Model!AE$1,'Assumptions (Petroleum)'!$V$9,'Assumptions (Petroleum)'!$V$4*Model!$AA$2253*AVERAGE('Assumptions (Petroleum)'!$W$2:$Y$2)/10^9),0)</f>
        <v>-0.0001243452895</v>
      </c>
      <c r="AJ2386" s="160">
        <f>IF($AA$2253&gt;0,IPMT('Assumptions (Petroleum)'!$V$6,Model!AF$1,'Assumptions (Petroleum)'!$V$9,'Assumptions (Petroleum)'!$V$4*Model!$AA$2253*AVERAGE('Assumptions (Petroleum)'!$W$2:$Y$2)/10^9),0)</f>
        <v>-0.0001089566464</v>
      </c>
      <c r="AK2386" s="160">
        <f>IF($AA$2253&gt;0,IPMT('Assumptions (Petroleum)'!$V$6,Model!AG$1,'Assumptions (Petroleum)'!$V$9,'Assumptions (Petroleum)'!$V$4*Model!$AA$2253*AVERAGE('Assumptions (Petroleum)'!$W$2:$Y$2)/10^9),0)</f>
        <v>-0.00009283704277</v>
      </c>
      <c r="AL2386" s="160">
        <f>IF($AA$2253&gt;0,IPMT('Assumptions (Petroleum)'!$V$6,Model!AH$1,'Assumptions (Petroleum)'!$V$9,'Assumptions (Petroleum)'!$V$4*Model!$AA$2253*AVERAGE('Assumptions (Petroleum)'!$W$2:$Y$2)/10^9),0)</f>
        <v>-0.00007595175794</v>
      </c>
      <c r="AM2386" s="160">
        <f>IF($AA$2253&gt;0,IPMT('Assumptions (Petroleum)'!$V$6,Model!AI$1,'Assumptions (Petroleum)'!$V$9,'Assumptions (Petroleum)'!$V$4*Model!$AA$2253*AVERAGE('Assumptions (Petroleum)'!$W$2:$Y$2)/10^9),0)</f>
        <v>-0.00005826442208</v>
      </c>
      <c r="AN2386" s="160">
        <f>IF($AA$2253&gt;0,IPMT('Assumptions (Petroleum)'!$V$6,Model!AJ$1,'Assumptions (Petroleum)'!$V$9,'Assumptions (Petroleum)'!$V$4*Model!$AA$2253*AVERAGE('Assumptions (Petroleum)'!$W$2:$Y$2)/10^9),0)</f>
        <v>-0.00003973693777</v>
      </c>
      <c r="AO2386" s="160">
        <f>IF($AA$2253&gt;0,IPMT('Assumptions (Petroleum)'!$V$6,Model!AK$1,'Assumptions (Petroleum)'!$V$9,'Assumptions (Petroleum)'!$V$4*Model!$AA$2253*AVERAGE('Assumptions (Petroleum)'!$W$2:$Y$2)/10^9),0)</f>
        <v>-0.00002032939796</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-0.0002292908881</v>
      </c>
      <c r="AC2387" s="160">
        <f>IF($AB$2253&gt;0,IPMT('Assumptions (Petroleum)'!$V$6,Model!X$1,'Assumptions (Petroleum)'!$V$9,'Assumptions (Petroleum)'!$V$4*Model!$AB$2253*AVERAGE('Assumptions (Petroleum)'!$X$2:$Z$2)/10^9),0)</f>
        <v>-0.0002184635122</v>
      </c>
      <c r="AD2387" s="160">
        <f>IF($AB$2253&gt;0,IPMT('Assumptions (Petroleum)'!$V$6,Model!Y$1,'Assumptions (Petroleum)'!$V$9,'Assumptions (Petroleum)'!$V$4*Model!$AB$2253*AVERAGE('Assumptions (Petroleum)'!$X$2:$Z$2)/10^9),0)</f>
        <v>-0.000207121836</v>
      </c>
      <c r="AE2387" s="160">
        <f>IF($AB$2253&gt;0,IPMT('Assumptions (Petroleum)'!$V$6,Model!Z$1,'Assumptions (Petroleum)'!$V$9,'Assumptions (Petroleum)'!$V$4*Model!$AB$2253*AVERAGE('Assumptions (Petroleum)'!$X$2:$Z$2)/10^9),0)</f>
        <v>-0.0001952414302</v>
      </c>
      <c r="AF2387" s="160">
        <f>IF($AB$2253&gt;0,IPMT('Assumptions (Petroleum)'!$V$6,Model!AA$1,'Assumptions (Petroleum)'!$V$9,'Assumptions (Petroleum)'!$V$4*Model!$AB$2253*AVERAGE('Assumptions (Petroleum)'!$X$2:$Z$2)/10^9),0)</f>
        <v>-0.0001827967051</v>
      </c>
      <c r="AG2387" s="160">
        <f>IF($AB$2253&gt;0,IPMT('Assumptions (Petroleum)'!$V$6,Model!AB$1,'Assumptions (Petroleum)'!$V$9,'Assumptions (Petroleum)'!$V$4*Model!$AB$2253*AVERAGE('Assumptions (Petroleum)'!$X$2:$Z$2)/10^9),0)</f>
        <v>-0.0001697608556</v>
      </c>
      <c r="AH2387" s="160">
        <f>IF($AB$2253&gt;0,IPMT('Assumptions (Petroleum)'!$V$6,Model!AC$1,'Assumptions (Petroleum)'!$V$9,'Assumptions (Petroleum)'!$V$4*Model!$AB$2253*AVERAGE('Assumptions (Petroleum)'!$X$2:$Z$2)/10^9),0)</f>
        <v>-0.0001561058032</v>
      </c>
      <c r="AI2387" s="160">
        <f>IF($AB$2253&gt;0,IPMT('Assumptions (Petroleum)'!$V$6,Model!AD$1,'Assumptions (Petroleum)'!$V$9,'Assumptions (Petroleum)'!$V$4*Model!$AB$2253*AVERAGE('Assumptions (Petroleum)'!$X$2:$Z$2)/10^9),0)</f>
        <v>-0.0001418021358</v>
      </c>
      <c r="AJ2387" s="160">
        <f>IF($AB$2253&gt;0,IPMT('Assumptions (Petroleum)'!$V$6,Model!AE$1,'Assumptions (Petroleum)'!$V$9,'Assumptions (Petroleum)'!$V$4*Model!$AB$2253*AVERAGE('Assumptions (Petroleum)'!$X$2:$Z$2)/10^9),0)</f>
        <v>-0.0001268190442</v>
      </c>
      <c r="AK2387" s="160">
        <f>IF($AB$2253&gt;0,IPMT('Assumptions (Petroleum)'!$V$6,Model!AF$1,'Assumptions (Petroleum)'!$V$9,'Assumptions (Petroleum)'!$V$4*Model!$AB$2253*AVERAGE('Assumptions (Petroleum)'!$X$2:$Z$2)/10^9),0)</f>
        <v>-0.0001111242558</v>
      </c>
      <c r="AL2387" s="160">
        <f>IF($AB$2253&gt;0,IPMT('Assumptions (Petroleum)'!$V$6,Model!AG$1,'Assumptions (Petroleum)'!$V$9,'Assumptions (Petroleum)'!$V$4*Model!$AB$2253*AVERAGE('Assumptions (Petroleum)'!$X$2:$Z$2)/10^9),0)</f>
        <v>-0.00009468396493</v>
      </c>
      <c r="AM2387" s="160">
        <f>IF($AB$2253&gt;0,IPMT('Assumptions (Petroleum)'!$V$6,Model!AH$1,'Assumptions (Petroleum)'!$V$9,'Assumptions (Petroleum)'!$V$4*Model!$AB$2253*AVERAGE('Assumptions (Petroleum)'!$X$2:$Z$2)/10^9),0)</f>
        <v>-0.00007746276024</v>
      </c>
      <c r="AN2387" s="160">
        <f>IF($AB$2253&gt;0,IPMT('Assumptions (Petroleum)'!$V$6,Model!AI$1,'Assumptions (Petroleum)'!$V$9,'Assumptions (Petroleum)'!$V$4*Model!$AB$2253*AVERAGE('Assumptions (Petroleum)'!$X$2:$Z$2)/10^9),0)</f>
        <v>-0.00005942354833</v>
      </c>
      <c r="AO2387" s="160">
        <f>IF($AB$2253&gt;0,IPMT('Assumptions (Petroleum)'!$V$6,Model!AJ$1,'Assumptions (Petroleum)'!$V$9,'Assumptions (Petroleum)'!$V$4*Model!$AB$2253*AVERAGE('Assumptions (Petroleum)'!$X$2:$Z$2)/10^9),0)</f>
        <v>-0.00004052747384</v>
      </c>
      <c r="AP2387" s="160">
        <f>IF($AB$2253&gt;0,IPMT('Assumptions (Petroleum)'!$V$6,Model!AK$1,'Assumptions (Petroleum)'!$V$9,'Assumptions (Petroleum)'!$V$4*Model!$AB$2253*AVERAGE('Assumptions (Petroleum)'!$X$2:$Z$2)/10^9),0)</f>
        <v>-0.00002073383583</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-0.0002338524554</v>
      </c>
      <c r="AD2388" s="160">
        <f>IF($AC$2253&gt;0,IPMT('Assumptions (Petroleum)'!$V$6,Model!X$1,'Assumptions (Petroleum)'!$V$9,'Assumptions (Petroleum)'!$V$4*Model!$AC$2253*AVERAGE('Assumptions (Petroleum)'!$Y$2:$AA$2)/10^9),0)</f>
        <v>-0.0002228096772</v>
      </c>
      <c r="AE2388" s="160">
        <f>IF($AC$2253&gt;0,IPMT('Assumptions (Petroleum)'!$V$6,Model!Y$1,'Assumptions (Petroleum)'!$V$9,'Assumptions (Petroleum)'!$V$4*Model!$AC$2253*AVERAGE('Assumptions (Petroleum)'!$Y$2:$AA$2)/10^9),0)</f>
        <v>-0.000211242367</v>
      </c>
      <c r="AF2388" s="160">
        <f>IF($AC$2253&gt;0,IPMT('Assumptions (Petroleum)'!$V$6,Model!Z$1,'Assumptions (Petroleum)'!$V$9,'Assumptions (Petroleum)'!$V$4*Model!$AC$2253*AVERAGE('Assumptions (Petroleum)'!$Y$2:$AA$2)/10^9),0)</f>
        <v>-0.0001991256096</v>
      </c>
      <c r="AG2388" s="160">
        <f>IF($AC$2253&gt;0,IPMT('Assumptions (Petroleum)'!$V$6,Model!AA$1,'Assumptions (Petroleum)'!$V$9,'Assumptions (Petroleum)'!$V$4*Model!$AC$2253*AVERAGE('Assumptions (Petroleum)'!$Y$2:$AA$2)/10^9),0)</f>
        <v>-0.0001864333062</v>
      </c>
      <c r="AH2388" s="160">
        <f>IF($AC$2253&gt;0,IPMT('Assumptions (Petroleum)'!$V$6,Model!AB$1,'Assumptions (Petroleum)'!$V$9,'Assumptions (Petroleum)'!$V$4*Model!$AC$2253*AVERAGE('Assumptions (Petroleum)'!$Y$2:$AA$2)/10^9),0)</f>
        <v>-0.0001731381183</v>
      </c>
      <c r="AI2388" s="160">
        <f>IF($AC$2253&gt;0,IPMT('Assumptions (Petroleum)'!$V$6,Model!AC$1,'Assumptions (Petroleum)'!$V$9,'Assumptions (Petroleum)'!$V$4*Model!$AC$2253*AVERAGE('Assumptions (Petroleum)'!$Y$2:$AA$2)/10^9),0)</f>
        <v>-0.0001592114091</v>
      </c>
      <c r="AJ2388" s="160">
        <f>IF($AC$2253&gt;0,IPMT('Assumptions (Petroleum)'!$V$6,Model!AD$1,'Assumptions (Petroleum)'!$V$9,'Assumptions (Petroleum)'!$V$4*Model!$AC$2253*AVERAGE('Assumptions (Petroleum)'!$Y$2:$AA$2)/10^9),0)</f>
        <v>-0.0001446231812</v>
      </c>
      <c r="AK2388" s="160">
        <f>IF($AC$2253&gt;0,IPMT('Assumptions (Petroleum)'!$V$6,Model!AE$1,'Assumptions (Petroleum)'!$V$9,'Assumptions (Petroleum)'!$V$4*Model!$AC$2253*AVERAGE('Assumptions (Petroleum)'!$Y$2:$AA$2)/10^9),0)</f>
        <v>-0.0001293420124</v>
      </c>
      <c r="AL2388" s="160">
        <f>IF($AC$2253&gt;0,IPMT('Assumptions (Petroleum)'!$V$6,Model!AF$1,'Assumptions (Petroleum)'!$V$9,'Assumptions (Petroleum)'!$V$4*Model!$AC$2253*AVERAGE('Assumptions (Petroleum)'!$Y$2:$AA$2)/10^9),0)</f>
        <v>-0.0001133349881</v>
      </c>
      <c r="AM2388" s="160">
        <f>IF($AC$2253&gt;0,IPMT('Assumptions (Petroleum)'!$V$6,Model!AG$1,'Assumptions (Petroleum)'!$V$9,'Assumptions (Petroleum)'!$V$4*Model!$AC$2253*AVERAGE('Assumptions (Petroleum)'!$Y$2:$AA$2)/10^9),0)</f>
        <v>-0.00009656763021</v>
      </c>
      <c r="AN2388" s="160">
        <f>IF($AC$2253&gt;0,IPMT('Assumptions (Petroleum)'!$V$6,Model!AH$1,'Assumptions (Petroleum)'!$V$9,'Assumptions (Petroleum)'!$V$4*Model!$AC$2253*AVERAGE('Assumptions (Petroleum)'!$Y$2:$AA$2)/10^9),0)</f>
        <v>-0.00007900382278</v>
      </c>
      <c r="AO2388" s="160">
        <f>IF($AC$2253&gt;0,IPMT('Assumptions (Petroleum)'!$V$6,Model!AI$1,'Assumptions (Petroleum)'!$V$9,'Assumptions (Petroleum)'!$V$4*Model!$AC$2253*AVERAGE('Assumptions (Petroleum)'!$Y$2:$AA$2)/10^9),0)</f>
        <v>-0.0000606057345</v>
      </c>
      <c r="AP2388" s="160">
        <f>IF($AC$2253&gt;0,IPMT('Assumptions (Petroleum)'!$V$6,Model!AJ$1,'Assumptions (Petroleum)'!$V$9,'Assumptions (Petroleum)'!$V$4*Model!$AC$2253*AVERAGE('Assumptions (Petroleum)'!$Y$2:$AA$2)/10^9),0)</f>
        <v>-0.00004133373703</v>
      </c>
      <c r="AQ2388" s="160">
        <f>IF($AC$2253&gt;0,IPMT('Assumptions (Petroleum)'!$V$6,Model!AK$1,'Assumptions (Petroleum)'!$V$9,'Assumptions (Petroleum)'!$V$4*Model!$AC$2253*AVERAGE('Assumptions (Petroleum)'!$Y$2:$AA$2)/10^9),0)</f>
        <v>-0.00002114631968</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-0.0002385047717</v>
      </c>
      <c r="AE2389" s="160">
        <f>IF($AD$2253&gt;0,IPMT('Assumptions (Petroleum)'!$V$6,Model!X$1,'Assumptions (Petroleum)'!$V$9,'Assumptions (Petroleum)'!$V$4*Model!$AD$2253*AVERAGE('Assumptions (Petroleum)'!$Z$2:$AB$2)/10^9),0)</f>
        <v>-0.0002272423058</v>
      </c>
      <c r="AF2389" s="160">
        <f>IF($AD$2253&gt;0,IPMT('Assumptions (Petroleum)'!$V$6,Model!Y$1,'Assumptions (Petroleum)'!$V$9,'Assumptions (Petroleum)'!$V$4*Model!$AD$2253*AVERAGE('Assumptions (Petroleum)'!$Z$2:$AB$2)/10^9),0)</f>
        <v>-0.0002154448728</v>
      </c>
      <c r="AG2389" s="160">
        <f>IF($AD$2253&gt;0,IPMT('Assumptions (Petroleum)'!$V$6,Model!Z$1,'Assumptions (Petroleum)'!$V$9,'Assumptions (Petroleum)'!$V$4*Model!$AD$2253*AVERAGE('Assumptions (Petroleum)'!$Z$2:$AB$2)/10^9),0)</f>
        <v>-0.0002030870617</v>
      </c>
      <c r="AH2389" s="160">
        <f>IF($AD$2253&gt;0,IPMT('Assumptions (Petroleum)'!$V$6,Model!AA$1,'Assumptions (Petroleum)'!$V$9,'Assumptions (Petroleum)'!$V$4*Model!$AD$2253*AVERAGE('Assumptions (Petroleum)'!$Z$2:$AB$2)/10^9),0)</f>
        <v>-0.0001901422546</v>
      </c>
      <c r="AI2389" s="160">
        <f>IF($AD$2253&gt;0,IPMT('Assumptions (Petroleum)'!$V$6,Model!AB$1,'Assumptions (Petroleum)'!$V$9,'Assumptions (Petroleum)'!$V$4*Model!$AD$2253*AVERAGE('Assumptions (Petroleum)'!$Z$2:$AB$2)/10^9),0)</f>
        <v>-0.0001765825692</v>
      </c>
      <c r="AJ2389" s="160">
        <f>IF($AD$2253&gt;0,IPMT('Assumptions (Petroleum)'!$V$6,Model!AC$1,'Assumptions (Petroleum)'!$V$9,'Assumptions (Petroleum)'!$V$4*Model!$AD$2253*AVERAGE('Assumptions (Petroleum)'!$Z$2:$AB$2)/10^9),0)</f>
        <v>-0.0001623787987</v>
      </c>
      <c r="AK2389" s="160">
        <f>IF($AD$2253&gt;0,IPMT('Assumptions (Petroleum)'!$V$6,Model!AD$1,'Assumptions (Petroleum)'!$V$9,'Assumptions (Petroleum)'!$V$4*Model!$AD$2253*AVERAGE('Assumptions (Petroleum)'!$Z$2:$AB$2)/10^9),0)</f>
        <v>-0.0001475003491</v>
      </c>
      <c r="AL2389" s="160">
        <f>IF($AD$2253&gt;0,IPMT('Assumptions (Petroleum)'!$V$6,Model!AE$1,'Assumptions (Petroleum)'!$V$9,'Assumptions (Petroleum)'!$V$4*Model!$AD$2253*AVERAGE('Assumptions (Petroleum)'!$Z$2:$AB$2)/10^9),0)</f>
        <v>-0.0001319151731</v>
      </c>
      <c r="AM2389" s="160">
        <f>IF($AD$2253&gt;0,IPMT('Assumptions (Petroleum)'!$V$6,Model!AF$1,'Assumptions (Petroleum)'!$V$9,'Assumptions (Petroleum)'!$V$4*Model!$AD$2253*AVERAGE('Assumptions (Petroleum)'!$Z$2:$AB$2)/10^9),0)</f>
        <v>-0.0001155897013</v>
      </c>
      <c r="AN2389" s="160">
        <f>IF($AD$2253&gt;0,IPMT('Assumptions (Petroleum)'!$V$6,Model!AG$1,'Assumptions (Petroleum)'!$V$9,'Assumptions (Petroleum)'!$V$4*Model!$AD$2253*AVERAGE('Assumptions (Petroleum)'!$Z$2:$AB$2)/10^9),0)</f>
        <v>-0.00009848876957</v>
      </c>
      <c r="AO2389" s="160">
        <f>IF($AD$2253&gt;0,IPMT('Assumptions (Petroleum)'!$V$6,Model!AH$1,'Assumptions (Petroleum)'!$V$9,'Assumptions (Petroleum)'!$V$4*Model!$AD$2253*AVERAGE('Assumptions (Petroleum)'!$Z$2:$AB$2)/10^9),0)</f>
        <v>-0.00008057554359</v>
      </c>
      <c r="AP2389" s="160">
        <f>IF($AD$2253&gt;0,IPMT('Assumptions (Petroleum)'!$V$6,Model!AI$1,'Assumptions (Petroleum)'!$V$9,'Assumptions (Petroleum)'!$V$4*Model!$AD$2253*AVERAGE('Assumptions (Petroleum)'!$Z$2:$AB$2)/10^9),0)</f>
        <v>-0.00006181143937</v>
      </c>
      <c r="AQ2389" s="160">
        <f>IF($AD$2253&gt;0,IPMT('Assumptions (Petroleum)'!$V$6,Model!AJ$1,'Assumptions (Petroleum)'!$V$9,'Assumptions (Petroleum)'!$V$4*Model!$AD$2253*AVERAGE('Assumptions (Petroleum)'!$Z$2:$AB$2)/10^9),0)</f>
        <v>-0.00004215604021</v>
      </c>
      <c r="AR2389" s="160">
        <f>IF($AD$2253&gt;0,IPMT('Assumptions (Petroleum)'!$V$6,Model!AK$1,'Assumptions (Petroleum)'!$V$9,'Assumptions (Petroleum)'!$V$4*Model!$AD$2253*AVERAGE('Assumptions (Petroleum)'!$Z$2:$AB$2)/10^9),0)</f>
        <v>-0.00002156700958</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-0.0002432496422</v>
      </c>
      <c r="AF2390" s="160">
        <f>IF($AE$2253&gt;0,IPMT('Assumptions (Petroleum)'!$V$6,Model!X$1,'Assumptions (Petroleum)'!$V$9,'Assumptions (Petroleum)'!$V$4*Model!$AE$2253*AVERAGE('Assumptions (Petroleum)'!$AA$2:$AC$2)/10^9),0)</f>
        <v>-0.0002317631182</v>
      </c>
      <c r="AG2390" s="160">
        <f>IF($AE$2253&gt;0,IPMT('Assumptions (Petroleum)'!$V$6,Model!Y$1,'Assumptions (Petroleum)'!$V$9,'Assumptions (Petroleum)'!$V$4*Model!$AE$2253*AVERAGE('Assumptions (Petroleum)'!$AA$2:$AC$2)/10^9),0)</f>
        <v>-0.0002197309842</v>
      </c>
      <c r="AH2390" s="160">
        <f>IF($AE$2253&gt;0,IPMT('Assumptions (Petroleum)'!$V$6,Model!Z$1,'Assumptions (Petroleum)'!$V$9,'Assumptions (Petroleum)'!$V$4*Model!$AE$2253*AVERAGE('Assumptions (Petroleum)'!$AA$2:$AC$2)/10^9),0)</f>
        <v>-0.0002071273239</v>
      </c>
      <c r="AI2390" s="160">
        <f>IF($AE$2253&gt;0,IPMT('Assumptions (Petroleum)'!$V$6,Model!AA$1,'Assumptions (Petroleum)'!$V$9,'Assumptions (Petroleum)'!$V$4*Model!$AE$2253*AVERAGE('Assumptions (Petroleum)'!$AA$2:$AC$2)/10^9),0)</f>
        <v>-0.0001939249898</v>
      </c>
      <c r="AJ2390" s="160">
        <f>IF($AE$2253&gt;0,IPMT('Assumptions (Petroleum)'!$V$6,Model!AB$1,'Assumptions (Petroleum)'!$V$9,'Assumptions (Petroleum)'!$V$4*Model!$AE$2253*AVERAGE('Assumptions (Petroleum)'!$AA$2:$AC$2)/10^9),0)</f>
        <v>-0.0001800955447</v>
      </c>
      <c r="AK2390" s="160">
        <f>IF($AE$2253&gt;0,IPMT('Assumptions (Petroleum)'!$V$6,Model!AC$1,'Assumptions (Petroleum)'!$V$9,'Assumptions (Petroleum)'!$V$4*Model!$AE$2253*AVERAGE('Assumptions (Petroleum)'!$AA$2:$AC$2)/10^9),0)</f>
        <v>-0.000165609201</v>
      </c>
      <c r="AL2390" s="160">
        <f>IF($AE$2253&gt;0,IPMT('Assumptions (Petroleum)'!$V$6,Model!AD$1,'Assumptions (Petroleum)'!$V$9,'Assumptions (Petroleum)'!$V$4*Model!$AE$2253*AVERAGE('Assumptions (Petroleum)'!$AA$2:$AC$2)/10^9),0)</f>
        <v>-0.000150434756</v>
      </c>
      <c r="AM2390" s="160">
        <f>IF($AE$2253&gt;0,IPMT('Assumptions (Petroleum)'!$V$6,Model!AE$1,'Assumptions (Petroleum)'!$V$9,'Assumptions (Petroleum)'!$V$4*Model!$AE$2253*AVERAGE('Assumptions (Petroleum)'!$AA$2:$AC$2)/10^9),0)</f>
        <v>-0.0001345395249</v>
      </c>
      <c r="AN2390" s="160">
        <f>IF($AE$2253&gt;0,IPMT('Assumptions (Petroleum)'!$V$6,Model!AF$1,'Assumptions (Petroleum)'!$V$9,'Assumptions (Petroleum)'!$V$4*Model!$AE$2253*AVERAGE('Assumptions (Petroleum)'!$AA$2:$AC$2)/10^9),0)</f>
        <v>-0.0001178892702</v>
      </c>
      <c r="AO2390" s="160">
        <f>IF($AE$2253&gt;0,IPMT('Assumptions (Petroleum)'!$V$6,Model!AG$1,'Assumptions (Petroleum)'!$V$9,'Assumptions (Petroleum)'!$V$4*Model!$AE$2253*AVERAGE('Assumptions (Petroleum)'!$AA$2:$AC$2)/10^9),0)</f>
        <v>-0.0001004481285</v>
      </c>
      <c r="AP2390" s="160">
        <f>IF($AE$2253&gt;0,IPMT('Assumptions (Petroleum)'!$V$6,Model!AH$1,'Assumptions (Petroleum)'!$V$9,'Assumptions (Petroleum)'!$V$4*Model!$AE$2253*AVERAGE('Assumptions (Petroleum)'!$AA$2:$AC$2)/10^9),0)</f>
        <v>-0.00008217853258</v>
      </c>
      <c r="AQ2390" s="160">
        <f>IF($AE$2253&gt;0,IPMT('Assumptions (Petroleum)'!$V$6,Model!AI$1,'Assumptions (Petroleum)'!$V$9,'Assumptions (Petroleum)'!$V$4*Model!$AE$2253*AVERAGE('Assumptions (Petroleum)'!$AA$2:$AC$2)/10^9),0)</f>
        <v>-0.00006304113082</v>
      </c>
      <c r="AR2390" s="160">
        <f>IF($AE$2253&gt;0,IPMT('Assumptions (Petroleum)'!$V$6,Model!AJ$1,'Assumptions (Petroleum)'!$V$9,'Assumptions (Petroleum)'!$V$4*Model!$AE$2253*AVERAGE('Assumptions (Petroleum)'!$AA$2:$AC$2)/10^9),0)</f>
        <v>-0.00004299470248</v>
      </c>
      <c r="AS2390" s="160">
        <f>IF($AE$2253&gt;0,IPMT('Assumptions (Petroleum)'!$V$6,Model!AK$1,'Assumptions (Petroleum)'!$V$9,'Assumptions (Petroleum)'!$V$4*Model!$AE$2253*AVERAGE('Assumptions (Petroleum)'!$AA$2:$AC$2)/10^9),0)</f>
        <v>-0.00002199606879</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-0.0002480889083</v>
      </c>
      <c r="AG2391" s="160">
        <f>IF($AF$2253&gt;0,IPMT('Assumptions (Petroleum)'!$V$6,Model!X$1,'Assumptions (Petroleum)'!$V$9,'Assumptions (Petroleum)'!$V$4*Model!$AF$2253*AVERAGE('Assumptions (Petroleum)'!$AB$2:$AD$2)/10^9),0)</f>
        <v>-0.0002363738687</v>
      </c>
      <c r="AH2391" s="160">
        <f>IF($AF$2253&gt;0,IPMT('Assumptions (Petroleum)'!$V$6,Model!Y$1,'Assumptions (Petroleum)'!$V$9,'Assumptions (Petroleum)'!$V$4*Model!$AF$2253*AVERAGE('Assumptions (Petroleum)'!$AB$2:$AD$2)/10^9),0)</f>
        <v>-0.0002241023646</v>
      </c>
      <c r="AI2391" s="160">
        <f>IF($AF$2253&gt;0,IPMT('Assumptions (Petroleum)'!$V$6,Model!Z$1,'Assumptions (Petroleum)'!$V$9,'Assumptions (Petroleum)'!$V$4*Model!$AF$2253*AVERAGE('Assumptions (Petroleum)'!$AB$2:$AD$2)/10^9),0)</f>
        <v>-0.0002112479641</v>
      </c>
      <c r="AJ2391" s="160">
        <f>IF($AF$2253&gt;0,IPMT('Assumptions (Petroleum)'!$V$6,Model!AA$1,'Assumptions (Petroleum)'!$V$9,'Assumptions (Petroleum)'!$V$4*Model!$AF$2253*AVERAGE('Assumptions (Petroleum)'!$AB$2:$AD$2)/10^9),0)</f>
        <v>-0.0001977829795</v>
      </c>
      <c r="AK2391" s="160">
        <f>IF($AF$2253&gt;0,IPMT('Assumptions (Petroleum)'!$V$6,Model!AB$1,'Assumptions (Petroleum)'!$V$9,'Assumptions (Petroleum)'!$V$4*Model!$AF$2253*AVERAGE('Assumptions (Petroleum)'!$AB$2:$AD$2)/10^9),0)</f>
        <v>-0.0001836784082</v>
      </c>
      <c r="AL2391" s="160">
        <f>IF($AF$2253&gt;0,IPMT('Assumptions (Petroleum)'!$V$6,Model!AC$1,'Assumptions (Petroleum)'!$V$9,'Assumptions (Petroleum)'!$V$4*Model!$AF$2253*AVERAGE('Assumptions (Petroleum)'!$AB$2:$AD$2)/10^9),0)</f>
        <v>-0.0001689038698</v>
      </c>
      <c r="AM2391" s="160">
        <f>IF($AF$2253&gt;0,IPMT('Assumptions (Petroleum)'!$V$6,Model!AD$1,'Assumptions (Petroleum)'!$V$9,'Assumptions (Petroleum)'!$V$4*Model!$AF$2253*AVERAGE('Assumptions (Petroleum)'!$AB$2:$AD$2)/10^9),0)</f>
        <v>-0.0001534275408</v>
      </c>
      <c r="AN2391" s="160">
        <f>IF($AF$2253&gt;0,IPMT('Assumptions (Petroleum)'!$V$6,Model!AE$1,'Assumptions (Petroleum)'!$V$9,'Assumptions (Petroleum)'!$V$4*Model!$AF$2253*AVERAGE('Assumptions (Petroleum)'!$AB$2:$AD$2)/10^9),0)</f>
        <v>-0.0001372160861</v>
      </c>
      <c r="AO2391" s="160">
        <f>IF($AF$2253&gt;0,IPMT('Assumptions (Petroleum)'!$V$6,Model!AF$1,'Assumptions (Petroleum)'!$V$9,'Assumptions (Petroleum)'!$V$4*Model!$AF$2253*AVERAGE('Assumptions (Petroleum)'!$AB$2:$AD$2)/10^9),0)</f>
        <v>-0.0001202345874</v>
      </c>
      <c r="AP2391" s="160">
        <f>IF($AF$2253&gt;0,IPMT('Assumptions (Petroleum)'!$V$6,Model!AG$1,'Assumptions (Petroleum)'!$V$9,'Assumptions (Petroleum)'!$V$4*Model!$AF$2253*AVERAGE('Assumptions (Petroleum)'!$AB$2:$AD$2)/10^9),0)</f>
        <v>-0.0001024464674</v>
      </c>
      <c r="AQ2391" s="160">
        <f>IF($AF$2253&gt;0,IPMT('Assumptions (Petroleum)'!$V$6,Model!AH$1,'Assumptions (Petroleum)'!$V$9,'Assumptions (Petroleum)'!$V$4*Model!$AF$2253*AVERAGE('Assumptions (Petroleum)'!$AB$2:$AD$2)/10^9),0)</f>
        <v>-0.00008381341181</v>
      </c>
      <c r="AR2391" s="160">
        <f>IF($AF$2253&gt;0,IPMT('Assumptions (Petroleum)'!$V$6,Model!AI$1,'Assumptions (Petroleum)'!$V$9,'Assumptions (Petroleum)'!$V$4*Model!$AF$2253*AVERAGE('Assumptions (Petroleum)'!$AB$2:$AD$2)/10^9),0)</f>
        <v>-0.00006429528604</v>
      </c>
      <c r="AS2391" s="160">
        <f>IF($AF$2253&gt;0,IPMT('Assumptions (Petroleum)'!$V$6,Model!AJ$1,'Assumptions (Petroleum)'!$V$9,'Assumptions (Petroleum)'!$V$4*Model!$AF$2253*AVERAGE('Assumptions (Petroleum)'!$AB$2:$AD$2)/10^9),0)</f>
        <v>-0.00004385004929</v>
      </c>
      <c r="AT2391" s="160">
        <f>IF($AF$2253&gt;0,IPMT('Assumptions (Petroleum)'!$V$6,Model!AK$1,'Assumptions (Petroleum)'!$V$9,'Assumptions (Petroleum)'!$V$4*Model!$AF$2253*AVERAGE('Assumptions (Petroleum)'!$AB$2:$AD$2)/10^9),0)</f>
        <v>-0.0000224336638</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-0.000253024448</v>
      </c>
      <c r="AH2392" s="160">
        <f>IF($AG$2253&gt;0,IPMT('Assumptions (Petroleum)'!$V$6,Model!X$1,'Assumptions (Petroleum)'!$V$9,'Assumptions (Petroleum)'!$V$4*Model!$AG$2253*AVERAGE('Assumptions (Petroleum)'!$AC$2:$AE$2)/10^9),0)</f>
        <v>-0.0002410763465</v>
      </c>
      <c r="AI2392" s="160">
        <f>IF($AG$2253&gt;0,IPMT('Assumptions (Petroleum)'!$V$6,Model!Y$1,'Assumptions (Petroleum)'!$V$9,'Assumptions (Petroleum)'!$V$4*Model!$AG$2253*AVERAGE('Assumptions (Petroleum)'!$AC$2:$AE$2)/10^9),0)</f>
        <v>-0.0002285607102</v>
      </c>
      <c r="AJ2392" s="160">
        <f>IF($AG$2253&gt;0,IPMT('Assumptions (Petroleum)'!$V$6,Model!Z$1,'Assumptions (Petroleum)'!$V$9,'Assumptions (Petroleum)'!$V$4*Model!$AG$2253*AVERAGE('Assumptions (Petroleum)'!$AC$2:$AE$2)/10^9),0)</f>
        <v>-0.0002154505812</v>
      </c>
      <c r="AK2392" s="160">
        <f>IF($AG$2253&gt;0,IPMT('Assumptions (Petroleum)'!$V$6,Model!AA$1,'Assumptions (Petroleum)'!$V$9,'Assumptions (Petroleum)'!$V$4*Model!$AG$2253*AVERAGE('Assumptions (Petroleum)'!$AC$2:$AE$2)/10^9),0)</f>
        <v>-0.0002017177211</v>
      </c>
      <c r="AL2392" s="160">
        <f>IF($AG$2253&gt;0,IPMT('Assumptions (Petroleum)'!$V$6,Model!AB$1,'Assumptions (Petroleum)'!$V$9,'Assumptions (Petroleum)'!$V$4*Model!$AG$2253*AVERAGE('Assumptions (Petroleum)'!$AC$2:$AE$2)/10^9),0)</f>
        <v>-0.0001873325501</v>
      </c>
      <c r="AM2392" s="160">
        <f>IF($AG$2253&gt;0,IPMT('Assumptions (Petroleum)'!$V$6,Model!AC$1,'Assumptions (Petroleum)'!$V$9,'Assumptions (Petroleum)'!$V$4*Model!$AG$2253*AVERAGE('Assumptions (Petroleum)'!$AC$2:$AE$2)/10^9),0)</f>
        <v>-0.0001722640835</v>
      </c>
      <c r="AN2392" s="160">
        <f>IF($AG$2253&gt;0,IPMT('Assumptions (Petroleum)'!$V$6,Model!AD$1,'Assumptions (Petroleum)'!$V$9,'Assumptions (Petroleum)'!$V$4*Model!$AG$2253*AVERAGE('Assumptions (Petroleum)'!$AC$2:$AE$2)/10^9),0)</f>
        <v>-0.0001564798647</v>
      </c>
      <c r="AO2392" s="160">
        <f>IF($AG$2253&gt;0,IPMT('Assumptions (Petroleum)'!$V$6,Model!AE$1,'Assumptions (Petroleum)'!$V$9,'Assumptions (Petroleum)'!$V$4*Model!$AG$2253*AVERAGE('Assumptions (Petroleum)'!$AC$2:$AE$2)/10^9),0)</f>
        <v>-0.0001399458955</v>
      </c>
      <c r="AP2392" s="160">
        <f>IF($AG$2253&gt;0,IPMT('Assumptions (Petroleum)'!$V$6,Model!AF$1,'Assumptions (Petroleum)'!$V$9,'Assumptions (Petroleum)'!$V$4*Model!$AG$2253*AVERAGE('Assumptions (Petroleum)'!$AC$2:$AE$2)/10^9),0)</f>
        <v>-0.0001226265628</v>
      </c>
      <c r="AQ2392" s="160">
        <f>IF($AG$2253&gt;0,IPMT('Assumptions (Petroleum)'!$V$6,Model!AG$1,'Assumptions (Petroleum)'!$V$9,'Assumptions (Petroleum)'!$V$4*Model!$AG$2253*AVERAGE('Assumptions (Petroleum)'!$AC$2:$AE$2)/10^9),0)</f>
        <v>-0.0001044845618</v>
      </c>
      <c r="AR2392" s="160">
        <f>IF($AG$2253&gt;0,IPMT('Assumptions (Petroleum)'!$V$6,Model!AH$1,'Assumptions (Petroleum)'!$V$9,'Assumptions (Petroleum)'!$V$4*Model!$AG$2253*AVERAGE('Assumptions (Petroleum)'!$AC$2:$AE$2)/10^9),0)</f>
        <v>-0.00008548081572</v>
      </c>
      <c r="AS2392" s="160">
        <f>IF($AG$2253&gt;0,IPMT('Assumptions (Petroleum)'!$V$6,Model!AI$1,'Assumptions (Petroleum)'!$V$9,'Assumptions (Petroleum)'!$V$4*Model!$AG$2253*AVERAGE('Assumptions (Petroleum)'!$AC$2:$AE$2)/10^9),0)</f>
        <v>-0.00006557439172</v>
      </c>
      <c r="AT2392" s="160">
        <f>IF($AG$2253&gt;0,IPMT('Assumptions (Petroleum)'!$V$6,Model!AJ$1,'Assumptions (Petroleum)'!$V$9,'Assumptions (Petroleum)'!$V$4*Model!$AG$2253*AVERAGE('Assumptions (Petroleum)'!$AC$2:$AE$2)/10^9),0)</f>
        <v>-0.00004472241258</v>
      </c>
      <c r="AU2392" s="160">
        <f>IF($AG$2253&gt;0,IPMT('Assumptions (Petroleum)'!$V$6,Model!AK$1,'Assumptions (Petroleum)'!$V$9,'Assumptions (Petroleum)'!$V$4*Model!$AG$2253*AVERAGE('Assumptions (Petroleum)'!$AC$2:$AE$2)/10^9),0)</f>
        <v>-0.00002287996444</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-0.0002580581764</v>
      </c>
      <c r="AI2393" s="160">
        <f>IF($AH$2253&gt;0,IPMT('Assumptions (Petroleum)'!$V$6,Model!X$1,'Assumptions (Petroleum)'!$V$9,'Assumptions (Petroleum)'!$V$4*Model!$AH$2253*AVERAGE('Assumptions (Petroleum)'!$AD$2:$AF$2)/10^9),0)</f>
        <v>-0.0002458723766</v>
      </c>
      <c r="AJ2393" s="160">
        <f>IF($AH$2253&gt;0,IPMT('Assumptions (Petroleum)'!$V$6,Model!Y$1,'Assumptions (Petroleum)'!$V$9,'Assumptions (Petroleum)'!$V$4*Model!$AH$2253*AVERAGE('Assumptions (Petroleum)'!$AD$2:$AF$2)/10^9),0)</f>
        <v>-0.0002331077512</v>
      </c>
      <c r="AK2393" s="160">
        <f>IF($AH$2253&gt;0,IPMT('Assumptions (Petroleum)'!$V$6,Model!Z$1,'Assumptions (Petroleum)'!$V$9,'Assumptions (Petroleum)'!$V$4*Model!$AH$2253*AVERAGE('Assumptions (Petroleum)'!$AD$2:$AF$2)/10^9),0)</f>
        <v>-0.0002197368062</v>
      </c>
      <c r="AL2393" s="160">
        <f>IF($AH$2253&gt;0,IPMT('Assumptions (Petroleum)'!$V$6,Model!AA$1,'Assumptions (Petroleum)'!$V$9,'Assumptions (Petroleum)'!$V$4*Model!$AH$2253*AVERAGE('Assumptions (Petroleum)'!$AD$2:$AF$2)/10^9),0)</f>
        <v>-0.0002057307413</v>
      </c>
      <c r="AM2393" s="160">
        <f>IF($AH$2253&gt;0,IPMT('Assumptions (Petroleum)'!$V$6,Model!AB$1,'Assumptions (Petroleum)'!$V$9,'Assumptions (Petroleum)'!$V$4*Model!$AH$2253*AVERAGE('Assumptions (Petroleum)'!$AD$2:$AF$2)/10^9),0)</f>
        <v>-0.0001910593883</v>
      </c>
      <c r="AN2393" s="160">
        <f>IF($AH$2253&gt;0,IPMT('Assumptions (Petroleum)'!$V$6,Model!AC$1,'Assumptions (Petroleum)'!$V$9,'Assumptions (Petroleum)'!$V$4*Model!$AH$2253*AVERAGE('Assumptions (Petroleum)'!$AD$2:$AF$2)/10^9),0)</f>
        <v>-0.000175691146</v>
      </c>
      <c r="AO2393" s="160">
        <f>IF($AH$2253&gt;0,IPMT('Assumptions (Petroleum)'!$V$6,Model!AD$1,'Assumptions (Petroleum)'!$V$9,'Assumptions (Petroleum)'!$V$4*Model!$AH$2253*AVERAGE('Assumptions (Petroleum)'!$AD$2:$AF$2)/10^9),0)</f>
        <v>-0.0001595929123</v>
      </c>
      <c r="AP2393" s="160">
        <f>IF($AH$2253&gt;0,IPMT('Assumptions (Petroleum)'!$V$6,Model!AE$1,'Assumptions (Petroleum)'!$V$9,'Assumptions (Petroleum)'!$V$4*Model!$AH$2253*AVERAGE('Assumptions (Petroleum)'!$AD$2:$AF$2)/10^9),0)</f>
        <v>-0.0001427300124</v>
      </c>
      <c r="AQ2393" s="160">
        <f>IF($AH$2253&gt;0,IPMT('Assumptions (Petroleum)'!$V$6,Model!AF$1,'Assumptions (Petroleum)'!$V$9,'Assumptions (Petroleum)'!$V$4*Model!$AH$2253*AVERAGE('Assumptions (Petroleum)'!$AD$2:$AF$2)/10^9),0)</f>
        <v>-0.0001250661247</v>
      </c>
      <c r="AR2393" s="160">
        <f>IF($AH$2253&gt;0,IPMT('Assumptions (Petroleum)'!$V$6,Model!AG$1,'Assumptions (Petroleum)'!$V$9,'Assumptions (Petroleum)'!$V$4*Model!$AH$2253*AVERAGE('Assumptions (Petroleum)'!$AD$2:$AF$2)/10^9),0)</f>
        <v>-0.0001065632025</v>
      </c>
      <c r="AS2393" s="160">
        <f>IF($AH$2253&gt;0,IPMT('Assumptions (Petroleum)'!$V$6,Model!AH$1,'Assumptions (Petroleum)'!$V$9,'Assumptions (Petroleum)'!$V$4*Model!$AH$2253*AVERAGE('Assumptions (Petroleum)'!$AD$2:$AF$2)/10^9),0)</f>
        <v>-0.00008718139136</v>
      </c>
      <c r="AT2393" s="160">
        <f>IF($AH$2253&gt;0,IPMT('Assumptions (Petroleum)'!$V$6,Model!AI$1,'Assumptions (Petroleum)'!$V$9,'Assumptions (Petroleum)'!$V$4*Model!$AH$2253*AVERAGE('Assumptions (Petroleum)'!$AD$2:$AF$2)/10^9),0)</f>
        <v>-0.00006687894424</v>
      </c>
      <c r="AU2393" s="160">
        <f>IF($AH$2253&gt;0,IPMT('Assumptions (Petroleum)'!$V$6,Model!AJ$1,'Assumptions (Petroleum)'!$V$9,'Assumptions (Petroleum)'!$V$4*Model!$AH$2253*AVERAGE('Assumptions (Petroleum)'!$AD$2:$AF$2)/10^9),0)</f>
        <v>-0.00004561213088</v>
      </c>
      <c r="AV2393" s="160">
        <f>IF($AH$2253&gt;0,IPMT('Assumptions (Petroleum)'!$V$6,Model!AK$1,'Assumptions (Petroleum)'!$V$9,'Assumptions (Petroleum)'!$V$4*Model!$AH$2253*AVERAGE('Assumptions (Petroleum)'!$AD$2:$AF$2)/10^9),0)</f>
        <v>-0.00002333514388</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-0.000263192047</v>
      </c>
      <c r="AJ2394" s="160">
        <f>IF($AI$2253&gt;0,IPMT('Assumptions (Petroleum)'!$V$6,Model!X$1,'Assumptions (Petroleum)'!$V$9,'Assumptions (Petroleum)'!$V$4*Model!$AI$2253*AVERAGE('Assumptions (Petroleum)'!$AE$2:$AG$2)/10^9),0)</f>
        <v>-0.00025076382</v>
      </c>
      <c r="AK2394" s="160">
        <f>IF($AI$2253&gt;0,IPMT('Assumptions (Petroleum)'!$V$6,Model!Y$1,'Assumptions (Petroleum)'!$V$9,'Assumptions (Petroleum)'!$V$4*Model!$AI$2253*AVERAGE('Assumptions (Petroleum)'!$AE$2:$AG$2)/10^9),0)</f>
        <v>-0.0002377452522</v>
      </c>
      <c r="AL2394" s="160">
        <f>IF($AI$2253&gt;0,IPMT('Assumptions (Petroleum)'!$V$6,Model!Z$1,'Assumptions (Petroleum)'!$V$9,'Assumptions (Petroleum)'!$V$4*Model!$AI$2253*AVERAGE('Assumptions (Petroleum)'!$AE$2:$AG$2)/10^9),0)</f>
        <v>-0.0002241083024</v>
      </c>
      <c r="AM2394" s="160">
        <f>IF($AI$2253&gt;0,IPMT('Assumptions (Petroleum)'!$V$6,Model!AA$1,'Assumptions (Petroleum)'!$V$9,'Assumptions (Petroleum)'!$V$4*Model!$AI$2253*AVERAGE('Assumptions (Petroleum)'!$AE$2:$AG$2)/10^9),0)</f>
        <v>-0.0002098235975</v>
      </c>
      <c r="AN2394" s="160">
        <f>IF($AI$2253&gt;0,IPMT('Assumptions (Petroleum)'!$V$6,Model!AB$1,'Assumptions (Petroleum)'!$V$9,'Assumptions (Petroleum)'!$V$4*Model!$AI$2253*AVERAGE('Assumptions (Petroleum)'!$AE$2:$AG$2)/10^9),0)</f>
        <v>-0.0001948603691</v>
      </c>
      <c r="AO2394" s="160">
        <f>IF($AI$2253&gt;0,IPMT('Assumptions (Petroleum)'!$V$6,Model!AC$1,'Assumptions (Petroleum)'!$V$9,'Assumptions (Petroleum)'!$V$4*Model!$AI$2253*AVERAGE('Assumptions (Petroleum)'!$AE$2:$AG$2)/10^9),0)</f>
        <v>-0.0001791863874</v>
      </c>
      <c r="AP2394" s="160">
        <f>IF($AI$2253&gt;0,IPMT('Assumptions (Petroleum)'!$V$6,Model!AD$1,'Assumptions (Petroleum)'!$V$9,'Assumptions (Petroleum)'!$V$4*Model!$AI$2253*AVERAGE('Assumptions (Petroleum)'!$AE$2:$AG$2)/10^9),0)</f>
        <v>-0.0001627678915</v>
      </c>
      <c r="AQ2394" s="160">
        <f>IF($AI$2253&gt;0,IPMT('Assumptions (Petroleum)'!$V$6,Model!AE$1,'Assumptions (Petroleum)'!$V$9,'Assumptions (Petroleum)'!$V$4*Model!$AI$2253*AVERAGE('Assumptions (Petroleum)'!$AE$2:$AG$2)/10^9),0)</f>
        <v>-0.0001455695171</v>
      </c>
      <c r="AR2394" s="160">
        <f>IF($AI$2253&gt;0,IPMT('Assumptions (Petroleum)'!$V$6,Model!AF$1,'Assumptions (Petroleum)'!$V$9,'Assumptions (Petroleum)'!$V$4*Model!$AI$2253*AVERAGE('Assumptions (Petroleum)'!$AE$2:$AG$2)/10^9),0)</f>
        <v>-0.0001275542199</v>
      </c>
      <c r="AS2394" s="160">
        <f>IF($AI$2253&gt;0,IPMT('Assumptions (Petroleum)'!$V$6,Model!AG$1,'Assumptions (Petroleum)'!$V$9,'Assumptions (Petroleum)'!$V$4*Model!$AI$2253*AVERAGE('Assumptions (Petroleum)'!$AE$2:$AG$2)/10^9),0)</f>
        <v>-0.0001086831961</v>
      </c>
      <c r="AT2394" s="160">
        <f>IF($AI$2253&gt;0,IPMT('Assumptions (Petroleum)'!$V$6,Model!AH$1,'Assumptions (Petroleum)'!$V$9,'Assumptions (Petroleum)'!$V$4*Model!$AI$2253*AVERAGE('Assumptions (Petroleum)'!$AE$2:$AG$2)/10^9),0)</f>
        <v>-0.00008891579866</v>
      </c>
      <c r="AU2394" s="160">
        <f>IF($AI$2253&gt;0,IPMT('Assumptions (Petroleum)'!$V$6,Model!AI$1,'Assumptions (Petroleum)'!$V$9,'Assumptions (Petroleum)'!$V$4*Model!$AI$2253*AVERAGE('Assumptions (Petroleum)'!$AE$2:$AG$2)/10^9),0)</f>
        <v>-0.00006820944983</v>
      </c>
      <c r="AV2394" s="160">
        <f>IF($AI$2253&gt;0,IPMT('Assumptions (Petroleum)'!$V$6,Model!AJ$1,'Assumptions (Petroleum)'!$V$9,'Assumptions (Petroleum)'!$V$4*Model!$AI$2253*AVERAGE('Assumptions (Petroleum)'!$AE$2:$AG$2)/10^9),0)</f>
        <v>-0.00004651954944</v>
      </c>
      <c r="AW2394" s="160">
        <f>IF($AI$2253&gt;0,IPMT('Assumptions (Petroleum)'!$V$6,Model!AK$1,'Assumptions (Petroleum)'!$V$9,'Assumptions (Petroleum)'!$V$4*Model!$AI$2253*AVERAGE('Assumptions (Petroleum)'!$AE$2:$AG$2)/10^9),0)</f>
        <v>-0.00002379937877</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-0.0002684280521</v>
      </c>
      <c r="AK2395" s="177">
        <f>IF($AJ$2253&gt;0,IPMT('Assumptions (Petroleum)'!$V$6,Model!X$1,'Assumptions (Petroleum)'!$V$9,'Assumptions (Petroleum)'!$V$4*Model!$AJ$2253*AVERAGE('Assumptions (Petroleum)'!$AF$2:$AH$2)/10^9),0)</f>
        <v>-0.000255752575</v>
      </c>
      <c r="AL2395" s="177">
        <f>IF($AJ$2253&gt;0,IPMT('Assumptions (Petroleum)'!$V$6,Model!Y$1,'Assumptions (Petroleum)'!$V$9,'Assumptions (Petroleum)'!$V$4*Model!$AJ$2253*AVERAGE('Assumptions (Petroleum)'!$AF$2:$AH$2)/10^9),0)</f>
        <v>-0.0002424750127</v>
      </c>
      <c r="AM2395" s="177">
        <f>IF($AJ$2253&gt;0,IPMT('Assumptions (Petroleum)'!$V$6,Model!Z$1,'Assumptions (Petroleum)'!$V$9,'Assumptions (Petroleum)'!$V$4*Model!$AJ$2253*AVERAGE('Assumptions (Petroleum)'!$AF$2:$AH$2)/10^9),0)</f>
        <v>-0.0002285667662</v>
      </c>
      <c r="AN2395" s="177">
        <f>IF($AJ$2253&gt;0,IPMT('Assumptions (Petroleum)'!$V$6,Model!AA$1,'Assumptions (Petroleum)'!$V$9,'Assumptions (Petroleum)'!$V$4*Model!$AJ$2253*AVERAGE('Assumptions (Petroleum)'!$AF$2:$AH$2)/10^9),0)</f>
        <v>-0.000213997878</v>
      </c>
      <c r="AO2395" s="177">
        <f>IF($AJ$2253&gt;0,IPMT('Assumptions (Petroleum)'!$V$6,Model!AB$1,'Assumptions (Petroleum)'!$V$9,'Assumptions (Petroleum)'!$V$4*Model!$AJ$2253*AVERAGE('Assumptions (Petroleum)'!$AF$2:$AH$2)/10^9),0)</f>
        <v>-0.0001987369676</v>
      </c>
      <c r="AP2395" s="177">
        <f>IF($AJ$2253&gt;0,IPMT('Assumptions (Petroleum)'!$V$6,Model!AC$1,'Assumptions (Petroleum)'!$V$9,'Assumptions (Petroleum)'!$V$4*Model!$AJ$2253*AVERAGE('Assumptions (Petroleum)'!$AF$2:$AH$2)/10^9),0)</f>
        <v>-0.0001827511639</v>
      </c>
      <c r="AQ2395" s="177">
        <f>IF($AJ$2253&gt;0,IPMT('Assumptions (Petroleum)'!$V$6,Model!AD$1,'Assumptions (Petroleum)'!$V$9,'Assumptions (Petroleum)'!$V$4*Model!$AJ$2253*AVERAGE('Assumptions (Petroleum)'!$AF$2:$AH$2)/10^9),0)</f>
        <v>-0.0001660060346</v>
      </c>
      <c r="AR2395" s="177">
        <f>IF($AJ$2253&gt;0,IPMT('Assumptions (Petroleum)'!$V$6,Model!AE$1,'Assumptions (Petroleum)'!$V$9,'Assumptions (Petroleum)'!$V$4*Model!$AJ$2253*AVERAGE('Assumptions (Petroleum)'!$AF$2:$AH$2)/10^9),0)</f>
        <v>-0.0001484655116</v>
      </c>
      <c r="AS2395" s="177">
        <f>IF($AJ$2253&gt;0,IPMT('Assumptions (Petroleum)'!$V$6,Model!AF$1,'Assumptions (Petroleum)'!$V$9,'Assumptions (Petroleum)'!$V$4*Model!$AJ$2253*AVERAGE('Assumptions (Petroleum)'!$AF$2:$AH$2)/10^9),0)</f>
        <v>-0.0001300918139</v>
      </c>
      <c r="AT2395" s="177">
        <f>IF($AJ$2253&gt;0,IPMT('Assumptions (Petroleum)'!$V$6,Model!AG$1,'Assumptions (Petroleum)'!$V$9,'Assumptions (Petroleum)'!$V$4*Model!$AJ$2253*AVERAGE('Assumptions (Petroleum)'!$AF$2:$AH$2)/10^9),0)</f>
        <v>-0.0001108453654</v>
      </c>
      <c r="AU2395" s="177">
        <f>IF($AJ$2253&gt;0,IPMT('Assumptions (Petroleum)'!$V$6,Model!AH$1,'Assumptions (Petroleum)'!$V$9,'Assumptions (Petroleum)'!$V$4*Model!$AJ$2253*AVERAGE('Assumptions (Petroleum)'!$AF$2:$AH$2)/10^9),0)</f>
        <v>-0.00009068471066</v>
      </c>
      <c r="AV2395" s="177">
        <f>IF($AJ$2253&gt;0,IPMT('Assumptions (Petroleum)'!$V$6,Model!AI$1,'Assumptions (Petroleum)'!$V$9,'Assumptions (Petroleum)'!$V$4*Model!$AJ$2253*AVERAGE('Assumptions (Petroleum)'!$AF$2:$AH$2)/10^9),0)</f>
        <v>-0.00006956642482</v>
      </c>
      <c r="AW2395" s="177">
        <f>IF($AJ$2253&gt;0,IPMT('Assumptions (Petroleum)'!$V$6,Model!AJ$1,'Assumptions (Petroleum)'!$V$9,'Assumptions (Petroleum)'!$V$4*Model!$AJ$2253*AVERAGE('Assumptions (Petroleum)'!$AF$2:$AH$2)/10^9),0)</f>
        <v>-0.00004744502039</v>
      </c>
      <c r="AX2395" s="177">
        <f>IF($AJ$2253&gt;0,IPMT('Assumptions (Petroleum)'!$V$6,Model!AK$1,'Assumptions (Petroleum)'!$V$9,'Assumptions (Petroleum)'!$V$4*Model!$AJ$2253*AVERAGE('Assumptions (Petroleum)'!$AF$2:$AH$2)/10^9),0)</f>
        <v>-0.00002427284926</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-0.0002737682235</v>
      </c>
      <c r="AL2396" s="160">
        <f>IF($AK$2253&gt;0,IPMT('Assumptions (Petroleum)'!$V$6,Model!X$1,'Assumptions (Petroleum)'!$V$9,'Assumptions (Petroleum)'!$V$4*Model!$AK$2253*AVERAGE('Assumptions (Petroleum)'!$AG$2:$AI$2)/10^9),0)</f>
        <v>-0.0002608405774</v>
      </c>
      <c r="AM2396" s="160">
        <f>IF($AK$2253&gt;0,IPMT('Assumptions (Petroleum)'!$V$6,Model!Y$1,'Assumptions (Petroleum)'!$V$9,'Assumptions (Petroleum)'!$V$4*Model!$AK$2253*AVERAGE('Assumptions (Petroleum)'!$AG$2:$AI$2)/10^9),0)</f>
        <v>-0.0002472988681</v>
      </c>
      <c r="AN2396" s="160">
        <f>IF($AK$2253&gt;0,IPMT('Assumptions (Petroleum)'!$V$6,Model!Z$1,'Assumptions (Petroleum)'!$V$9,'Assumptions (Petroleum)'!$V$4*Model!$AK$2253*AVERAGE('Assumptions (Petroleum)'!$AG$2:$AI$2)/10^9),0)</f>
        <v>-0.0002331139277</v>
      </c>
      <c r="AO2396" s="160">
        <f>IF($AK$2253&gt;0,IPMT('Assumptions (Petroleum)'!$V$6,Model!AA$1,'Assumptions (Petroleum)'!$V$9,'Assumptions (Petroleum)'!$V$4*Model!$AK$2253*AVERAGE('Assumptions (Petroleum)'!$AG$2:$AI$2)/10^9),0)</f>
        <v>-0.0002182552025</v>
      </c>
      <c r="AP2396" s="160">
        <f>IF($AK$2253&gt;0,IPMT('Assumptions (Petroleum)'!$V$6,Model!AB$1,'Assumptions (Petroleum)'!$V$9,'Assumptions (Petroleum)'!$V$4*Model!$AK$2253*AVERAGE('Assumptions (Petroleum)'!$AG$2:$AI$2)/10^9),0)</f>
        <v>-0.000202690688</v>
      </c>
      <c r="AQ2396" s="160">
        <f>IF($AK$2253&gt;0,IPMT('Assumptions (Petroleum)'!$V$6,Model!AC$1,'Assumptions (Petroleum)'!$V$9,'Assumptions (Petroleum)'!$V$4*Model!$AK$2253*AVERAGE('Assumptions (Petroleum)'!$AG$2:$AI$2)/10^9),0)</f>
        <v>-0.000186386859</v>
      </c>
      <c r="AR2396" s="160">
        <f>IF($AK$2253&gt;0,IPMT('Assumptions (Petroleum)'!$V$6,Model!AD$1,'Assumptions (Petroleum)'!$V$9,'Assumptions (Petroleum)'!$V$4*Model!$AK$2253*AVERAGE('Assumptions (Petroleum)'!$AG$2:$AI$2)/10^9),0)</f>
        <v>-0.0001693085981</v>
      </c>
      <c r="AS2396" s="160">
        <f>IF($AK$2253&gt;0,IPMT('Assumptions (Petroleum)'!$V$6,Model!AE$1,'Assumptions (Petroleum)'!$V$9,'Assumptions (Petroleum)'!$V$4*Model!$AK$2253*AVERAGE('Assumptions (Petroleum)'!$AG$2:$AI$2)/10^9),0)</f>
        <v>-0.0001514191198</v>
      </c>
      <c r="AT2396" s="160">
        <f>IF($AK$2253&gt;0,IPMT('Assumptions (Petroleum)'!$V$6,Model!AF$1,'Assumptions (Petroleum)'!$V$9,'Assumptions (Petroleum)'!$V$4*Model!$AK$2253*AVERAGE('Assumptions (Petroleum)'!$AG$2:$AI$2)/10^9),0)</f>
        <v>-0.0001326798913</v>
      </c>
      <c r="AU2396" s="160">
        <f>IF($AK$2253&gt;0,IPMT('Assumptions (Petroleum)'!$V$6,Model!AG$1,'Assumptions (Petroleum)'!$V$9,'Assumptions (Petroleum)'!$V$4*Model!$AK$2253*AVERAGE('Assumptions (Petroleum)'!$AG$2:$AI$2)/10^9),0)</f>
        <v>-0.0001130505494</v>
      </c>
      <c r="AV2396" s="160">
        <f>IF($AK$2253&gt;0,IPMT('Assumptions (Petroleum)'!$V$6,Model!AH$1,'Assumptions (Petroleum)'!$V$9,'Assumptions (Petroleum)'!$V$4*Model!$AK$2253*AVERAGE('Assumptions (Petroleum)'!$AG$2:$AI$2)/10^9),0)</f>
        <v>-0.00009248881382</v>
      </c>
      <c r="AW2396" s="160">
        <f>IF($AK$2253&gt;0,IPMT('Assumptions (Petroleum)'!$V$6,Model!AI$1,'Assumptions (Petroleum)'!$V$9,'Assumptions (Petroleum)'!$V$4*Model!$AK$2253*AVERAGE('Assumptions (Petroleum)'!$AG$2:$AI$2)/10^9),0)</f>
        <v>-0.00007095039579</v>
      </c>
      <c r="AX2396" s="160">
        <f>IF($AK$2253&gt;0,IPMT('Assumptions (Petroleum)'!$V$6,Model!AJ$1,'Assumptions (Petroleum)'!$V$9,'Assumptions (Petroleum)'!$V$4*Model!$AK$2253*AVERAGE('Assumptions (Petroleum)'!$AG$2:$AI$2)/10^9),0)</f>
        <v>-0.00004838890289</v>
      </c>
      <c r="AY2396" s="160">
        <f>IF($AK$2253&gt;0,IPMT('Assumptions (Petroleum)'!$V$6,Model!AK$1,'Assumptions (Petroleum)'!$V$9,'Assumptions (Petroleum)'!$V$4*Model!$AK$2253*AVERAGE('Assumptions (Petroleum)'!$AG$2:$AI$2)/10^9),0)</f>
        <v>-0.00002475573909</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-0.0002792146335</v>
      </c>
      <c r="AM2397" s="177">
        <f>IF($AL$2253&gt;0,IPMT('Assumptions (Petroleum)'!$V$6,Model!X$1,'Assumptions (Petroleum)'!$V$9,'Assumptions (Petroleum)'!$V$4*Model!$AL$2253*AVERAGE('Assumptions (Petroleum)'!$AH$2:$AJ$2)/10^9),0)</f>
        <v>-0.0002660298018</v>
      </c>
      <c r="AN2397" s="177">
        <f>IF($AL$2253&gt;0,IPMT('Assumptions (Petroleum)'!$V$6,Model!Y$1,'Assumptions (Petroleum)'!$V$9,'Assumptions (Petroleum)'!$V$4*Model!$AL$2253*AVERAGE('Assumptions (Petroleum)'!$AH$2:$AJ$2)/10^9),0)</f>
        <v>-0.0002522186905</v>
      </c>
      <c r="AO2397" s="177">
        <f>IF($AL$2253&gt;0,IPMT('Assumptions (Petroleum)'!$V$6,Model!Z$1,'Assumptions (Petroleum)'!$V$9,'Assumptions (Petroleum)'!$V$4*Model!$AL$2253*AVERAGE('Assumptions (Petroleum)'!$AH$2:$AJ$2)/10^9),0)</f>
        <v>-0.0002377515515</v>
      </c>
      <c r="AP2397" s="177">
        <f>IF($AL$2253&gt;0,IPMT('Assumptions (Petroleum)'!$V$6,Model!AA$1,'Assumptions (Petroleum)'!$V$9,'Assumptions (Petroleum)'!$V$4*Model!$AL$2253*AVERAGE('Assumptions (Petroleum)'!$AH$2:$AJ$2)/10^9),0)</f>
        <v>-0.0002225972234</v>
      </c>
      <c r="AQ2397" s="177">
        <f>IF($AL$2253&gt;0,IPMT('Assumptions (Petroleum)'!$V$6,Model!AB$1,'Assumptions (Petroleum)'!$V$9,'Assumptions (Petroleum)'!$V$4*Model!$AL$2253*AVERAGE('Assumptions (Petroleum)'!$AH$2:$AJ$2)/10^9),0)</f>
        <v>-0.0002067230646</v>
      </c>
      <c r="AR2397" s="177">
        <f>IF($AL$2253&gt;0,IPMT('Assumptions (Petroleum)'!$V$6,Model!AC$1,'Assumptions (Petroleum)'!$V$9,'Assumptions (Petroleum)'!$V$4*Model!$AL$2253*AVERAGE('Assumptions (Petroleum)'!$AH$2:$AJ$2)/10^9),0)</f>
        <v>-0.0001900948834</v>
      </c>
      <c r="AS2397" s="177">
        <f>IF($AL$2253&gt;0,IPMT('Assumptions (Petroleum)'!$V$6,Model!AD$1,'Assumptions (Petroleum)'!$V$9,'Assumptions (Petroleum)'!$V$4*Model!$AL$2253*AVERAGE('Assumptions (Petroleum)'!$AH$2:$AJ$2)/10^9),0)</f>
        <v>-0.0001726768635</v>
      </c>
      <c r="AT2397" s="177">
        <f>IF($AL$2253&gt;0,IPMT('Assumptions (Petroleum)'!$V$6,Model!AE$1,'Assumptions (Petroleum)'!$V$9,'Assumptions (Petroleum)'!$V$4*Model!$AL$2253*AVERAGE('Assumptions (Petroleum)'!$AH$2:$AJ$2)/10^9),0)</f>
        <v>-0.0001544314877</v>
      </c>
      <c r="AU2397" s="177">
        <f>IF($AL$2253&gt;0,IPMT('Assumptions (Petroleum)'!$V$6,Model!AF$1,'Assumptions (Petroleum)'!$V$9,'Assumptions (Petroleum)'!$V$4*Model!$AL$2253*AVERAGE('Assumptions (Petroleum)'!$AH$2:$AJ$2)/10^9),0)</f>
        <v>-0.0001353194565</v>
      </c>
      <c r="AV2397" s="177">
        <f>IF($AL$2253&gt;0,IPMT('Assumptions (Petroleum)'!$V$6,Model!AG$1,'Assumptions (Petroleum)'!$V$9,'Assumptions (Petroleum)'!$V$4*Model!$AL$2253*AVERAGE('Assumptions (Petroleum)'!$AH$2:$AJ$2)/10^9),0)</f>
        <v>-0.0001152996039</v>
      </c>
      <c r="AW2397" s="177">
        <f>IF($AL$2253&gt;0,IPMT('Assumptions (Petroleum)'!$V$6,Model!AH$1,'Assumptions (Petroleum)'!$V$9,'Assumptions (Petroleum)'!$V$4*Model!$AL$2253*AVERAGE('Assumptions (Petroleum)'!$AH$2:$AJ$2)/10^9),0)</f>
        <v>-0.00009432880824</v>
      </c>
      <c r="AX2397" s="177">
        <f>IF($AL$2253&gt;0,IPMT('Assumptions (Petroleum)'!$V$6,Model!AI$1,'Assumptions (Petroleum)'!$V$9,'Assumptions (Petroleum)'!$V$4*Model!$AL$2253*AVERAGE('Assumptions (Petroleum)'!$AH$2:$AJ$2)/10^9),0)</f>
        <v>-0.0000723618998</v>
      </c>
      <c r="AY2397" s="177">
        <f>IF($AL$2253&gt;0,IPMT('Assumptions (Petroleum)'!$V$6,Model!AJ$1,'Assumptions (Petroleum)'!$V$9,'Assumptions (Petroleum)'!$V$4*Model!$AL$2253*AVERAGE('Assumptions (Petroleum)'!$AH$2:$AJ$2)/10^9),0)</f>
        <v>-0.00004935156321</v>
      </c>
      <c r="AZ2397" s="177">
        <f>IF($AL$2253&gt;0,IPMT('Assumptions (Petroleum)'!$V$6,Model!AK$1,'Assumptions (Petroleum)'!$V$9,'Assumptions (Petroleum)'!$V$4*Model!$AL$2253*AVERAGE('Assumptions (Petroleum)'!$AH$2:$AJ$2)/10^9),0)</f>
        <v>-0.00002524823564</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-0.0002847693957</v>
      </c>
      <c r="AN2398" s="160">
        <f>IF($AM$2253&gt;0,IPMT('Assumptions (Petroleum)'!$V$6,Model!X$1,'Assumptions (Petroleum)'!$V$9,'Assumptions (Petroleum)'!$V$4*Model!$AM$2253*AVERAGE('Assumptions (Petroleum)'!$AI$2:$AK$2)/10^9),0)</f>
        <v>-0.0002713222618</v>
      </c>
      <c r="AO2398" s="160">
        <f>IF($AM$2253&gt;0,IPMT('Assumptions (Petroleum)'!$V$6,Model!Y$1,'Assumptions (Petroleum)'!$V$9,'Assumptions (Petroleum)'!$V$4*Model!$AM$2253*AVERAGE('Assumptions (Petroleum)'!$AI$2:$AK$2)/10^9),0)</f>
        <v>-0.000257236389</v>
      </c>
      <c r="AP2398" s="160">
        <f>IF($AM$2253&gt;0,IPMT('Assumptions (Petroleum)'!$V$6,Model!Z$1,'Assumptions (Petroleum)'!$V$9,'Assumptions (Petroleum)'!$V$4*Model!$AM$2253*AVERAGE('Assumptions (Petroleum)'!$AI$2:$AK$2)/10^9),0)</f>
        <v>-0.0002424814373</v>
      </c>
      <c r="AQ2398" s="160">
        <f>IF($AM$2253&gt;0,IPMT('Assumptions (Petroleum)'!$V$6,Model!AA$1,'Assumptions (Petroleum)'!$V$9,'Assumptions (Petroleum)'!$V$4*Model!$AM$2253*AVERAGE('Assumptions (Petroleum)'!$AI$2:$AK$2)/10^9),0)</f>
        <v>-0.0002270256254</v>
      </c>
      <c r="AR2398" s="160">
        <f>IF($AM$2253&gt;0,IPMT('Assumptions (Petroleum)'!$V$6,Model!AB$1,'Assumptions (Petroleum)'!$V$9,'Assumptions (Petroleum)'!$V$4*Model!$AM$2253*AVERAGE('Assumptions (Petroleum)'!$AI$2:$AK$2)/10^9),0)</f>
        <v>-0.0002108356624</v>
      </c>
      <c r="AS2398" s="160">
        <f>IF($AM$2253&gt;0,IPMT('Assumptions (Petroleum)'!$V$6,Model!AC$1,'Assumptions (Petroleum)'!$V$9,'Assumptions (Petroleum)'!$V$4*Model!$AM$2253*AVERAGE('Assumptions (Petroleum)'!$AI$2:$AK$2)/10^9),0)</f>
        <v>-0.0001938766761</v>
      </c>
      <c r="AT2398" s="160">
        <f>IF($AM$2253&gt;0,IPMT('Assumptions (Petroleum)'!$V$6,Model!AD$1,'Assumptions (Petroleum)'!$V$9,'Assumptions (Petroleum)'!$V$4*Model!$AM$2253*AVERAGE('Assumptions (Petroleum)'!$AI$2:$AK$2)/10^9),0)</f>
        <v>-0.000176112138</v>
      </c>
      <c r="AU2398" s="160">
        <f>IF($AM$2253&gt;0,IPMT('Assumptions (Petroleum)'!$V$6,Model!AE$1,'Assumptions (Petroleum)'!$V$9,'Assumptions (Petroleum)'!$V$4*Model!$AM$2253*AVERAGE('Assumptions (Petroleum)'!$AI$2:$AK$2)/10^9),0)</f>
        <v>-0.0001575037844</v>
      </c>
      <c r="AV2398" s="160">
        <f>IF($AM$2253&gt;0,IPMT('Assumptions (Petroleum)'!$V$6,Model!AF$1,'Assumptions (Petroleum)'!$V$9,'Assumptions (Petroleum)'!$V$4*Model!$AM$2253*AVERAGE('Assumptions (Petroleum)'!$AI$2:$AK$2)/10^9),0)</f>
        <v>-0.0001380115339</v>
      </c>
      <c r="AW2398" s="160">
        <f>IF($AM$2253&gt;0,IPMT('Assumptions (Petroleum)'!$V$6,Model!AG$1,'Assumptions (Petroleum)'!$V$9,'Assumptions (Petroleum)'!$V$4*Model!$AM$2253*AVERAGE('Assumptions (Petroleum)'!$AI$2:$AK$2)/10^9),0)</f>
        <v>-0.0001175934016</v>
      </c>
      <c r="AX2398" s="160">
        <f>IF($AM$2253&gt;0,IPMT('Assumptions (Petroleum)'!$V$6,Model!AH$1,'Assumptions (Petroleum)'!$V$9,'Assumptions (Petroleum)'!$V$4*Model!$AM$2253*AVERAGE('Assumptions (Petroleum)'!$AI$2:$AK$2)/10^9),0)</f>
        <v>-0.00009620540794</v>
      </c>
      <c r="AY2398" s="160">
        <f>IF($AM$2253&gt;0,IPMT('Assumptions (Petroleum)'!$V$6,Model!AI$1,'Assumptions (Petroleum)'!$V$9,'Assumptions (Petroleum)'!$V$4*Model!$AM$2253*AVERAGE('Assumptions (Petroleum)'!$AI$2:$AK$2)/10^9),0)</f>
        <v>-0.00007380148461</v>
      </c>
      <c r="AZ2398" s="160">
        <f>IF($AM$2253&gt;0,IPMT('Assumptions (Petroleum)'!$V$6,Model!AJ$1,'Assumptions (Petroleum)'!$V$9,'Assumptions (Petroleum)'!$V$4*Model!$AM$2253*AVERAGE('Assumptions (Petroleum)'!$AI$2:$AK$2)/10^9),0)</f>
        <v>-0.00005033337493</v>
      </c>
      <c r="BA2398" s="160">
        <f>IF($AM$2253&gt;0,IPMT('Assumptions (Petroleum)'!$V$6,Model!AK$1,'Assumptions (Petroleum)'!$V$9,'Assumptions (Petroleum)'!$V$4*Model!$AM$2253*AVERAGE('Assumptions (Petroleum)'!$AI$2:$AK$2)/10^9),0)</f>
        <v>-0.00002575053003</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-0.0002904346657</v>
      </c>
      <c r="AO2399" s="160">
        <f>IF($AN$2253&gt;0,IPMT('Assumptions (Petroleum)'!$V$6,Model!X$1,'Assumptions (Petroleum)'!$V$9,'Assumptions (Petroleum)'!$V$4*Model!$AN$2253*AVERAGE('Assumptions (Petroleum)'!$AJ$2:$AL$2)/10^9),0)</f>
        <v>-0.0002767200113</v>
      </c>
      <c r="AP2399" s="160">
        <f>IF($AN$2253&gt;0,IPMT('Assumptions (Petroleum)'!$V$6,Model!Y$1,'Assumptions (Petroleum)'!$V$9,'Assumptions (Petroleum)'!$V$4*Model!$AN$2253*AVERAGE('Assumptions (Petroleum)'!$AJ$2:$AL$2)/10^9),0)</f>
        <v>-0.0002623539108</v>
      </c>
      <c r="AQ2399" s="160">
        <f>IF($AN$2253&gt;0,IPMT('Assumptions (Petroleum)'!$V$6,Model!Z$1,'Assumptions (Petroleum)'!$V$9,'Assumptions (Petroleum)'!$V$4*Model!$AN$2253*AVERAGE('Assumptions (Petroleum)'!$AJ$2:$AL$2)/10^9),0)</f>
        <v>-0.0002473054206</v>
      </c>
      <c r="AR2399" s="160">
        <f>IF($AN$2253&gt;0,IPMT('Assumptions (Petroleum)'!$V$6,Model!AA$1,'Assumptions (Petroleum)'!$V$9,'Assumptions (Petroleum)'!$V$4*Model!$AN$2253*AVERAGE('Assumptions (Petroleum)'!$AJ$2:$AL$2)/10^9),0)</f>
        <v>-0.000231542127</v>
      </c>
      <c r="AS2399" s="160">
        <f>IF($AN$2253&gt;0,IPMT('Assumptions (Petroleum)'!$V$6,Model!AB$1,'Assumptions (Petroleum)'!$V$9,'Assumptions (Petroleum)'!$V$4*Model!$AN$2253*AVERAGE('Assumptions (Petroleum)'!$AJ$2:$AL$2)/10^9),0)</f>
        <v>-0.0002150300771</v>
      </c>
      <c r="AT2399" s="160">
        <f>IF($AN$2253&gt;0,IPMT('Assumptions (Petroleum)'!$V$6,Model!AC$1,'Assumptions (Petroleum)'!$V$9,'Assumptions (Petroleum)'!$V$4*Model!$AN$2253*AVERAGE('Assumptions (Petroleum)'!$AJ$2:$AL$2)/10^9),0)</f>
        <v>-0.0001977337047</v>
      </c>
      <c r="AU2399" s="160">
        <f>IF($AN$2253&gt;0,IPMT('Assumptions (Petroleum)'!$V$6,Model!AD$1,'Assumptions (Petroleum)'!$V$9,'Assumptions (Petroleum)'!$V$4*Model!$AN$2253*AVERAGE('Assumptions (Petroleum)'!$AJ$2:$AL$2)/10^9),0)</f>
        <v>-0.0001796157547</v>
      </c>
      <c r="AV2399" s="160">
        <f>IF($AN$2253&gt;0,IPMT('Assumptions (Petroleum)'!$V$6,Model!AE$1,'Assumptions (Petroleum)'!$V$9,'Assumptions (Petroleum)'!$V$4*Model!$AN$2253*AVERAGE('Assumptions (Petroleum)'!$AJ$2:$AL$2)/10^9),0)</f>
        <v>-0.000160637202</v>
      </c>
      <c r="AW2399" s="160">
        <f>IF($AN$2253&gt;0,IPMT('Assumptions (Petroleum)'!$V$6,Model!AF$1,'Assumptions (Petroleum)'!$V$9,'Assumptions (Petroleum)'!$V$4*Model!$AN$2253*AVERAGE('Assumptions (Petroleum)'!$AJ$2:$AL$2)/10^9),0)</f>
        <v>-0.0001407571681</v>
      </c>
      <c r="AX2399" s="160">
        <f>IF($AN$2253&gt;0,IPMT('Assumptions (Petroleum)'!$V$6,Model!AG$1,'Assumptions (Petroleum)'!$V$9,'Assumptions (Petroleum)'!$V$4*Model!$AN$2253*AVERAGE('Assumptions (Petroleum)'!$AJ$2:$AL$2)/10^9),0)</f>
        <v>-0.0001199328326</v>
      </c>
      <c r="AY2399" s="160">
        <f>IF($AN$2253&gt;0,IPMT('Assumptions (Petroleum)'!$V$6,Model!AH$1,'Assumptions (Petroleum)'!$V$9,'Assumptions (Petroleum)'!$V$4*Model!$AN$2253*AVERAGE('Assumptions (Petroleum)'!$AJ$2:$AL$2)/10^9),0)</f>
        <v>-0.00009811934117</v>
      </c>
      <c r="AZ2399" s="160">
        <f>IF($AN$2253&gt;0,IPMT('Assumptions (Petroleum)'!$V$6,Model!AI$1,'Assumptions (Petroleum)'!$V$9,'Assumptions (Petroleum)'!$V$4*Model!$AN$2253*AVERAGE('Assumptions (Petroleum)'!$AJ$2:$AL$2)/10^9),0)</f>
        <v>-0.00007526970887</v>
      </c>
      <c r="BA2399" s="160">
        <f>IF($AN$2253&gt;0,IPMT('Assumptions (Petroleum)'!$V$6,Model!AJ$1,'Assumptions (Petroleum)'!$V$9,'Assumptions (Petroleum)'!$V$4*Model!$AN$2253*AVERAGE('Assumptions (Petroleum)'!$AJ$2:$AL$2)/10^9),0)</f>
        <v>-0.00005133471904</v>
      </c>
      <c r="BB2399" s="160">
        <f>IF($AN$2253&gt;0,IPMT('Assumptions (Petroleum)'!$V$6,Model!AK$1,'Assumptions (Petroleum)'!$V$9,'Assumptions (Petroleum)'!$V$4*Model!$AN$2253*AVERAGE('Assumptions (Petroleum)'!$AJ$2:$AL$2)/10^9),0)</f>
        <v>-0.00002626281719</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-0.0002962126418</v>
      </c>
      <c r="AP2400" s="160">
        <f>IF($AO$2253&gt;0,IPMT('Assumptions (Petroleum)'!$V$6,Model!X$1,'Assumptions (Petroleum)'!$V$9,'Assumptions (Petroleum)'!$V$4*Model!$AO$2253*AVERAGE('Assumptions (Petroleum)'!$AK$2:$AM$2)/10^9),0)</f>
        <v>-0.0002822251449</v>
      </c>
      <c r="AQ2400" s="160">
        <f>IF($AO$2253&gt;0,IPMT('Assumptions (Petroleum)'!$V$6,Model!Y$1,'Assumptions (Petroleum)'!$V$9,'Assumptions (Petroleum)'!$V$4*Model!$AO$2253*AVERAGE('Assumptions (Petroleum)'!$AK$2:$AM$2)/10^9),0)</f>
        <v>-0.0002675732418</v>
      </c>
      <c r="AR2400" s="160">
        <f>IF($AO$2253&gt;0,IPMT('Assumptions (Petroleum)'!$V$6,Model!Z$1,'Assumptions (Petroleum)'!$V$9,'Assumptions (Petroleum)'!$V$4*Model!$AO$2253*AVERAGE('Assumptions (Petroleum)'!$AK$2:$AM$2)/10^9),0)</f>
        <v>-0.0002522253733</v>
      </c>
      <c r="AS2400" s="160">
        <f>IF($AO$2253&gt;0,IPMT('Assumptions (Petroleum)'!$V$6,Model!AA$1,'Assumptions (Petroleum)'!$V$9,'Assumptions (Petroleum)'!$V$4*Model!$AO$2253*AVERAGE('Assumptions (Petroleum)'!$AK$2:$AM$2)/10^9),0)</f>
        <v>-0.0002361484811</v>
      </c>
      <c r="AT2400" s="160">
        <f>IF($AO$2253&gt;0,IPMT('Assumptions (Petroleum)'!$V$6,Model!AB$1,'Assumptions (Petroleum)'!$V$9,'Assumptions (Petroleum)'!$V$4*Model!$AO$2253*AVERAGE('Assumptions (Petroleum)'!$AK$2:$AM$2)/10^9),0)</f>
        <v>-0.0002193079365</v>
      </c>
      <c r="AU2400" s="160">
        <f>IF($AO$2253&gt;0,IPMT('Assumptions (Petroleum)'!$V$6,Model!AC$1,'Assumptions (Petroleum)'!$V$9,'Assumptions (Petroleum)'!$V$4*Model!$AO$2253*AVERAGE('Assumptions (Petroleum)'!$AK$2:$AM$2)/10^9),0)</f>
        <v>-0.000201667466</v>
      </c>
      <c r="AV2400" s="160">
        <f>IF($AO$2253&gt;0,IPMT('Assumptions (Petroleum)'!$V$6,Model!AD$1,'Assumptions (Petroleum)'!$V$9,'Assumptions (Petroleum)'!$V$4*Model!$AO$2253*AVERAGE('Assumptions (Petroleum)'!$AK$2:$AM$2)/10^9),0)</f>
        <v>-0.0001831890732</v>
      </c>
      <c r="AW2400" s="160">
        <f>IF($AO$2253&gt;0,IPMT('Assumptions (Petroleum)'!$V$6,Model!AE$1,'Assumptions (Petroleum)'!$V$9,'Assumptions (Petroleum)'!$V$4*Model!$AO$2253*AVERAGE('Assumptions (Petroleum)'!$AK$2:$AM$2)/10^9),0)</f>
        <v>-0.0001638329567</v>
      </c>
      <c r="AX2400" s="160">
        <f>IF($AO$2253&gt;0,IPMT('Assumptions (Petroleum)'!$V$6,Model!AF$1,'Assumptions (Petroleum)'!$V$9,'Assumptions (Petroleum)'!$V$4*Model!$AO$2253*AVERAGE('Assumptions (Petroleum)'!$AK$2:$AM$2)/10^9),0)</f>
        <v>-0.0001435574247</v>
      </c>
      <c r="AY2400" s="160">
        <f>IF($AO$2253&gt;0,IPMT('Assumptions (Petroleum)'!$V$6,Model!AG$1,'Assumptions (Petroleum)'!$V$9,'Assumptions (Petroleum)'!$V$4*Model!$AO$2253*AVERAGE('Assumptions (Petroleum)'!$AK$2:$AM$2)/10^9),0)</f>
        <v>-0.0001223188049</v>
      </c>
      <c r="AZ2400" s="160">
        <f>IF($AO$2253&gt;0,IPMT('Assumptions (Petroleum)'!$V$6,Model!AH$1,'Assumptions (Petroleum)'!$V$9,'Assumptions (Petroleum)'!$V$4*Model!$AO$2253*AVERAGE('Assumptions (Petroleum)'!$AK$2:$AM$2)/10^9),0)</f>
        <v>-0.0001000713506</v>
      </c>
      <c r="BA2400" s="160">
        <f>IF($AO$2253&gt;0,IPMT('Assumptions (Petroleum)'!$V$6,Model!AI$1,'Assumptions (Petroleum)'!$V$9,'Assumptions (Petroleum)'!$V$4*Model!$AO$2253*AVERAGE('Assumptions (Petroleum)'!$AK$2:$AM$2)/10^9),0)</f>
        <v>-0.00007676714232</v>
      </c>
      <c r="BB2400" s="160">
        <f>IF($AO$2253&gt;0,IPMT('Assumptions (Petroleum)'!$V$6,Model!AJ$1,'Assumptions (Petroleum)'!$V$9,'Assumptions (Petroleum)'!$V$4*Model!$AO$2253*AVERAGE('Assumptions (Petroleum)'!$AK$2:$AM$2)/10^9),0)</f>
        <v>-0.00005235598412</v>
      </c>
      <c r="BC2400" s="160">
        <f>IF($AO$2253&gt;0,IPMT('Assumptions (Petroleum)'!$V$6,Model!AK$1,'Assumptions (Petroleum)'!$V$9,'Assumptions (Petroleum)'!$V$4*Model!$AO$2253*AVERAGE('Assumptions (Petroleum)'!$AK$2:$AM$2)/10^9),0)</f>
        <v>-0.00002678529591</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-0.0003021055665</v>
      </c>
      <c r="AQ2401" s="160">
        <f>IF($AP$2253&gt;0,IPMT('Assumptions (Petroleum)'!$V$6,Model!X$1,'Assumptions (Petroleum)'!$V$9,'Assumptions (Petroleum)'!$V$4*Model!$AP$2253*AVERAGE('Assumptions (Petroleum)'!$AL$2:$AN$2)/10^9),0)</f>
        <v>-0.0002878397989</v>
      </c>
      <c r="AR2401" s="160">
        <f>IF($AP$2253&gt;0,IPMT('Assumptions (Petroleum)'!$V$6,Model!Y$1,'Assumptions (Petroleum)'!$V$9,'Assumptions (Petroleum)'!$V$4*Model!$AP$2253*AVERAGE('Assumptions (Petroleum)'!$AL$2:$AN$2)/10^9),0)</f>
        <v>-0.0002728964074</v>
      </c>
      <c r="AS2401" s="160">
        <f>IF($AP$2253&gt;0,IPMT('Assumptions (Petroleum)'!$V$6,Model!Z$1,'Assumptions (Petroleum)'!$V$9,'Assumptions (Petroleum)'!$V$4*Model!$AP$2253*AVERAGE('Assumptions (Petroleum)'!$AL$2:$AN$2)/10^9),0)</f>
        <v>-0.0002572432048</v>
      </c>
      <c r="AT2401" s="160">
        <f>IF($AP$2253&gt;0,IPMT('Assumptions (Petroleum)'!$V$6,Model!AA$1,'Assumptions (Petroleum)'!$V$9,'Assumptions (Petroleum)'!$V$4*Model!$AP$2253*AVERAGE('Assumptions (Petroleum)'!$AL$2:$AN$2)/10^9),0)</f>
        <v>-0.000240846475</v>
      </c>
      <c r="AU2401" s="160">
        <f>IF($AP$2253&gt;0,IPMT('Assumptions (Petroleum)'!$V$6,Model!AB$1,'Assumptions (Petroleum)'!$V$9,'Assumptions (Petroleum)'!$V$4*Model!$AP$2253*AVERAGE('Assumptions (Petroleum)'!$AL$2:$AN$2)/10^9),0)</f>
        <v>-0.0002236709006</v>
      </c>
      <c r="AV2401" s="160">
        <f>IF($AP$2253&gt;0,IPMT('Assumptions (Petroleum)'!$V$6,Model!AC$1,'Assumptions (Petroleum)'!$V$9,'Assumptions (Petroleum)'!$V$4*Model!$AP$2253*AVERAGE('Assumptions (Petroleum)'!$AL$2:$AN$2)/10^9),0)</f>
        <v>-0.0002056794864</v>
      </c>
      <c r="AW2401" s="160">
        <f>IF($AP$2253&gt;0,IPMT('Assumptions (Petroleum)'!$V$6,Model!AD$1,'Assumptions (Petroleum)'!$V$9,'Assumptions (Petroleum)'!$V$4*Model!$AP$2253*AVERAGE('Assumptions (Petroleum)'!$AL$2:$AN$2)/10^9),0)</f>
        <v>-0.0001868334801</v>
      </c>
      <c r="AX2401" s="160">
        <f>IF($AP$2253&gt;0,IPMT('Assumptions (Petroleum)'!$V$6,Model!AE$1,'Assumptions (Petroleum)'!$V$9,'Assumptions (Petroleum)'!$V$4*Model!$AP$2253*AVERAGE('Assumptions (Petroleum)'!$AL$2:$AN$2)/10^9),0)</f>
        <v>-0.0001670922884</v>
      </c>
      <c r="AY2401" s="160">
        <f>IF($AP$2253&gt;0,IPMT('Assumptions (Petroleum)'!$V$6,Model!AF$1,'Assumptions (Petroleum)'!$V$9,'Assumptions (Petroleum)'!$V$4*Model!$AP$2253*AVERAGE('Assumptions (Petroleum)'!$AL$2:$AN$2)/10^9),0)</f>
        <v>-0.0001464133901</v>
      </c>
      <c r="AZ2401" s="160">
        <f>IF($AP$2253&gt;0,IPMT('Assumptions (Petroleum)'!$V$6,Model!AG$1,'Assumptions (Petroleum)'!$V$9,'Assumptions (Petroleum)'!$V$4*Model!$AP$2253*AVERAGE('Assumptions (Petroleum)'!$AL$2:$AN$2)/10^9),0)</f>
        <v>-0.0001247522442</v>
      </c>
      <c r="BA2401" s="160">
        <f>IF($AP$2253&gt;0,IPMT('Assumptions (Petroleum)'!$V$6,Model!AH$1,'Assumptions (Petroleum)'!$V$9,'Assumptions (Petroleum)'!$V$4*Model!$AP$2253*AVERAGE('Assumptions (Petroleum)'!$AL$2:$AN$2)/10^9),0)</f>
        <v>-0.0001020621938</v>
      </c>
      <c r="BB2401" s="160">
        <f>IF($AP$2253&gt;0,IPMT('Assumptions (Petroleum)'!$V$6,Model!AI$1,'Assumptions (Petroleum)'!$V$9,'Assumptions (Petroleum)'!$V$4*Model!$AP$2253*AVERAGE('Assumptions (Petroleum)'!$AL$2:$AN$2)/10^9),0)</f>
        <v>-0.00007829436608</v>
      </c>
      <c r="BC2401" s="160">
        <f>IF($AP$2253&gt;0,IPMT('Assumptions (Petroleum)'!$V$6,Model!AJ$1,'Assumptions (Petroleum)'!$V$9,'Assumptions (Petroleum)'!$V$4*Model!$AP$2253*AVERAGE('Assumptions (Petroleum)'!$AL$2:$AN$2)/10^9),0)</f>
        <v>-0.0000533975665</v>
      </c>
      <c r="BD2401" s="160">
        <f>IF($AP$2253&gt;0,IPMT('Assumptions (Petroleum)'!$V$6,Model!AK$1,'Assumptions (Petroleum)'!$V$9,'Assumptions (Petroleum)'!$V$4*Model!$AP$2253*AVERAGE('Assumptions (Petroleum)'!$AL$2:$AN$2)/10^9),0)</f>
        <v>-0.00002731816894</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-0.0003081157263</v>
      </c>
      <c r="AR2402" s="160">
        <f>IF($AQ$2253&gt;0,IPMT('Assumptions (Petroleum)'!$V$6,Model!X$1,'Assumptions (Petroleum)'!$V$9,'Assumptions (Petroleum)'!$V$4*Model!$AQ$2253*AVERAGE('Assumptions (Petroleum)'!$AM$2:$AO$2)/10^9),0)</f>
        <v>-0.0002935661522</v>
      </c>
      <c r="AS2402" s="160">
        <f>IF($AQ$2253&gt;0,IPMT('Assumptions (Petroleum)'!$V$6,Model!Y$1,'Assumptions (Petroleum)'!$V$9,'Assumptions (Petroleum)'!$V$4*Model!$AQ$2253*AVERAGE('Assumptions (Petroleum)'!$AM$2:$AO$2)/10^9),0)</f>
        <v>-0.0002783254733</v>
      </c>
      <c r="AT2402" s="160">
        <f>IF($AQ$2253&gt;0,IPMT('Assumptions (Petroleum)'!$V$6,Model!Z$1,'Assumptions (Petroleum)'!$V$9,'Assumptions (Petroleum)'!$V$4*Model!$AQ$2253*AVERAGE('Assumptions (Petroleum)'!$AM$2:$AO$2)/10^9),0)</f>
        <v>-0.0002623608621</v>
      </c>
      <c r="AU2402" s="160">
        <f>IF($AQ$2253&gt;0,IPMT('Assumptions (Petroleum)'!$V$6,Model!AA$1,'Assumptions (Petroleum)'!$V$9,'Assumptions (Petroleum)'!$V$4*Model!$AQ$2253*AVERAGE('Assumptions (Petroleum)'!$AM$2:$AO$2)/10^9),0)</f>
        <v>-0.000245637932</v>
      </c>
      <c r="AV2402" s="160">
        <f>IF($AQ$2253&gt;0,IPMT('Assumptions (Petroleum)'!$V$6,Model!AB$1,'Assumptions (Petroleum)'!$V$9,'Assumptions (Petroleum)'!$V$4*Model!$AQ$2253*AVERAGE('Assumptions (Petroleum)'!$AM$2:$AO$2)/10^9),0)</f>
        <v>-0.0002281206626</v>
      </c>
      <c r="AW2402" s="160">
        <f>IF($AQ$2253&gt;0,IPMT('Assumptions (Petroleum)'!$V$6,Model!AC$1,'Assumptions (Petroleum)'!$V$9,'Assumptions (Petroleum)'!$V$4*Model!$AQ$2253*AVERAGE('Assumptions (Petroleum)'!$AM$2:$AO$2)/10^9),0)</f>
        <v>-0.000209771323</v>
      </c>
      <c r="AX2402" s="160">
        <f>IF($AQ$2253&gt;0,IPMT('Assumptions (Petroleum)'!$V$6,Model!AD$1,'Assumptions (Petroleum)'!$V$9,'Assumptions (Petroleum)'!$V$4*Model!$AQ$2253*AVERAGE('Assumptions (Petroleum)'!$AM$2:$AO$2)/10^9),0)</f>
        <v>-0.0001905503897</v>
      </c>
      <c r="AY2402" s="160">
        <f>IF($AQ$2253&gt;0,IPMT('Assumptions (Petroleum)'!$V$6,Model!AE$1,'Assumptions (Petroleum)'!$V$9,'Assumptions (Petroleum)'!$V$4*Model!$AQ$2253*AVERAGE('Assumptions (Petroleum)'!$AM$2:$AO$2)/10^9),0)</f>
        <v>-0.0001704164621</v>
      </c>
      <c r="AZ2402" s="160">
        <f>IF($AQ$2253&gt;0,IPMT('Assumptions (Petroleum)'!$V$6,Model!AF$1,'Assumptions (Petroleum)'!$V$9,'Assumptions (Petroleum)'!$V$4*Model!$AQ$2253*AVERAGE('Assumptions (Petroleum)'!$AM$2:$AO$2)/10^9),0)</f>
        <v>-0.0001493261729</v>
      </c>
      <c r="BA2402" s="160">
        <f>IF($AQ$2253&gt;0,IPMT('Assumptions (Petroleum)'!$V$6,Model!AG$1,'Assumptions (Petroleum)'!$V$9,'Assumptions (Petroleum)'!$V$4*Model!$AQ$2253*AVERAGE('Assumptions (Petroleum)'!$AM$2:$AO$2)/10^9),0)</f>
        <v>-0.000127234095</v>
      </c>
      <c r="BB2402" s="160">
        <f>IF($AQ$2253&gt;0,IPMT('Assumptions (Petroleum)'!$V$6,Model!AH$1,'Assumptions (Petroleum)'!$V$9,'Assumptions (Petroleum)'!$V$4*Model!$AQ$2253*AVERAGE('Assumptions (Petroleum)'!$AM$2:$AO$2)/10^9),0)</f>
        <v>-0.0001040926433</v>
      </c>
      <c r="BC2402" s="160">
        <f>IF($AQ$2253&gt;0,IPMT('Assumptions (Petroleum)'!$V$6,Model!AI$1,'Assumptions (Petroleum)'!$V$9,'Assumptions (Petroleum)'!$V$4*Model!$AQ$2253*AVERAGE('Assumptions (Petroleum)'!$AM$2:$AO$2)/10^9),0)</f>
        <v>-0.00007985197278</v>
      </c>
      <c r="BD2402" s="160">
        <f>IF($AQ$2253&gt;0,IPMT('Assumptions (Petroleum)'!$V$6,Model!AJ$1,'Assumptions (Petroleum)'!$V$9,'Assumptions (Petroleum)'!$V$4*Model!$AQ$2253*AVERAGE('Assumptions (Petroleum)'!$AM$2:$AO$2)/10^9),0)</f>
        <v>-0.00005445987036</v>
      </c>
      <c r="BE2402" s="160">
        <f>IF($AQ$2253&gt;0,IPMT('Assumptions (Petroleum)'!$V$6,Model!AK$1,'Assumptions (Petroleum)'!$V$9,'Assumptions (Petroleum)'!$V$4*Model!$AQ$2253*AVERAGE('Assumptions (Petroleum)'!$AM$2:$AO$2)/10^9),0)</f>
        <v>-0.00002786164308</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-0.0003142454537</v>
      </c>
      <c r="AS2403" s="160">
        <f>IF($AR$2253&gt;0,IPMT('Assumptions (Petroleum)'!$V$6,Model!X$1,'Assumptions (Petroleum)'!$V$9,'Assumptions (Petroleum)'!$V$4*Model!$AR$2253*AVERAGE('Assumptions (Petroleum)'!$AN$2:$AP$2)/10^9),0)</f>
        <v>-0.0002994064269</v>
      </c>
      <c r="AT2403" s="160">
        <f>IF($AR$2253&gt;0,IPMT('Assumptions (Petroleum)'!$V$6,Model!Y$1,'Assumptions (Petroleum)'!$V$9,'Assumptions (Petroleum)'!$V$4*Model!$AR$2253*AVERAGE('Assumptions (Petroleum)'!$AN$2:$AP$2)/10^9),0)</f>
        <v>-0.0002838625463</v>
      </c>
      <c r="AU2403" s="160">
        <f>IF($AR$2253&gt;0,IPMT('Assumptions (Petroleum)'!$V$6,Model!Z$1,'Assumptions (Petroleum)'!$V$9,'Assumptions (Petroleum)'!$V$4*Model!$AR$2253*AVERAGE('Assumptions (Petroleum)'!$AN$2:$AP$2)/10^9),0)</f>
        <v>-0.0002675803314</v>
      </c>
      <c r="AV2403" s="160">
        <f>IF($AR$2253&gt;0,IPMT('Assumptions (Petroleum)'!$V$6,Model!AA$1,'Assumptions (Petroleum)'!$V$9,'Assumptions (Petroleum)'!$V$4*Model!$AR$2253*AVERAGE('Assumptions (Petroleum)'!$AN$2:$AP$2)/10^9),0)</f>
        <v>-0.0002505247113</v>
      </c>
      <c r="AW2403" s="160">
        <f>IF($AR$2253&gt;0,IPMT('Assumptions (Petroleum)'!$V$6,Model!AB$1,'Assumptions (Petroleum)'!$V$9,'Assumptions (Petroleum)'!$V$4*Model!$AR$2253*AVERAGE('Assumptions (Petroleum)'!$AN$2:$AP$2)/10^9),0)</f>
        <v>-0.0002326589492</v>
      </c>
      <c r="AX2403" s="160">
        <f>IF($AR$2253&gt;0,IPMT('Assumptions (Petroleum)'!$V$6,Model!AC$1,'Assumptions (Petroleum)'!$V$9,'Assumptions (Petroleum)'!$V$4*Model!$AR$2253*AVERAGE('Assumptions (Petroleum)'!$AN$2:$AP$2)/10^9),0)</f>
        <v>-0.0002139445635</v>
      </c>
      <c r="AY2403" s="160">
        <f>IF($AR$2253&gt;0,IPMT('Assumptions (Petroleum)'!$V$6,Model!AD$1,'Assumptions (Petroleum)'!$V$9,'Assumptions (Petroleum)'!$V$4*Model!$AR$2253*AVERAGE('Assumptions (Petroleum)'!$AN$2:$AP$2)/10^9),0)</f>
        <v>-0.0001943412444</v>
      </c>
      <c r="AZ2403" s="160">
        <f>IF($AR$2253&gt;0,IPMT('Assumptions (Petroleum)'!$V$6,Model!AE$1,'Assumptions (Petroleum)'!$V$9,'Assumptions (Petroleum)'!$V$4*Model!$AR$2253*AVERAGE('Assumptions (Petroleum)'!$AN$2:$AP$2)/10^9),0)</f>
        <v>-0.0001738067676</v>
      </c>
      <c r="BA2403" s="160">
        <f>IF($AR$2253&gt;0,IPMT('Assumptions (Petroleum)'!$V$6,Model!AF$1,'Assumptions (Petroleum)'!$V$9,'Assumptions (Petroleum)'!$V$4*Model!$AR$2253*AVERAGE('Assumptions (Petroleum)'!$AN$2:$AP$2)/10^9),0)</f>
        <v>-0.0001522969032</v>
      </c>
      <c r="BB2403" s="160">
        <f>IF($AR$2253&gt;0,IPMT('Assumptions (Petroleum)'!$V$6,Model!AG$1,'Assumptions (Petroleum)'!$V$9,'Assumptions (Petroleum)'!$V$4*Model!$AR$2253*AVERAGE('Assumptions (Petroleum)'!$AN$2:$AP$2)/10^9),0)</f>
        <v>-0.0001297653203</v>
      </c>
      <c r="BC2403" s="160">
        <f>IF($AR$2253&gt;0,IPMT('Assumptions (Petroleum)'!$V$6,Model!AH$1,'Assumptions (Petroleum)'!$V$9,'Assumptions (Petroleum)'!$V$4*Model!$AR$2253*AVERAGE('Assumptions (Petroleum)'!$AN$2:$AP$2)/10^9),0)</f>
        <v>-0.0001061634871</v>
      </c>
      <c r="BD2403" s="160">
        <f>IF($AR$2253&gt;0,IPMT('Assumptions (Petroleum)'!$V$6,Model!AI$1,'Assumptions (Petroleum)'!$V$9,'Assumptions (Petroleum)'!$V$4*Model!$AR$2253*AVERAGE('Assumptions (Petroleum)'!$AN$2:$AP$2)/10^9),0)</f>
        <v>-0.00008144056688</v>
      </c>
      <c r="BE2403" s="160">
        <f>IF($AR$2253&gt;0,IPMT('Assumptions (Petroleum)'!$V$6,Model!AJ$1,'Assumptions (Petroleum)'!$V$9,'Assumptions (Petroleum)'!$V$4*Model!$AR$2253*AVERAGE('Assumptions (Petroleum)'!$AN$2:$AP$2)/10^9),0)</f>
        <v>-0.00005554330795</v>
      </c>
      <c r="BF2403" s="160">
        <f>IF($AR$2253&gt;0,IPMT('Assumptions (Petroleum)'!$V$6,Model!AK$1,'Assumptions (Petroleum)'!$V$9,'Assumptions (Petroleum)'!$V$4*Model!$AR$2253*AVERAGE('Assumptions (Petroleum)'!$AN$2:$AP$2)/10^9),0)</f>
        <v>-0.00002841592922</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-0.0003204971274</v>
      </c>
      <c r="AT2404" s="160">
        <f>IF($AS$2253&gt;0,IPMT('Assumptions (Petroleum)'!$V$6,Model!X$1,'Assumptions (Petroleum)'!$V$9,'Assumptions (Petroleum)'!$V$4*Model!$AS$2253*AVERAGE('Assumptions (Petroleum)'!$AO$2:$AQ$2)/10^9),0)</f>
        <v>-0.0003053628894</v>
      </c>
      <c r="AU2404" s="160">
        <f>IF($AS$2253&gt;0,IPMT('Assumptions (Petroleum)'!$V$6,Model!Y$1,'Assumptions (Petroleum)'!$V$9,'Assumptions (Petroleum)'!$V$4*Model!$AS$2253*AVERAGE('Assumptions (Petroleum)'!$AO$2:$AQ$2)/10^9),0)</f>
        <v>-0.0002895097752</v>
      </c>
      <c r="AV2404" s="160">
        <f>IF($AS$2253&gt;0,IPMT('Assumptions (Petroleum)'!$V$6,Model!Z$1,'Assumptions (Petroleum)'!$V$9,'Assumptions (Petroleum)'!$V$4*Model!$AS$2253*AVERAGE('Assumptions (Petroleum)'!$AO$2:$AQ$2)/10^9),0)</f>
        <v>-0.000272903638</v>
      </c>
      <c r="AW2404" s="160">
        <f>IF($AS$2253&gt;0,IPMT('Assumptions (Petroleum)'!$V$6,Model!AA$1,'Assumptions (Petroleum)'!$V$9,'Assumptions (Petroleum)'!$V$4*Model!$AS$2253*AVERAGE('Assumptions (Petroleum)'!$AO$2:$AQ$2)/10^9),0)</f>
        <v>-0.0002555087094</v>
      </c>
      <c r="AX2404" s="160">
        <f>IF($AS$2253&gt;0,IPMT('Assumptions (Petroleum)'!$V$6,Model!AB$1,'Assumptions (Petroleum)'!$V$9,'Assumptions (Petroleum)'!$V$4*Model!$AS$2253*AVERAGE('Assumptions (Petroleum)'!$AO$2:$AQ$2)/10^9),0)</f>
        <v>-0.0002372875216</v>
      </c>
      <c r="AY2404" s="160">
        <f>IF($AS$2253&gt;0,IPMT('Assumptions (Petroleum)'!$V$6,Model!AC$1,'Assumptions (Petroleum)'!$V$9,'Assumptions (Petroleum)'!$V$4*Model!$AS$2253*AVERAGE('Assumptions (Petroleum)'!$AO$2:$AQ$2)/10^9),0)</f>
        <v>-0.0002182008274</v>
      </c>
      <c r="AZ2404" s="160">
        <f>IF($AS$2253&gt;0,IPMT('Assumptions (Petroleum)'!$V$6,Model!AD$1,'Assumptions (Petroleum)'!$V$9,'Assumptions (Petroleum)'!$V$4*Model!$AS$2253*AVERAGE('Assumptions (Petroleum)'!$AO$2:$AQ$2)/10^9),0)</f>
        <v>-0.0001982075152</v>
      </c>
      <c r="BA2404" s="160">
        <f>IF($AS$2253&gt;0,IPMT('Assumptions (Petroleum)'!$V$6,Model!AE$1,'Assumptions (Petroleum)'!$V$9,'Assumptions (Petroleum)'!$V$4*Model!$AS$2253*AVERAGE('Assumptions (Petroleum)'!$AO$2:$AQ$2)/10^9),0)</f>
        <v>-0.0001772645207</v>
      </c>
      <c r="BB2404" s="160">
        <f>IF($AS$2253&gt;0,IPMT('Assumptions (Petroleum)'!$V$6,Model!AF$1,'Assumptions (Petroleum)'!$V$9,'Assumptions (Petroleum)'!$V$4*Model!$AS$2253*AVERAGE('Assumptions (Petroleum)'!$AO$2:$AQ$2)/10^9),0)</f>
        <v>-0.000155326734</v>
      </c>
      <c r="BC2404" s="160">
        <f>IF($AS$2253&gt;0,IPMT('Assumptions (Petroleum)'!$V$6,Model!AG$1,'Assumptions (Petroleum)'!$V$9,'Assumptions (Petroleum)'!$V$4*Model!$AS$2253*AVERAGE('Assumptions (Petroleum)'!$AO$2:$AQ$2)/10^9),0)</f>
        <v>-0.0001323469023</v>
      </c>
      <c r="BD2404" s="160">
        <f>IF($AS$2253&gt;0,IPMT('Assumptions (Petroleum)'!$V$6,Model!AH$1,'Assumptions (Petroleum)'!$V$9,'Assumptions (Petroleum)'!$V$4*Model!$AS$2253*AVERAGE('Assumptions (Petroleum)'!$AO$2:$AQ$2)/10^9),0)</f>
        <v>-0.0001082755287</v>
      </c>
      <c r="BE2404" s="160">
        <f>IF($AS$2253&gt;0,IPMT('Assumptions (Petroleum)'!$V$6,Model!AI$1,'Assumptions (Petroleum)'!$V$9,'Assumptions (Petroleum)'!$V$4*Model!$AS$2253*AVERAGE('Assumptions (Petroleum)'!$AO$2:$AQ$2)/10^9),0)</f>
        <v>-0.00008306076485</v>
      </c>
      <c r="BF2404" s="160">
        <f>IF($AS$2253&gt;0,IPMT('Assumptions (Petroleum)'!$V$6,Model!AJ$1,'Assumptions (Petroleum)'!$V$9,'Assumptions (Petroleum)'!$V$4*Model!$AS$2253*AVERAGE('Assumptions (Petroleum)'!$AO$2:$AQ$2)/10^9),0)</f>
        <v>-0.0000566482997</v>
      </c>
      <c r="BG2404" s="160">
        <f>IF($AS$2253&gt;0,IPMT('Assumptions (Petroleum)'!$V$6,Model!AK$1,'Assumptions (Petroleum)'!$V$9,'Assumptions (Petroleum)'!$V$4*Model!$AS$2253*AVERAGE('Assumptions (Petroleum)'!$AO$2:$AQ$2)/10^9),0)</f>
        <v>-0.00002898124246</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-0.0003268731733</v>
      </c>
      <c r="AU2405" s="160">
        <f>IF($AT$2253&gt;0,IPMT('Assumptions (Petroleum)'!$V$6,Model!X$1,'Assumptions (Petroleum)'!$V$9,'Assumptions (Petroleum)'!$V$4*Model!$AT$2253*AVERAGE('Assumptions (Petroleum)'!$AP$2:$AR$2)/10^9),0)</f>
        <v>-0.0003114378512</v>
      </c>
      <c r="AV2405" s="160">
        <f>IF($AT$2253&gt;0,IPMT('Assumptions (Petroleum)'!$V$6,Model!Y$1,'Assumptions (Petroleum)'!$V$9,'Assumptions (Petroleum)'!$V$4*Model!$AT$2253*AVERAGE('Assumptions (Petroleum)'!$AP$2:$AR$2)/10^9),0)</f>
        <v>-0.0002952693514</v>
      </c>
      <c r="AW2405" s="160">
        <f>IF($AT$2253&gt;0,IPMT('Assumptions (Petroleum)'!$V$6,Model!Z$1,'Assumptions (Petroleum)'!$V$9,'Assumptions (Petroleum)'!$V$4*Model!$AT$2253*AVERAGE('Assumptions (Petroleum)'!$AP$2:$AR$2)/10^9),0)</f>
        <v>-0.0002783328478</v>
      </c>
      <c r="AX2405" s="160">
        <f>IF($AT$2253&gt;0,IPMT('Assumptions (Petroleum)'!$V$6,Model!AA$1,'Assumptions (Petroleum)'!$V$9,'Assumptions (Petroleum)'!$V$4*Model!$AT$2253*AVERAGE('Assumptions (Petroleum)'!$AP$2:$AR$2)/10^9),0)</f>
        <v>-0.0002605918603</v>
      </c>
      <c r="AY2405" s="160">
        <f>IF($AT$2253&gt;0,IPMT('Assumptions (Petroleum)'!$V$6,Model!AB$1,'Assumptions (Petroleum)'!$V$9,'Assumptions (Petroleum)'!$V$4*Model!$AT$2253*AVERAGE('Assumptions (Petroleum)'!$AP$2:$AR$2)/10^9),0)</f>
        <v>-0.0002420081759</v>
      </c>
      <c r="AZ2405" s="160">
        <f>IF($AT$2253&gt;0,IPMT('Assumptions (Petroleum)'!$V$6,Model!AC$1,'Assumptions (Petroleum)'!$V$9,'Assumptions (Petroleum)'!$V$4*Model!$AT$2253*AVERAGE('Assumptions (Petroleum)'!$AP$2:$AR$2)/10^9),0)</f>
        <v>-0.0002225417664</v>
      </c>
      <c r="BA2405" s="160">
        <f>IF($AT$2253&gt;0,IPMT('Assumptions (Petroleum)'!$V$6,Model!AD$1,'Assumptions (Petroleum)'!$V$9,'Assumptions (Petroleum)'!$V$4*Model!$AT$2253*AVERAGE('Assumptions (Petroleum)'!$AP$2:$AR$2)/10^9),0)</f>
        <v>-0.0002021507026</v>
      </c>
      <c r="BB2405" s="160">
        <f>IF($AT$2253&gt;0,IPMT('Assumptions (Petroleum)'!$V$6,Model!AE$1,'Assumptions (Petroleum)'!$V$9,'Assumptions (Petroleum)'!$V$4*Model!$AT$2253*AVERAGE('Assumptions (Petroleum)'!$AP$2:$AR$2)/10^9),0)</f>
        <v>-0.0001807910632</v>
      </c>
      <c r="BC2405" s="160">
        <f>IF($AT$2253&gt;0,IPMT('Assumptions (Petroleum)'!$V$6,Model!AF$1,'Assumptions (Petroleum)'!$V$9,'Assumptions (Petroleum)'!$V$4*Model!$AT$2253*AVERAGE('Assumptions (Petroleum)'!$AP$2:$AR$2)/10^9),0)</f>
        <v>-0.0001584168409</v>
      </c>
      <c r="BD2405" s="160">
        <f>IF($AT$2253&gt;0,IPMT('Assumptions (Petroleum)'!$V$6,Model!AG$1,'Assumptions (Petroleum)'!$V$9,'Assumptions (Petroleum)'!$V$4*Model!$AT$2253*AVERAGE('Assumptions (Petroleum)'!$AP$2:$AR$2)/10^9),0)</f>
        <v>-0.000134979843</v>
      </c>
      <c r="BE2405" s="160">
        <f>IF($AT$2253&gt;0,IPMT('Assumptions (Petroleum)'!$V$6,Model!AH$1,'Assumptions (Petroleum)'!$V$9,'Assumptions (Petroleum)'!$V$4*Model!$AT$2253*AVERAGE('Assumptions (Petroleum)'!$AP$2:$AR$2)/10^9),0)</f>
        <v>-0.0001104295878</v>
      </c>
      <c r="BF2405" s="160">
        <f>IF($AT$2253&gt;0,IPMT('Assumptions (Petroleum)'!$V$6,Model!AI$1,'Assumptions (Petroleum)'!$V$9,'Assumptions (Petroleum)'!$V$4*Model!$AT$2253*AVERAGE('Assumptions (Petroleum)'!$AP$2:$AR$2)/10^9),0)</f>
        <v>-0.00008471319543</v>
      </c>
      <c r="BG2405" s="160">
        <f>IF($AT$2253&gt;0,IPMT('Assumptions (Petroleum)'!$V$6,Model!AJ$1,'Assumptions (Petroleum)'!$V$9,'Assumptions (Petroleum)'!$V$4*Model!$AT$2253*AVERAGE('Assumptions (Petroleum)'!$AP$2:$AR$2)/10^9),0)</f>
        <v>-0.00005777527443</v>
      </c>
      <c r="BH2405" s="160">
        <f>IF($AT$2253&gt;0,IPMT('Assumptions (Petroleum)'!$V$6,Model!AK$1,'Assumptions (Petroleum)'!$V$9,'Assumptions (Petroleum)'!$V$4*Model!$AT$2253*AVERAGE('Assumptions (Petroleum)'!$AP$2:$AR$2)/10^9),0)</f>
        <v>-0.00002955780218</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-0.0003333760658</v>
      </c>
      <c r="AV2406" s="160">
        <f>IF($AU$2253&gt;0,IPMT('Assumptions (Petroleum)'!$V$6,Model!X$1,'Assumptions (Petroleum)'!$V$9,'Assumptions (Petroleum)'!$V$4*Model!$AU$2253*AVERAGE('Assumptions (Petroleum)'!$AQ$2:$AS$2)/10^9),0)</f>
        <v>-0.0003176336698</v>
      </c>
      <c r="AW2406" s="160">
        <f>IF($AU$2253&gt;0,IPMT('Assumptions (Petroleum)'!$V$6,Model!Y$1,'Assumptions (Petroleum)'!$V$9,'Assumptions (Petroleum)'!$V$4*Model!$AU$2253*AVERAGE('Assumptions (Petroleum)'!$AQ$2:$AS$2)/10^9),0)</f>
        <v>-0.00030114351</v>
      </c>
      <c r="AX2406" s="160">
        <f>IF($AU$2253&gt;0,IPMT('Assumptions (Petroleum)'!$V$6,Model!Z$1,'Assumptions (Petroleum)'!$V$9,'Assumptions (Petroleum)'!$V$4*Model!$AU$2253*AVERAGE('Assumptions (Petroleum)'!$AQ$2:$AS$2)/10^9),0)</f>
        <v>-0.0002838700675</v>
      </c>
      <c r="AY2406" s="160">
        <f>IF($AU$2253&gt;0,IPMT('Assumptions (Petroleum)'!$V$6,Model!AA$1,'Assumptions (Petroleum)'!$V$9,'Assumptions (Petroleum)'!$V$4*Model!$AU$2253*AVERAGE('Assumptions (Petroleum)'!$AQ$2:$AS$2)/10^9),0)</f>
        <v>-0.0002657761366</v>
      </c>
      <c r="AZ2406" s="160">
        <f>IF($AU$2253&gt;0,IPMT('Assumptions (Petroleum)'!$V$6,Model!AB$1,'Assumptions (Petroleum)'!$V$9,'Assumptions (Petroleum)'!$V$4*Model!$AU$2253*AVERAGE('Assumptions (Petroleum)'!$AQ$2:$AS$2)/10^9),0)</f>
        <v>-0.000246822744</v>
      </c>
      <c r="BA2406" s="160">
        <f>IF($AU$2253&gt;0,IPMT('Assumptions (Petroleum)'!$V$6,Model!AC$1,'Assumptions (Petroleum)'!$V$9,'Assumptions (Petroleum)'!$V$4*Model!$AU$2253*AVERAGE('Assumptions (Petroleum)'!$AQ$2:$AS$2)/10^9),0)</f>
        <v>-0.0002269690652</v>
      </c>
      <c r="BB2406" s="160">
        <f>IF($AU$2253&gt;0,IPMT('Assumptions (Petroleum)'!$V$6,Model!AD$1,'Assumptions (Petroleum)'!$V$9,'Assumptions (Petroleum)'!$V$4*Model!$AU$2253*AVERAGE('Assumptions (Petroleum)'!$AQ$2:$AS$2)/10^9),0)</f>
        <v>-0.0002061723366</v>
      </c>
      <c r="BC2406" s="160">
        <f>IF($AU$2253&gt;0,IPMT('Assumptions (Petroleum)'!$V$6,Model!AE$1,'Assumptions (Petroleum)'!$V$9,'Assumptions (Petroleum)'!$V$4*Model!$AU$2253*AVERAGE('Assumptions (Petroleum)'!$AQ$2:$AS$2)/10^9),0)</f>
        <v>-0.0001843877635</v>
      </c>
      <c r="BD2406" s="160">
        <f>IF($AU$2253&gt;0,IPMT('Assumptions (Petroleum)'!$V$6,Model!AF$1,'Assumptions (Petroleum)'!$V$9,'Assumptions (Petroleum)'!$V$4*Model!$AU$2253*AVERAGE('Assumptions (Petroleum)'!$AQ$2:$AS$2)/10^9),0)</f>
        <v>-0.0001615684231</v>
      </c>
      <c r="BE2406" s="160">
        <f>IF($AU$2253&gt;0,IPMT('Assumptions (Petroleum)'!$V$6,Model!AG$1,'Assumptions (Petroleum)'!$V$9,'Assumptions (Petroleum)'!$V$4*Model!$AU$2253*AVERAGE('Assumptions (Petroleum)'!$AQ$2:$AS$2)/10^9),0)</f>
        <v>-0.0001376651641</v>
      </c>
      <c r="BF2406" s="160">
        <f>IF($AU$2253&gt;0,IPMT('Assumptions (Petroleum)'!$V$6,Model!AH$1,'Assumptions (Petroleum)'!$V$9,'Assumptions (Petroleum)'!$V$4*Model!$AU$2253*AVERAGE('Assumptions (Petroleum)'!$AQ$2:$AS$2)/10^9),0)</f>
        <v>-0.0001126265002</v>
      </c>
      <c r="BG2406" s="160">
        <f>IF($AU$2253&gt;0,IPMT('Assumptions (Petroleum)'!$V$6,Model!AI$1,'Assumptions (Petroleum)'!$V$9,'Assumptions (Petroleum)'!$V$4*Model!$AU$2253*AVERAGE('Assumptions (Petroleum)'!$AQ$2:$AS$2)/10^9),0)</f>
        <v>-0.00008639849985</v>
      </c>
      <c r="BH2406" s="160">
        <f>IF($AU$2253&gt;0,IPMT('Assumptions (Petroleum)'!$V$6,Model!AJ$1,'Assumptions (Petroleum)'!$V$9,'Assumptions (Petroleum)'!$V$4*Model!$AU$2253*AVERAGE('Assumptions (Petroleum)'!$AQ$2:$AS$2)/10^9),0)</f>
        <v>-0.00005892466945</v>
      </c>
      <c r="BI2406" s="160">
        <f>IF($AU$2253&gt;0,IPMT('Assumptions (Petroleum)'!$V$6,Model!AK$1,'Assumptions (Petroleum)'!$V$9,'Assumptions (Petroleum)'!$V$4*Model!$AU$2253*AVERAGE('Assumptions (Petroleum)'!$AQ$2:$AS$2)/10^9),0)</f>
        <v>-0.00003014583211</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-0.0003400083284</v>
      </c>
      <c r="AW2407" s="160">
        <f>IF($AV$2253&gt;0,IPMT('Assumptions (Petroleum)'!$V$6,Model!X$1,'Assumptions (Petroleum)'!$V$9,'Assumptions (Petroleum)'!$V$4*Model!$AV$2253*AVERAGE('Assumptions (Petroleum)'!$AR$2:$AT$2)/10^9),0)</f>
        <v>-0.0003239527494</v>
      </c>
      <c r="AX2407" s="160">
        <f>IF($AV$2253&gt;0,IPMT('Assumptions (Petroleum)'!$V$6,Model!Y$1,'Assumptions (Petroleum)'!$V$9,'Assumptions (Petroleum)'!$V$4*Model!$AV$2253*AVERAGE('Assumptions (Petroleum)'!$AR$2:$AT$2)/10^9),0)</f>
        <v>-0.0003071345304</v>
      </c>
      <c r="AY2407" s="160">
        <f>IF($AV$2253&gt;0,IPMT('Assumptions (Petroleum)'!$V$6,Model!Z$1,'Assumptions (Petroleum)'!$V$9,'Assumptions (Petroleum)'!$V$4*Model!$AV$2253*AVERAGE('Assumptions (Petroleum)'!$AR$2:$AT$2)/10^9),0)</f>
        <v>-0.0002895174461</v>
      </c>
      <c r="AZ2407" s="160">
        <f>IF($AV$2253&gt;0,IPMT('Assumptions (Petroleum)'!$V$6,Model!AA$1,'Assumptions (Petroleum)'!$V$9,'Assumptions (Petroleum)'!$V$4*Model!$AV$2253*AVERAGE('Assumptions (Petroleum)'!$AR$2:$AT$2)/10^9),0)</f>
        <v>-0.0002710635502</v>
      </c>
      <c r="BA2407" s="160">
        <f>IF($AV$2253&gt;0,IPMT('Assumptions (Petroleum)'!$V$6,Model!AB$1,'Assumptions (Petroleum)'!$V$9,'Assumptions (Petroleum)'!$V$4*Model!$AV$2253*AVERAGE('Assumptions (Petroleum)'!$AR$2:$AT$2)/10^9),0)</f>
        <v>-0.0002517330942</v>
      </c>
      <c r="BB2407" s="160">
        <f>IF($AV$2253&gt;0,IPMT('Assumptions (Petroleum)'!$V$6,Model!AC$1,'Assumptions (Petroleum)'!$V$9,'Assumptions (Petroleum)'!$V$4*Model!$AV$2253*AVERAGE('Assumptions (Petroleum)'!$AR$2:$AT$2)/10^9),0)</f>
        <v>-0.0002314844416</v>
      </c>
      <c r="BC2407" s="160">
        <f>IF($AV$2253&gt;0,IPMT('Assumptions (Petroleum)'!$V$6,Model!AD$1,'Assumptions (Petroleum)'!$V$9,'Assumptions (Petroleum)'!$V$4*Model!$AV$2253*AVERAGE('Assumptions (Petroleum)'!$AR$2:$AT$2)/10^9),0)</f>
        <v>-0.000210273978</v>
      </c>
      <c r="BD2407" s="160">
        <f>IF($AV$2253&gt;0,IPMT('Assumptions (Petroleum)'!$V$6,Model!AE$1,'Assumptions (Petroleum)'!$V$9,'Assumptions (Petroleum)'!$V$4*Model!$AV$2253*AVERAGE('Assumptions (Petroleum)'!$AR$2:$AT$2)/10^9),0)</f>
        <v>-0.0001880560174</v>
      </c>
      <c r="BE2407" s="160">
        <f>IF($AV$2253&gt;0,IPMT('Assumptions (Petroleum)'!$V$6,Model!AF$1,'Assumptions (Petroleum)'!$V$9,'Assumptions (Petroleum)'!$V$4*Model!$AV$2253*AVERAGE('Assumptions (Petroleum)'!$AR$2:$AT$2)/10^9),0)</f>
        <v>-0.0001647827037</v>
      </c>
      <c r="BF2407" s="160">
        <f>IF($AV$2253&gt;0,IPMT('Assumptions (Petroleum)'!$V$6,Model!AG$1,'Assumptions (Petroleum)'!$V$9,'Assumptions (Petroleum)'!$V$4*Model!$AV$2253*AVERAGE('Assumptions (Petroleum)'!$AR$2:$AT$2)/10^9),0)</f>
        <v>-0.0001404039075</v>
      </c>
      <c r="BG2407" s="160">
        <f>IF($AV$2253&gt;0,IPMT('Assumptions (Petroleum)'!$V$6,Model!AH$1,'Assumptions (Petroleum)'!$V$9,'Assumptions (Petroleum)'!$V$4*Model!$AV$2253*AVERAGE('Assumptions (Petroleum)'!$AR$2:$AT$2)/10^9),0)</f>
        <v>-0.0001148671186</v>
      </c>
      <c r="BH2407" s="160">
        <f>IF($AV$2253&gt;0,IPMT('Assumptions (Petroleum)'!$V$6,Model!AI$1,'Assumptions (Petroleum)'!$V$9,'Assumptions (Petroleum)'!$V$4*Model!$AV$2253*AVERAGE('Assumptions (Petroleum)'!$AR$2:$AT$2)/10^9),0)</f>
        <v>-0.00008811733211</v>
      </c>
      <c r="BI2407" s="160">
        <f>IF($AV$2253&gt;0,IPMT('Assumptions (Petroleum)'!$V$6,Model!AJ$1,'Assumptions (Petroleum)'!$V$9,'Assumptions (Petroleum)'!$V$4*Model!$AV$2253*AVERAGE('Assumptions (Petroleum)'!$AR$2:$AT$2)/10^9),0)</f>
        <v>-0.00006009693081</v>
      </c>
      <c r="BJ2407" s="160">
        <f>IF($AV$2253&gt;0,IPMT('Assumptions (Petroleum)'!$V$6,Model!AK$1,'Assumptions (Petroleum)'!$V$9,'Assumptions (Petroleum)'!$V$4*Model!$AV$2253*AVERAGE('Assumptions (Petroleum)'!$AR$2:$AT$2)/10^9),0)</f>
        <v>-0.00003074556045</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-0.0003467725348</v>
      </c>
      <c r="AX2408" s="160">
        <f>IF($AW$2253&gt;0,IPMT('Assumptions (Petroleum)'!$V$6,Model!X$1,'Assumptions (Petroleum)'!$V$9,'Assumptions (Petroleum)'!$V$4*Model!$AW$2253*AVERAGE('Assumptions (Petroleum)'!$AS$2:$AU$2)/10^9),0)</f>
        <v>-0.0003303975423</v>
      </c>
      <c r="AY2408" s="160">
        <f>IF($AW$2253&gt;0,IPMT('Assumptions (Petroleum)'!$V$6,Model!Y$1,'Assumptions (Petroleum)'!$V$9,'Assumptions (Petroleum)'!$V$4*Model!$AW$2253*AVERAGE('Assumptions (Petroleum)'!$AS$2:$AU$2)/10^9),0)</f>
        <v>-0.0003132447377</v>
      </c>
      <c r="AZ2408" s="160">
        <f>IF($AW$2253&gt;0,IPMT('Assumptions (Petroleum)'!$V$6,Model!Z$1,'Assumptions (Petroleum)'!$V$9,'Assumptions (Petroleum)'!$V$4*Model!$AW$2253*AVERAGE('Assumptions (Petroleum)'!$AS$2:$AU$2)/10^9),0)</f>
        <v>-0.0002952771749</v>
      </c>
      <c r="BA2408" s="160">
        <f>IF($AW$2253&gt;0,IPMT('Assumptions (Petroleum)'!$V$6,Model!AA$1,'Assumptions (Petroleum)'!$V$9,'Assumptions (Petroleum)'!$V$4*Model!$AW$2253*AVERAGE('Assumptions (Petroleum)'!$AS$2:$AU$2)/10^9),0)</f>
        <v>-0.0002764561528</v>
      </c>
      <c r="BB2408" s="160">
        <f>IF($AW$2253&gt;0,IPMT('Assumptions (Petroleum)'!$V$6,Model!AB$1,'Assumptions (Petroleum)'!$V$9,'Assumptions (Petroleum)'!$V$4*Model!$AW$2253*AVERAGE('Assumptions (Petroleum)'!$AS$2:$AU$2)/10^9),0)</f>
        <v>-0.0002567411322</v>
      </c>
      <c r="BC2408" s="160">
        <f>IF($AW$2253&gt;0,IPMT('Assumptions (Petroleum)'!$V$6,Model!AC$1,'Assumptions (Petroleum)'!$V$9,'Assumptions (Petroleum)'!$V$4*Model!$AW$2253*AVERAGE('Assumptions (Petroleum)'!$AS$2:$AU$2)/10^9),0)</f>
        <v>-0.0002360896481</v>
      </c>
      <c r="BD2408" s="160">
        <f>IF($AW$2253&gt;0,IPMT('Assumptions (Petroleum)'!$V$6,Model!AD$1,'Assumptions (Petroleum)'!$V$9,'Assumptions (Petroleum)'!$V$4*Model!$AW$2253*AVERAGE('Assumptions (Petroleum)'!$AS$2:$AU$2)/10^9),0)</f>
        <v>-0.0002144572185</v>
      </c>
      <c r="BE2408" s="160">
        <f>IF($AW$2253&gt;0,IPMT('Assumptions (Petroleum)'!$V$6,Model!AE$1,'Assumptions (Petroleum)'!$V$9,'Assumptions (Petroleum)'!$V$4*Model!$AW$2253*AVERAGE('Assumptions (Petroleum)'!$AS$2:$AU$2)/10^9),0)</f>
        <v>-0.0001917972485</v>
      </c>
      <c r="BF2408" s="160">
        <f>IF($AW$2253&gt;0,IPMT('Assumptions (Petroleum)'!$V$6,Model!AF$1,'Assumptions (Petroleum)'!$V$9,'Assumptions (Petroleum)'!$V$4*Model!$AW$2253*AVERAGE('Assumptions (Petroleum)'!$AS$2:$AU$2)/10^9),0)</f>
        <v>-0.0001680609299</v>
      </c>
      <c r="BG2408" s="160">
        <f>IF($AW$2253&gt;0,IPMT('Assumptions (Petroleum)'!$V$6,Model!AG$1,'Assumptions (Petroleum)'!$V$9,'Assumptions (Petroleum)'!$V$4*Model!$AW$2253*AVERAGE('Assumptions (Petroleum)'!$AS$2:$AU$2)/10^9),0)</f>
        <v>-0.0001431971362</v>
      </c>
      <c r="BH2408" s="160">
        <f>IF($AW$2253&gt;0,IPMT('Assumptions (Petroleum)'!$V$6,Model!AH$1,'Assumptions (Petroleum)'!$V$9,'Assumptions (Petroleum)'!$V$4*Model!$AW$2253*AVERAGE('Assumptions (Petroleum)'!$AS$2:$AU$2)/10^9),0)</f>
        <v>-0.0001171523123</v>
      </c>
      <c r="BI2408" s="160">
        <f>IF($AW$2253&gt;0,IPMT('Assumptions (Petroleum)'!$V$6,Model!AI$1,'Assumptions (Petroleum)'!$V$9,'Assumptions (Petroleum)'!$V$4*Model!$AW$2253*AVERAGE('Assumptions (Petroleum)'!$AS$2:$AU$2)/10^9),0)</f>
        <v>-0.00008987035923</v>
      </c>
      <c r="BJ2408" s="160">
        <f>IF($AW$2253&gt;0,IPMT('Assumptions (Petroleum)'!$V$6,Model!AJ$1,'Assumptions (Petroleum)'!$V$9,'Assumptions (Petroleum)'!$V$4*Model!$AW$2253*AVERAGE('Assumptions (Petroleum)'!$AS$2:$AU$2)/10^9),0)</f>
        <v>-0.00006129251342</v>
      </c>
      <c r="BK2408" s="160">
        <f>IF($AW$2253&gt;0,IPMT('Assumptions (Petroleum)'!$V$6,Model!AK$1,'Assumptions (Petroleum)'!$V$9,'Assumptions (Petroleum)'!$V$4*Model!$AW$2253*AVERAGE('Assumptions (Petroleum)'!$AS$2:$AU$2)/10^9),0)</f>
        <v>-0.00003135721993</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-0.0003536713099</v>
      </c>
      <c r="AY2409" s="160">
        <f>IF($AX$2253&gt;0,IPMT('Assumptions (Petroleum)'!$V$6,Model!X$1,'Assumptions (Petroleum)'!$V$9,'Assumptions (Petroleum)'!$V$4*Model!$AX$2253*AVERAGE('Assumptions (Petroleum)'!$AT$2:$AV$2)/10^9),0)</f>
        <v>-0.0003369705494</v>
      </c>
      <c r="AZ2409" s="160">
        <f>IF($AX$2253&gt;0,IPMT('Assumptions (Petroleum)'!$V$6,Model!Y$1,'Assumptions (Petroleum)'!$V$9,'Assumptions (Petroleum)'!$V$4*Model!$AX$2253*AVERAGE('Assumptions (Petroleum)'!$AT$2:$AV$2)/10^9),0)</f>
        <v>-0.0003194765029</v>
      </c>
      <c r="BA2409" s="160">
        <f>IF($AX$2253&gt;0,IPMT('Assumptions (Petroleum)'!$V$6,Model!Z$1,'Assumptions (Petroleum)'!$V$9,'Assumptions (Petroleum)'!$V$4*Model!$AX$2253*AVERAGE('Assumptions (Petroleum)'!$AT$2:$AV$2)/10^9),0)</f>
        <v>-0.0003011514891</v>
      </c>
      <c r="BB2409" s="160">
        <f>IF($AX$2253&gt;0,IPMT('Assumptions (Petroleum)'!$V$6,Model!AA$1,'Assumptions (Petroleum)'!$V$9,'Assumptions (Petroleum)'!$V$4*Model!$AX$2253*AVERAGE('Assumptions (Petroleum)'!$AT$2:$AV$2)/10^9),0)</f>
        <v>-0.0002819560371</v>
      </c>
      <c r="BC2409" s="160">
        <f>IF($AX$2253&gt;0,IPMT('Assumptions (Petroleum)'!$V$6,Model!AB$1,'Assumptions (Petroleum)'!$V$9,'Assumptions (Petroleum)'!$V$4*Model!$AX$2253*AVERAGE('Assumptions (Petroleum)'!$AT$2:$AV$2)/10^9),0)</f>
        <v>-0.0002618488012</v>
      </c>
      <c r="BD2409" s="160">
        <f>IF($AX$2253&gt;0,IPMT('Assumptions (Petroleum)'!$V$6,Model!AC$1,'Assumptions (Petroleum)'!$V$9,'Assumptions (Petroleum)'!$V$4*Model!$AX$2253*AVERAGE('Assumptions (Petroleum)'!$AT$2:$AV$2)/10^9),0)</f>
        <v>-0.0002407864716</v>
      </c>
      <c r="BE2409" s="160">
        <f>IF($AX$2253&gt;0,IPMT('Assumptions (Petroleum)'!$V$6,Model!AD$1,'Assumptions (Petroleum)'!$V$9,'Assumptions (Petroleum)'!$V$4*Model!$AX$2253*AVERAGE('Assumptions (Petroleum)'!$AT$2:$AV$2)/10^9),0)</f>
        <v>-0.0002187236813</v>
      </c>
      <c r="BF2409" s="160">
        <f>IF($AX$2253&gt;0,IPMT('Assumptions (Petroleum)'!$V$6,Model!AE$1,'Assumptions (Petroleum)'!$V$9,'Assumptions (Petroleum)'!$V$4*Model!$AX$2253*AVERAGE('Assumptions (Petroleum)'!$AT$2:$AV$2)/10^9),0)</f>
        <v>-0.0001956129085</v>
      </c>
      <c r="BG2409" s="160">
        <f>IF($AX$2253&gt;0,IPMT('Assumptions (Petroleum)'!$V$6,Model!AF$1,'Assumptions (Petroleum)'!$V$9,'Assumptions (Petroleum)'!$V$4*Model!$AX$2253*AVERAGE('Assumptions (Petroleum)'!$AT$2:$AV$2)/10^9),0)</f>
        <v>-0.0001714043739</v>
      </c>
      <c r="BH2409" s="160">
        <f>IF($AX$2253&gt;0,IPMT('Assumptions (Petroleum)'!$V$6,Model!AG$1,'Assumptions (Petroleum)'!$V$9,'Assumptions (Petroleum)'!$V$4*Model!$AX$2253*AVERAGE('Assumptions (Petroleum)'!$AT$2:$AV$2)/10^9),0)</f>
        <v>-0.000146045934</v>
      </c>
      <c r="BI2409" s="160">
        <f>IF($AX$2253&gt;0,IPMT('Assumptions (Petroleum)'!$V$6,Model!AH$1,'Assumptions (Petroleum)'!$V$9,'Assumptions (Petroleum)'!$V$4*Model!$AX$2253*AVERAGE('Assumptions (Petroleum)'!$AT$2:$AV$2)/10^9),0)</f>
        <v>-0.0001194829682</v>
      </c>
      <c r="BJ2409" s="160">
        <f>IF($AX$2253&gt;0,IPMT('Assumptions (Petroleum)'!$V$6,Model!AI$1,'Assumptions (Petroleum)'!$V$9,'Assumptions (Petroleum)'!$V$4*Model!$AX$2253*AVERAGE('Assumptions (Petroleum)'!$AT$2:$AV$2)/10^9),0)</f>
        <v>-0.00009165826149</v>
      </c>
      <c r="BK2409" s="160">
        <f>IF($AX$2253&gt;0,IPMT('Assumptions (Petroleum)'!$V$6,Model!AJ$1,'Assumptions (Petroleum)'!$V$9,'Assumptions (Petroleum)'!$V$4*Model!$AX$2253*AVERAGE('Assumptions (Petroleum)'!$AT$2:$AV$2)/10^9),0)</f>
        <v>-0.00006251188123</v>
      </c>
      <c r="BL2409" s="160">
        <f>IF($AX$2253&gt;0,IPMT('Assumptions (Petroleum)'!$V$6,Model!AK$1,'Assumptions (Petroleum)'!$V$9,'Assumptions (Petroleum)'!$V$4*Model!$AX$2253*AVERAGE('Assumptions (Petroleum)'!$AT$2:$AV$2)/10^9),0)</f>
        <v>-0.00003198104791</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-0.0003607073309</v>
      </c>
      <c r="AZ2410" s="160">
        <f>IF($AY$2253&gt;0,IPMT('Assumptions (Petroleum)'!$V$6,Model!X$1,'Assumptions (Petroleum)'!$V$9,'Assumptions (Petroleum)'!$V$4*Model!$AY$2253*AVERAGE('Assumptions (Petroleum)'!$AU$2:$AW$2)/10^9),0)</f>
        <v>-0.0003436743215</v>
      </c>
      <c r="BA2410" s="160">
        <f>IF($AY$2253&gt;0,IPMT('Assumptions (Petroleum)'!$V$6,Model!Y$1,'Assumptions (Petroleum)'!$V$9,'Assumptions (Petroleum)'!$V$4*Model!$AY$2253*AVERAGE('Assumptions (Petroleum)'!$AU$2:$AW$2)/10^9),0)</f>
        <v>-0.0003258322442</v>
      </c>
      <c r="BB2410" s="160">
        <f>IF($AY$2253&gt;0,IPMT('Assumptions (Petroleum)'!$V$6,Model!Z$1,'Assumptions (Petroleum)'!$V$9,'Assumptions (Petroleum)'!$V$4*Model!$AY$2253*AVERAGE('Assumptions (Petroleum)'!$AU$2:$AW$2)/10^9),0)</f>
        <v>-0.0003071426683</v>
      </c>
      <c r="BC2410" s="160">
        <f>IF($AY$2253&gt;0,IPMT('Assumptions (Petroleum)'!$V$6,Model!AA$1,'Assumptions (Petroleum)'!$V$9,'Assumptions (Petroleum)'!$V$4*Model!$AY$2253*AVERAGE('Assumptions (Petroleum)'!$AU$2:$AW$2)/10^9),0)</f>
        <v>-0.0002875653374</v>
      </c>
      <c r="BD2410" s="160">
        <f>IF($AY$2253&gt;0,IPMT('Assumptions (Petroleum)'!$V$6,Model!AB$1,'Assumptions (Petroleum)'!$V$9,'Assumptions (Petroleum)'!$V$4*Model!$AY$2253*AVERAGE('Assumptions (Petroleum)'!$AU$2:$AW$2)/10^9),0)</f>
        <v>-0.0002670580834</v>
      </c>
      <c r="BE2410" s="160">
        <f>IF($AY$2253&gt;0,IPMT('Assumptions (Petroleum)'!$V$6,Model!AC$1,'Assumptions (Petroleum)'!$V$9,'Assumptions (Petroleum)'!$V$4*Model!$AY$2253*AVERAGE('Assumptions (Petroleum)'!$AU$2:$AW$2)/10^9),0)</f>
        <v>-0.0002455767348</v>
      </c>
      <c r="BF2410" s="160">
        <f>IF($AY$2253&gt;0,IPMT('Assumptions (Petroleum)'!$V$6,Model!AD$1,'Assumptions (Petroleum)'!$V$9,'Assumptions (Petroleum)'!$V$4*Model!$AY$2253*AVERAGE('Assumptions (Petroleum)'!$AU$2:$AW$2)/10^9),0)</f>
        <v>-0.0002230750221</v>
      </c>
      <c r="BG2410" s="160">
        <f>IF($AY$2253&gt;0,IPMT('Assumptions (Petroleum)'!$V$6,Model!AE$1,'Assumptions (Petroleum)'!$V$9,'Assumptions (Petroleum)'!$V$4*Model!$AY$2253*AVERAGE('Assumptions (Petroleum)'!$AU$2:$AW$2)/10^9),0)</f>
        <v>-0.0001995044781</v>
      </c>
      <c r="BH2410" s="160">
        <f>IF($AY$2253&gt;0,IPMT('Assumptions (Petroleum)'!$V$6,Model!AF$1,'Assumptions (Petroleum)'!$V$9,'Assumptions (Petroleum)'!$V$4*Model!$AY$2253*AVERAGE('Assumptions (Petroleum)'!$AU$2:$AW$2)/10^9),0)</f>
        <v>-0.0001748143332</v>
      </c>
      <c r="BI2410" s="160">
        <f>IF($AY$2253&gt;0,IPMT('Assumptions (Petroleum)'!$V$6,Model!AG$1,'Assumptions (Petroleum)'!$V$9,'Assumptions (Petroleum)'!$V$4*Model!$AY$2253*AVERAGE('Assumptions (Petroleum)'!$AU$2:$AW$2)/10^9),0)</f>
        <v>-0.0001489514065</v>
      </c>
      <c r="BJ2410" s="160">
        <f>IF($AY$2253&gt;0,IPMT('Assumptions (Petroleum)'!$V$6,Model!AH$1,'Assumptions (Petroleum)'!$V$9,'Assumptions (Petroleum)'!$V$4*Model!$AY$2253*AVERAGE('Assumptions (Petroleum)'!$AU$2:$AW$2)/10^9),0)</f>
        <v>-0.0001218599907</v>
      </c>
      <c r="BK2410" s="160">
        <f>IF($AY$2253&gt;0,IPMT('Assumptions (Petroleum)'!$V$6,Model!AI$1,'Assumptions (Petroleum)'!$V$9,'Assumptions (Petroleum)'!$V$4*Model!$AY$2253*AVERAGE('Assumptions (Petroleum)'!$AU$2:$AW$2)/10^9),0)</f>
        <v>-0.00009348173271</v>
      </c>
      <c r="BL2410" s="160">
        <f>IF($AY$2253&gt;0,IPMT('Assumptions (Petroleum)'!$V$6,Model!AJ$1,'Assumptions (Petroleum)'!$V$9,'Assumptions (Petroleum)'!$V$4*Model!$AY$2253*AVERAGE('Assumptions (Petroleum)'!$AU$2:$AW$2)/10^9),0)</f>
        <v>-0.00006375550744</v>
      </c>
      <c r="BM2410" s="160">
        <f>IF($AY$2253&gt;0,IPMT('Assumptions (Petroleum)'!$V$6,Model!AK$1,'Assumptions (Petroleum)'!$V$9,'Assumptions (Petroleum)'!$V$4*Model!$AY$2253*AVERAGE('Assumptions (Petroleum)'!$AU$2:$AW$2)/10^9),0)</f>
        <v>-0.00003261728647</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-0.0003678833282</v>
      </c>
      <c r="BA2411" s="160">
        <f>IF($AZ$2253&gt;0,IPMT('Assumptions (Petroleum)'!$V$6,Model!X$1,'Assumptions (Petroleum)'!$V$9,'Assumptions (Petroleum)'!$V$4*Model!$AZ$2253*AVERAGE('Assumptions (Petroleum)'!$AV$2:$AX$2)/10^9),0)</f>
        <v>-0.0003505114601</v>
      </c>
      <c r="BB2411" s="160">
        <f>IF($AZ$2253&gt;0,IPMT('Assumptions (Petroleum)'!$V$6,Model!Y$1,'Assumptions (Petroleum)'!$V$9,'Assumptions (Petroleum)'!$V$4*Model!$AZ$2253*AVERAGE('Assumptions (Petroleum)'!$AV$2:$AX$2)/10^9),0)</f>
        <v>-0.0003323144283</v>
      </c>
      <c r="BC2411" s="160">
        <f>IF($AZ$2253&gt;0,IPMT('Assumptions (Petroleum)'!$V$6,Model!Z$1,'Assumptions (Petroleum)'!$V$9,'Assumptions (Petroleum)'!$V$4*Model!$AZ$2253*AVERAGE('Assumptions (Petroleum)'!$AV$2:$AX$2)/10^9),0)</f>
        <v>-0.0003132530374</v>
      </c>
      <c r="BD2411" s="160">
        <f>IF($AZ$2253&gt;0,IPMT('Assumptions (Petroleum)'!$V$6,Model!AA$1,'Assumptions (Petroleum)'!$V$9,'Assumptions (Petroleum)'!$V$4*Model!$AZ$2253*AVERAGE('Assumptions (Petroleum)'!$AV$2:$AX$2)/10^9),0)</f>
        <v>-0.0002932862305</v>
      </c>
      <c r="BE2411" s="160">
        <f>IF($AZ$2253&gt;0,IPMT('Assumptions (Petroleum)'!$V$6,Model!AB$1,'Assumptions (Petroleum)'!$V$9,'Assumptions (Petroleum)'!$V$4*Model!$AZ$2253*AVERAGE('Assumptions (Petroleum)'!$AV$2:$AX$2)/10^9),0)</f>
        <v>-0.0002723710003</v>
      </c>
      <c r="BF2411" s="160">
        <f>IF($AZ$2253&gt;0,IPMT('Assumptions (Petroleum)'!$V$6,Model!AC$1,'Assumptions (Petroleum)'!$V$9,'Assumptions (Petroleum)'!$V$4*Model!$AZ$2253*AVERAGE('Assumptions (Petroleum)'!$AV$2:$AX$2)/10^9),0)</f>
        <v>-0.0002504622966</v>
      </c>
      <c r="BG2411" s="160">
        <f>IF($AZ$2253&gt;0,IPMT('Assumptions (Petroleum)'!$V$6,Model!AD$1,'Assumptions (Petroleum)'!$V$9,'Assumptions (Petroleum)'!$V$4*Model!$AZ$2253*AVERAGE('Assumptions (Petroleum)'!$AV$2:$AX$2)/10^9),0)</f>
        <v>-0.0002275129296</v>
      </c>
      <c r="BH2411" s="160">
        <f>IF($AZ$2253&gt;0,IPMT('Assumptions (Petroleum)'!$V$6,Model!AE$1,'Assumptions (Petroleum)'!$V$9,'Assumptions (Petroleum)'!$V$4*Model!$AZ$2253*AVERAGE('Assumptions (Petroleum)'!$AV$2:$AX$2)/10^9),0)</f>
        <v>-0.0002034734675</v>
      </c>
      <c r="BI2411" s="160">
        <f>IF($AZ$2253&gt;0,IPMT('Assumptions (Petroleum)'!$V$6,Model!AF$1,'Assumptions (Petroleum)'!$V$9,'Assumptions (Petroleum)'!$V$4*Model!$AZ$2253*AVERAGE('Assumptions (Petroleum)'!$AV$2:$AX$2)/10^9),0)</f>
        <v>-0.0001782921311</v>
      </c>
      <c r="BJ2411" s="160">
        <f>IF($AZ$2253&gt;0,IPMT('Assumptions (Petroleum)'!$V$6,Model!AG$1,'Assumptions (Petroleum)'!$V$9,'Assumptions (Petroleum)'!$V$4*Model!$AZ$2253*AVERAGE('Assumptions (Petroleum)'!$AV$2:$AX$2)/10^9),0)</f>
        <v>-0.0001519146811</v>
      </c>
      <c r="BK2411" s="160">
        <f>IF($AZ$2253&gt;0,IPMT('Assumptions (Petroleum)'!$V$6,Model!AH$1,'Assumptions (Petroleum)'!$V$9,'Assumptions (Petroleum)'!$V$4*Model!$AZ$2253*AVERAGE('Assumptions (Petroleum)'!$AV$2:$AX$2)/10^9),0)</f>
        <v>-0.0001242843023</v>
      </c>
      <c r="BL2411" s="160">
        <f>IF($AZ$2253&gt;0,IPMT('Assumptions (Petroleum)'!$V$6,Model!AI$1,'Assumptions (Petroleum)'!$V$9,'Assumptions (Petroleum)'!$V$4*Model!$AZ$2253*AVERAGE('Assumptions (Petroleum)'!$AV$2:$AX$2)/10^9),0)</f>
        <v>-0.00009534148049</v>
      </c>
      <c r="BM2411" s="160">
        <f>IF($AZ$2253&gt;0,IPMT('Assumptions (Petroleum)'!$V$6,Model!AJ$1,'Assumptions (Petroleum)'!$V$9,'Assumptions (Petroleum)'!$V$4*Model!$AZ$2253*AVERAGE('Assumptions (Petroleum)'!$AV$2:$AX$2)/10^9),0)</f>
        <v>-0.00006502387464</v>
      </c>
      <c r="BN2411" s="160">
        <f>IF($AZ$2253&gt;0,IPMT('Assumptions (Petroleum)'!$V$6,Model!AK$1,'Assumptions (Petroleum)'!$V$9,'Assumptions (Petroleum)'!$V$4*Model!$AZ$2253*AVERAGE('Assumptions (Petroleum)'!$AV$2:$AX$2)/10^9),0)</f>
        <v>-0.00003326618251</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-0.0003752020864</v>
      </c>
      <c r="BB2412" s="160">
        <f>IF($BA$2253&gt;0,IPMT('Assumptions (Petroleum)'!$V$6,Model!X$1,'Assumptions (Petroleum)'!$V$9,'Assumptions (Petroleum)'!$V$4*Model!$BA$2253*AVERAGE('Assumptions (Petroleum)'!$AW$2:$AY$2)/10^9),0)</f>
        <v>-0.0003574846183</v>
      </c>
      <c r="BC2412" s="160">
        <f>IF($BA$2253&gt;0,IPMT('Assumptions (Petroleum)'!$V$6,Model!Y$1,'Assumptions (Petroleum)'!$V$9,'Assumptions (Petroleum)'!$V$4*Model!$BA$2253*AVERAGE('Assumptions (Petroleum)'!$AW$2:$AY$2)/10^9),0)</f>
        <v>-0.0003389255704</v>
      </c>
      <c r="BD2412" s="160">
        <f>IF($BA$2253&gt;0,IPMT('Assumptions (Petroleum)'!$V$6,Model!Z$1,'Assumptions (Petroleum)'!$V$9,'Assumptions (Petroleum)'!$V$4*Model!$BA$2253*AVERAGE('Assumptions (Petroleum)'!$AW$2:$AY$2)/10^9),0)</f>
        <v>-0.0003194849677</v>
      </c>
      <c r="BE2412" s="160">
        <f>IF($BA$2253&gt;0,IPMT('Assumptions (Petroleum)'!$V$6,Model!AA$1,'Assumptions (Petroleum)'!$V$9,'Assumptions (Petroleum)'!$V$4*Model!$BA$2253*AVERAGE('Assumptions (Petroleum)'!$AW$2:$AY$2)/10^9),0)</f>
        <v>-0.0002991209364</v>
      </c>
      <c r="BF2412" s="160">
        <f>IF($BA$2253&gt;0,IPMT('Assumptions (Petroleum)'!$V$6,Model!AB$1,'Assumptions (Petroleum)'!$V$9,'Assumptions (Petroleum)'!$V$4*Model!$BA$2253*AVERAGE('Assumptions (Petroleum)'!$AW$2:$AY$2)/10^9),0)</f>
        <v>-0.0002777896136</v>
      </c>
      <c r="BG2412" s="160">
        <f>IF($BA$2253&gt;0,IPMT('Assumptions (Petroleum)'!$V$6,Model!AC$1,'Assumptions (Petroleum)'!$V$9,'Assumptions (Petroleum)'!$V$4*Model!$BA$2253*AVERAGE('Assumptions (Petroleum)'!$AW$2:$AY$2)/10^9),0)</f>
        <v>-0.000255445053</v>
      </c>
      <c r="BH2412" s="160">
        <f>IF($BA$2253&gt;0,IPMT('Assumptions (Petroleum)'!$V$6,Model!AD$1,'Assumptions (Petroleum)'!$V$9,'Assumptions (Petroleum)'!$V$4*Model!$BA$2253*AVERAGE('Assumptions (Petroleum)'!$AW$2:$AY$2)/10^9),0)</f>
        <v>-0.0002320391258</v>
      </c>
      <c r="BI2412" s="160">
        <f>IF($BA$2253&gt;0,IPMT('Assumptions (Petroleum)'!$V$6,Model!AE$1,'Assumptions (Petroleum)'!$V$9,'Assumptions (Petroleum)'!$V$4*Model!$BA$2253*AVERAGE('Assumptions (Petroleum)'!$AW$2:$AY$2)/10^9),0)</f>
        <v>-0.000207521417</v>
      </c>
      <c r="BJ2412" s="160">
        <f>IF($BA$2253&gt;0,IPMT('Assumptions (Petroleum)'!$V$6,Model!AF$1,'Assumptions (Petroleum)'!$V$9,'Assumptions (Petroleum)'!$V$4*Model!$BA$2253*AVERAGE('Assumptions (Petroleum)'!$AW$2:$AY$2)/10^9),0)</f>
        <v>-0.0001818391171</v>
      </c>
      <c r="BK2412" s="160">
        <f>IF($BA$2253&gt;0,IPMT('Assumptions (Petroleum)'!$V$6,Model!AG$1,'Assumptions (Petroleum)'!$V$9,'Assumptions (Petroleum)'!$V$4*Model!$BA$2253*AVERAGE('Assumptions (Petroleum)'!$AW$2:$AY$2)/10^9),0)</f>
        <v>-0.0001549369079</v>
      </c>
      <c r="BL2412" s="160">
        <f>IF($BA$2253&gt;0,IPMT('Assumptions (Petroleum)'!$V$6,Model!AH$1,'Assumptions (Petroleum)'!$V$9,'Assumptions (Petroleum)'!$V$4*Model!$BA$2253*AVERAGE('Assumptions (Petroleum)'!$AW$2:$AY$2)/10^9),0)</f>
        <v>-0.0001267568437</v>
      </c>
      <c r="BM2412" s="160">
        <f>IF($BA$2253&gt;0,IPMT('Assumptions (Petroleum)'!$V$6,Model!AI$1,'Assumptions (Petroleum)'!$V$9,'Assumptions (Petroleum)'!$V$4*Model!$BA$2253*AVERAGE('Assumptions (Petroleum)'!$AW$2:$AY$2)/10^9),0)</f>
        <v>-0.00009723822653</v>
      </c>
      <c r="BN2412" s="160">
        <f>IF($BA$2253&gt;0,IPMT('Assumptions (Petroleum)'!$V$6,Model!AJ$1,'Assumptions (Petroleum)'!$V$9,'Assumptions (Petroleum)'!$V$4*Model!$BA$2253*AVERAGE('Assumptions (Petroleum)'!$AW$2:$AY$2)/10^9),0)</f>
        <v>-0.00006631747503</v>
      </c>
      <c r="BO2412" s="160">
        <f>IF($BA$2253&gt;0,IPMT('Assumptions (Petroleum)'!$V$6,Model!AK$1,'Assumptions (Petroleum)'!$V$9,'Assumptions (Petroleum)'!$V$4*Model!$BA$2253*AVERAGE('Assumptions (Petroleum)'!$AW$2:$AY$2)/10^9),0)</f>
        <v>-0.00003392798784</v>
      </c>
      <c r="BP2412" s="160"/>
    </row>
    <row r="2413" ht="15.75" customHeight="1" collapsed="1">
      <c r="A2413" s="330" t="s">
        <v>361</v>
      </c>
      <c r="B2413" s="150" t="s">
        <v>351</v>
      </c>
      <c r="C2413" s="177">
        <f t="shared" ref="C2413:BP2413" si="83">SUM(C2414:C2464)</f>
        <v>0.0003675375468</v>
      </c>
      <c r="D2413" s="177">
        <f t="shared" si="83"/>
        <v>0.0006983213389</v>
      </c>
      <c r="E2413" s="177">
        <f t="shared" si="83"/>
        <v>0.000628489205</v>
      </c>
      <c r="F2413" s="177">
        <f t="shared" si="83"/>
        <v>0.000566007822</v>
      </c>
      <c r="G2413" s="177">
        <f t="shared" si="83"/>
        <v>0.0005094070398</v>
      </c>
      <c r="H2413" s="177">
        <f t="shared" si="83"/>
        <v>0.0004579517833</v>
      </c>
      <c r="I2413" s="177">
        <f t="shared" si="83"/>
        <v>0.0004336943052</v>
      </c>
      <c r="J2413" s="177">
        <f t="shared" si="83"/>
        <v>0.0007260426127</v>
      </c>
      <c r="K2413" s="177">
        <f t="shared" si="83"/>
        <v>0.001548949329</v>
      </c>
      <c r="L2413" s="177">
        <f t="shared" si="83"/>
        <v>0.001995820423</v>
      </c>
      <c r="M2413" s="177">
        <f t="shared" si="83"/>
        <v>0.002441542851</v>
      </c>
      <c r="N2413" s="177">
        <f t="shared" si="83"/>
        <v>0.004798768244</v>
      </c>
      <c r="O2413" s="177">
        <f t="shared" si="83"/>
        <v>0.006319791778</v>
      </c>
      <c r="P2413" s="177">
        <f t="shared" si="83"/>
        <v>0.0057474703</v>
      </c>
      <c r="Q2413" s="177">
        <f t="shared" si="83"/>
        <v>0.006050381795</v>
      </c>
      <c r="R2413" s="177">
        <f t="shared" si="83"/>
        <v>0.007893965181</v>
      </c>
      <c r="S2413" s="177">
        <f t="shared" si="83"/>
        <v>0.008801149737</v>
      </c>
      <c r="T2413" s="177">
        <f t="shared" si="83"/>
        <v>0.009435648336</v>
      </c>
      <c r="U2413" s="177">
        <f t="shared" si="83"/>
        <v>0.01017154975</v>
      </c>
      <c r="V2413" s="177">
        <f t="shared" si="83"/>
        <v>0.009603444633</v>
      </c>
      <c r="W2413" s="177">
        <f t="shared" si="83"/>
        <v>0.009087251142</v>
      </c>
      <c r="X2413" s="177">
        <f t="shared" si="83"/>
        <v>0.009148313691</v>
      </c>
      <c r="Y2413" s="177">
        <f t="shared" si="83"/>
        <v>0.009510026645</v>
      </c>
      <c r="Z2413" s="177">
        <f t="shared" si="83"/>
        <v>0.009581211792</v>
      </c>
      <c r="AA2413" s="177">
        <f t="shared" si="83"/>
        <v>0.009850894028</v>
      </c>
      <c r="AB2413" s="177">
        <f t="shared" si="83"/>
        <v>0.01006556302</v>
      </c>
      <c r="AC2413" s="177">
        <f t="shared" si="83"/>
        <v>0.009069188102</v>
      </c>
      <c r="AD2413" s="177">
        <f t="shared" si="83"/>
        <v>0.008425800544</v>
      </c>
      <c r="AE2413" s="177">
        <f t="shared" si="83"/>
        <v>0.008938543823</v>
      </c>
      <c r="AF2413" s="177">
        <f t="shared" si="83"/>
        <v>0.009020064735</v>
      </c>
      <c r="AG2413" s="177">
        <f t="shared" si="83"/>
        <v>0.008063767908</v>
      </c>
      <c r="AH2413" s="177">
        <f t="shared" si="83"/>
        <v>0.007578123234</v>
      </c>
      <c r="AI2413" s="177">
        <f t="shared" si="83"/>
        <v>0.007410636445</v>
      </c>
      <c r="AJ2413" s="177">
        <f t="shared" si="83"/>
        <v>0.007230521875</v>
      </c>
      <c r="AK2413" s="177">
        <f t="shared" si="83"/>
        <v>0.007785763253</v>
      </c>
      <c r="AL2413" s="177">
        <f t="shared" si="83"/>
        <v>0.008380104464</v>
      </c>
      <c r="AM2413" s="177">
        <f t="shared" si="83"/>
        <v>0.008766173162</v>
      </c>
      <c r="AN2413" s="177">
        <f t="shared" si="83"/>
        <v>0.008940569492</v>
      </c>
      <c r="AO2413" s="177">
        <f t="shared" si="83"/>
        <v>0.009118435304</v>
      </c>
      <c r="AP2413" s="177">
        <f t="shared" si="83"/>
        <v>0.00929983962</v>
      </c>
      <c r="AQ2413" s="177">
        <f t="shared" si="83"/>
        <v>0.009484852837</v>
      </c>
      <c r="AR2413" s="177">
        <f t="shared" si="83"/>
        <v>0.009673546751</v>
      </c>
      <c r="AS2413" s="177">
        <f t="shared" si="83"/>
        <v>0.009865994587</v>
      </c>
      <c r="AT2413" s="177">
        <f t="shared" si="83"/>
        <v>0.01006227102</v>
      </c>
      <c r="AU2413" s="177">
        <f t="shared" si="83"/>
        <v>0.01026245223</v>
      </c>
      <c r="AV2413" s="177">
        <f t="shared" si="83"/>
        <v>0.01046661589</v>
      </c>
      <c r="AW2413" s="177">
        <f t="shared" si="83"/>
        <v>0.01067484124</v>
      </c>
      <c r="AX2413" s="177">
        <f t="shared" si="83"/>
        <v>0.01088720906</v>
      </c>
      <c r="AY2413" s="177">
        <f t="shared" si="83"/>
        <v>0.01110380178</v>
      </c>
      <c r="AZ2413" s="177">
        <f t="shared" si="83"/>
        <v>0.01132470345</v>
      </c>
      <c r="BA2413" s="177">
        <f t="shared" si="83"/>
        <v>0.01154999979</v>
      </c>
      <c r="BB2413" s="177">
        <f t="shared" si="83"/>
        <v>0.01110843359</v>
      </c>
      <c r="BC2413" s="177">
        <f t="shared" si="83"/>
        <v>0.01005387258</v>
      </c>
      <c r="BD2413" s="177">
        <f t="shared" si="83"/>
        <v>0.009105887371</v>
      </c>
      <c r="BE2413" s="177">
        <f t="shared" si="83"/>
        <v>0.008253171308</v>
      </c>
      <c r="BF2413" s="177">
        <f t="shared" si="83"/>
        <v>0.007486878183</v>
      </c>
      <c r="BG2413" s="177">
        <f t="shared" si="83"/>
        <v>0.006799328491</v>
      </c>
      <c r="BH2413" s="177">
        <f t="shared" si="83"/>
        <v>0.006142409269</v>
      </c>
      <c r="BI2413" s="177">
        <f t="shared" si="83"/>
        <v>0.00547242114</v>
      </c>
      <c r="BJ2413" s="177">
        <f t="shared" si="83"/>
        <v>0.004787761419</v>
      </c>
      <c r="BK2413" s="177">
        <f t="shared" si="83"/>
        <v>0.004090823604</v>
      </c>
      <c r="BL2413" s="177">
        <f t="shared" si="83"/>
        <v>0.003378678053</v>
      </c>
      <c r="BM2413" s="177">
        <f t="shared" si="83"/>
        <v>0.002653707599</v>
      </c>
      <c r="BN2413" s="177">
        <f t="shared" si="83"/>
        <v>0.001912971721</v>
      </c>
      <c r="BO2413" s="177">
        <f t="shared" si="83"/>
        <v>0.001158842157</v>
      </c>
      <c r="BP2413" s="177">
        <f t="shared" si="83"/>
        <v>0.0003883670719</v>
      </c>
    </row>
    <row r="2414" ht="15.75" hidden="1" customHeight="1" outlineLevel="1">
      <c r="A2414" s="328"/>
      <c r="B2414" s="38"/>
      <c r="C2414" s="178">
        <f>IF($C$2253&gt;0,'Assumptions (Petroleum)'!V$10*Model!$C$2253*'Assumptions (Petroleum)'!$B$2/10^9,0)</f>
        <v>0.0003675375468</v>
      </c>
      <c r="D2414" s="178">
        <f>IF($C$2253&gt;0,'Assumptions (Petroleum)'!W$10*Model!$C$2253*'Assumptions (Petroleum)'!$B$2/10^9,0)</f>
        <v>0.0006983213389</v>
      </c>
      <c r="E2414" s="178">
        <f>IF($C$2253&gt;0,'Assumptions (Petroleum)'!X$10*Model!$C$2253*'Assumptions (Petroleum)'!$B$2/10^9,0)</f>
        <v>0.000628489205</v>
      </c>
      <c r="F2414" s="178">
        <f>IF($C$2253&gt;0,'Assumptions (Petroleum)'!Y$10*Model!$C$2253*'Assumptions (Petroleum)'!$B$2/10^9,0)</f>
        <v>0.000566007822</v>
      </c>
      <c r="G2414" s="178">
        <f>IF($C$2253&gt;0,'Assumptions (Petroleum)'!Z$10*Model!$C$2253*'Assumptions (Petroleum)'!$B$2/10^9,0)</f>
        <v>0.0005094070398</v>
      </c>
      <c r="H2414" s="178">
        <f>IF($C$2253&gt;0,'Assumptions (Petroleum)'!AA$10*Model!$C$2253*'Assumptions (Petroleum)'!$B$2/10^9,0)</f>
        <v>0.0004579517833</v>
      </c>
      <c r="I2414" s="178">
        <f>IF($C$2253&gt;0,'Assumptions (Petroleum)'!AB$10*Model!$C$2253*'Assumptions (Petroleum)'!$B$2/10^9,0)</f>
        <v>0.0004336943052</v>
      </c>
      <c r="J2414" s="178">
        <f>IF($C$2253&gt;0,'Assumptions (Petroleum)'!AC$10*Model!$C$2253*'Assumptions (Petroleum)'!$B$2/10^9,0)</f>
        <v>0.0004336943052</v>
      </c>
      <c r="K2414" s="178">
        <f>IF($C$2253&gt;0,'Assumptions (Petroleum)'!AD$10*Model!$C$2253*'Assumptions (Petroleum)'!$B$2/10^9,0)</f>
        <v>0.0004344293803</v>
      </c>
      <c r="L2414" s="178">
        <f>IF($C$2253&gt;0,'Assumptions (Petroleum)'!AE$10*Model!$C$2253*'Assumptions (Petroleum)'!$B$2/10^9,0)</f>
        <v>0.0004336943052</v>
      </c>
      <c r="M2414" s="178">
        <f>IF($C$2253&gt;0,'Assumptions (Petroleum)'!AF$10*Model!$C$2253*'Assumptions (Petroleum)'!$B$2/10^9,0)</f>
        <v>0.0004344293803</v>
      </c>
      <c r="N2414" s="178">
        <f>IF($C$2253&gt;0,'Assumptions (Petroleum)'!AG$10*Model!$C$2253*'Assumptions (Petroleum)'!$B$2/10^9,0)</f>
        <v>0.0004336943052</v>
      </c>
      <c r="O2414" s="178">
        <f>IF($C$2253&gt;0,'Assumptions (Petroleum)'!AH$10*Model!$C$2253*'Assumptions (Petroleum)'!$B$2/10^9,0)</f>
        <v>0.0004344293803</v>
      </c>
      <c r="P2414" s="178">
        <f>IF($C$2253&gt;0,'Assumptions (Petroleum)'!AI$10*Model!$C$2253*'Assumptions (Petroleum)'!$B$2/10^9,0)</f>
        <v>0.0004336943052</v>
      </c>
      <c r="Q2414" s="178">
        <f>IF($C$2253&gt;0,'Assumptions (Petroleum)'!AJ$10*Model!$C$2253*'Assumptions (Petroleum)'!$B$2/10^9,0)</f>
        <v>0.0004344293803</v>
      </c>
      <c r="R2414" s="178">
        <f>IF($C$2253&gt;0,'Assumptions (Petroleum)'!AK$10*Model!$C$2253*'Assumptions (Petroleum)'!$B$2/10^9,0)</f>
        <v>0.0002168471526</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v>
      </c>
      <c r="E2415" s="160">
        <f>IF($D$2253&gt;0,'Assumptions (Petroleum)'!W$10*Model!$D$2253*'Assumptions (Petroleum)'!$B$2/10^9,0)</f>
        <v>0</v>
      </c>
      <c r="F2415" s="160">
        <f>IF($D$2253&gt;0,'Assumptions (Petroleum)'!X$10*Model!$D$2253*'Assumptions (Petroleum)'!$B$2/10^9,0)</f>
        <v>0</v>
      </c>
      <c r="G2415" s="160">
        <f>IF($D$2253&gt;0,'Assumptions (Petroleum)'!Y$10*Model!$D$2253*'Assumptions (Petroleum)'!$B$2/10^9,0)</f>
        <v>0</v>
      </c>
      <c r="H2415" s="160">
        <f>IF($D$2253&gt;0,'Assumptions (Petroleum)'!Z$10*Model!$D$2253*'Assumptions (Petroleum)'!$B$2/10^9,0)</f>
        <v>0</v>
      </c>
      <c r="I2415" s="160">
        <f>IF($D$2253&gt;0,'Assumptions (Petroleum)'!AA$10*Model!$D$2253*'Assumptions (Petroleum)'!$B$2/10^9,0)</f>
        <v>0</v>
      </c>
      <c r="J2415" s="160">
        <f>IF($D$2253&gt;0,'Assumptions (Petroleum)'!AB$10*Model!$D$2253*'Assumptions (Petroleum)'!$B$2/10^9,0)</f>
        <v>0</v>
      </c>
      <c r="K2415" s="160">
        <f>IF($D$2253&gt;0,'Assumptions (Petroleum)'!AC$10*Model!$D$2253*'Assumptions (Petroleum)'!$B$2/10^9,0)</f>
        <v>0</v>
      </c>
      <c r="L2415" s="160">
        <f>IF($D$2253&gt;0,'Assumptions (Petroleum)'!AD$10*Model!$D$2253*'Assumptions (Petroleum)'!$B$2/10^9,0)</f>
        <v>0</v>
      </c>
      <c r="M2415" s="160">
        <f>IF($D$2253&gt;0,'Assumptions (Petroleum)'!AE$10*Model!$D$2253*'Assumptions (Petroleum)'!$B$2/10^9,0)</f>
        <v>0</v>
      </c>
      <c r="N2415" s="160">
        <f>IF($D$2253&gt;0,'Assumptions (Petroleum)'!AF$10*Model!$D$2253*'Assumptions (Petroleum)'!$B$2/10^9,0)</f>
        <v>0</v>
      </c>
      <c r="O2415" s="160">
        <f>IF($D$2253&gt;0,'Assumptions (Petroleum)'!AG$10*Model!$D$2253*'Assumptions (Petroleum)'!$B$2/10^9,0)</f>
        <v>0</v>
      </c>
      <c r="P2415" s="160">
        <f>IF($D$2253&gt;0,'Assumptions (Petroleum)'!AH$10*Model!$D$2253*'Assumptions (Petroleum)'!$B$2/10^9,0)</f>
        <v>0</v>
      </c>
      <c r="Q2415" s="160">
        <f>IF($D$2253&gt;0,'Assumptions (Petroleum)'!AI$10*Model!$D$2253*'Assumptions (Petroleum)'!$B$2/10^9,0)</f>
        <v>0</v>
      </c>
      <c r="R2415" s="160">
        <f>IF($D$2253&gt;0,'Assumptions (Petroleum)'!AJ$10*Model!$D$2253*'Assumptions (Petroleum)'!$B$2/10^9,0)</f>
        <v>0</v>
      </c>
      <c r="S2415" s="160">
        <f>IF($D$2253&gt;0,'Assumptions (Petroleum)'!AK$10*Model!$D$2253*'Assumptions (Petroleum)'!$B$2/10^9,0)</f>
        <v>0</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v>
      </c>
      <c r="F2416" s="160">
        <f>IF($E$2253&gt;0,'Assumptions (Petroleum)'!W$10*Model!$E$2253*AVERAGE('Assumptions (Petroleum)'!$B$2:$C$2)/10^9,0)</f>
        <v>0</v>
      </c>
      <c r="G2416" s="160">
        <f>IF($E$2253&gt;0,'Assumptions (Petroleum)'!X$10*Model!$E$2253*AVERAGE('Assumptions (Petroleum)'!$B$2:$C$2)/10^9,0)</f>
        <v>0</v>
      </c>
      <c r="H2416" s="160">
        <f>IF($E$2253&gt;0,'Assumptions (Petroleum)'!Y$10*Model!$E$2253*AVERAGE('Assumptions (Petroleum)'!$B$2:$C$2)/10^9,0)</f>
        <v>0</v>
      </c>
      <c r="I2416" s="160">
        <f>IF($E$2253&gt;0,'Assumptions (Petroleum)'!Z$10*Model!$E$2253*AVERAGE('Assumptions (Petroleum)'!$B$2:$C$2)/10^9,0)</f>
        <v>0</v>
      </c>
      <c r="J2416" s="160">
        <f>IF($E$2253&gt;0,'Assumptions (Petroleum)'!AA$10*Model!$E$2253*AVERAGE('Assumptions (Petroleum)'!$B$2:$C$2)/10^9,0)</f>
        <v>0</v>
      </c>
      <c r="K2416" s="160">
        <f>IF($E$2253&gt;0,'Assumptions (Petroleum)'!AB$10*Model!$E$2253*AVERAGE('Assumptions (Petroleum)'!$B$2:$C$2)/10^9,0)</f>
        <v>0</v>
      </c>
      <c r="L2416" s="160">
        <f>IF($E$2253&gt;0,'Assumptions (Petroleum)'!AC$10*Model!$E$2253*AVERAGE('Assumptions (Petroleum)'!$B$2:$C$2)/10^9,0)</f>
        <v>0</v>
      </c>
      <c r="M2416" s="160">
        <f>IF($E$2253&gt;0,'Assumptions (Petroleum)'!AD$10*Model!$E$2253*AVERAGE('Assumptions (Petroleum)'!$B$2:$C$2)/10^9,0)</f>
        <v>0</v>
      </c>
      <c r="N2416" s="160">
        <f>IF($E$2253&gt;0,'Assumptions (Petroleum)'!AE$10*Model!$E$2253*AVERAGE('Assumptions (Petroleum)'!$B$2:$C$2)/10^9,0)</f>
        <v>0</v>
      </c>
      <c r="O2416" s="160">
        <f>IF($E$2253&gt;0,'Assumptions (Petroleum)'!AF$10*Model!$E$2253*AVERAGE('Assumptions (Petroleum)'!$B$2:$C$2)/10^9,0)</f>
        <v>0</v>
      </c>
      <c r="P2416" s="160">
        <f>IF($E$2253&gt;0,'Assumptions (Petroleum)'!AG$10*Model!$E$2253*AVERAGE('Assumptions (Petroleum)'!$B$2:$C$2)/10^9,0)</f>
        <v>0</v>
      </c>
      <c r="Q2416" s="160">
        <f>IF($E$2253&gt;0,'Assumptions (Petroleum)'!AH$10*Model!$E$2253*AVERAGE('Assumptions (Petroleum)'!$B$2:$C$2)/10^9,0)</f>
        <v>0</v>
      </c>
      <c r="R2416" s="160">
        <f>IF($E$2253&gt;0,'Assumptions (Petroleum)'!AI$10*Model!$E$2253*AVERAGE('Assumptions (Petroleum)'!$B$2:$C$2)/10^9,0)</f>
        <v>0</v>
      </c>
      <c r="S2416" s="160">
        <f>IF($E$2253&gt;0,'Assumptions (Petroleum)'!AJ$10*Model!$E$2253*AVERAGE('Assumptions (Petroleum)'!$B$2:$C$2)/10^9,0)</f>
        <v>0</v>
      </c>
      <c r="T2416" s="160">
        <f>IF($E$2253&gt;0,'Assumptions (Petroleum)'!AK$10*Model!$E$2253*AVERAGE('Assumptions (Petroleum)'!$B$2:$C$2)/10^9,0)</f>
        <v>0</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v>
      </c>
      <c r="G2417" s="160">
        <f>IF($F$2253&gt;0,'Assumptions (Petroleum)'!W$10*Model!$F$2253*AVERAGE('Assumptions (Petroleum)'!$B$2:$D$2)/10^9,0)</f>
        <v>0</v>
      </c>
      <c r="H2417" s="160">
        <f>IF($F$2253&gt;0,'Assumptions (Petroleum)'!X$10*Model!$F$2253*AVERAGE('Assumptions (Petroleum)'!$B$2:$D$2)/10^9,0)</f>
        <v>0</v>
      </c>
      <c r="I2417" s="160">
        <f>IF($F$2253&gt;0,'Assumptions (Petroleum)'!Y$10*Model!$F$2253*AVERAGE('Assumptions (Petroleum)'!$B$2:$D$2)/10^9,0)</f>
        <v>0</v>
      </c>
      <c r="J2417" s="160">
        <f>IF($F$2253&gt;0,'Assumptions (Petroleum)'!Z$10*Model!$F$2253*AVERAGE('Assumptions (Petroleum)'!$B$2:$D$2)/10^9,0)</f>
        <v>0</v>
      </c>
      <c r="K2417" s="160">
        <f>IF($F$2253&gt;0,'Assumptions (Petroleum)'!AA$10*Model!$F$2253*AVERAGE('Assumptions (Petroleum)'!$B$2:$D$2)/10^9,0)</f>
        <v>0</v>
      </c>
      <c r="L2417" s="160">
        <f>IF($F$2253&gt;0,'Assumptions (Petroleum)'!AB$10*Model!$F$2253*AVERAGE('Assumptions (Petroleum)'!$B$2:$D$2)/10^9,0)</f>
        <v>0</v>
      </c>
      <c r="M2417" s="160">
        <f>IF($F$2253&gt;0,'Assumptions (Petroleum)'!AC$10*Model!$F$2253*AVERAGE('Assumptions (Petroleum)'!$B$2:$D$2)/10^9,0)</f>
        <v>0</v>
      </c>
      <c r="N2417" s="160">
        <f>IF($F$2253&gt;0,'Assumptions (Petroleum)'!AD$10*Model!$F$2253*AVERAGE('Assumptions (Petroleum)'!$B$2:$D$2)/10^9,0)</f>
        <v>0</v>
      </c>
      <c r="O2417" s="160">
        <f>IF($F$2253&gt;0,'Assumptions (Petroleum)'!AE$10*Model!$F$2253*AVERAGE('Assumptions (Petroleum)'!$B$2:$D$2)/10^9,0)</f>
        <v>0</v>
      </c>
      <c r="P2417" s="160">
        <f>IF($F$2253&gt;0,'Assumptions (Petroleum)'!AF$10*Model!$F$2253*AVERAGE('Assumptions (Petroleum)'!$B$2:$D$2)/10^9,0)</f>
        <v>0</v>
      </c>
      <c r="Q2417" s="160">
        <f>IF($F$2253&gt;0,'Assumptions (Petroleum)'!AG$10*Model!$F$2253*AVERAGE('Assumptions (Petroleum)'!$B$2:$D$2)/10^9,0)</f>
        <v>0</v>
      </c>
      <c r="R2417" s="160">
        <f>IF($F$2253&gt;0,'Assumptions (Petroleum)'!AH$10*Model!$F$2253*AVERAGE('Assumptions (Petroleum)'!$B$2:$D$2)/10^9,0)</f>
        <v>0</v>
      </c>
      <c r="S2417" s="160">
        <f>IF($F$2253&gt;0,'Assumptions (Petroleum)'!AI$10*Model!$F$2253*AVERAGE('Assumptions (Petroleum)'!$B$2:$D$2)/10^9,0)</f>
        <v>0</v>
      </c>
      <c r="T2417" s="160">
        <f>IF($F$2253&gt;0,'Assumptions (Petroleum)'!AJ$10*Model!$F$2253*AVERAGE('Assumptions (Petroleum)'!$B$2:$D$2)/10^9,0)</f>
        <v>0</v>
      </c>
      <c r="U2417" s="160">
        <f>IF($F$2253&gt;0,'Assumptions (Petroleum)'!AK$10*Model!$F$2253*AVERAGE('Assumptions (Petroleum)'!$B$2:$D$2)/10^9,0)</f>
        <v>0</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v>
      </c>
      <c r="H2418" s="160">
        <f>IF($G$2253&gt;0,'Assumptions (Petroleum)'!W$10*Model!$G$2253*AVERAGE('Assumptions (Petroleum)'!$C$2:$E$2)/10^9,0)</f>
        <v>0</v>
      </c>
      <c r="I2418" s="160">
        <f>IF($G$2253&gt;0,'Assumptions (Petroleum)'!X$10*Model!$G$2253*AVERAGE('Assumptions (Petroleum)'!$C$2:$E$2)/10^9,0)</f>
        <v>0</v>
      </c>
      <c r="J2418" s="160">
        <f>IF($G$2253&gt;0,'Assumptions (Petroleum)'!Y$10*Model!$G$2253*AVERAGE('Assumptions (Petroleum)'!$C$2:$E$2)/10^9,0)</f>
        <v>0</v>
      </c>
      <c r="K2418" s="160">
        <f>IF($G$2253&gt;0,'Assumptions (Petroleum)'!Z$10*Model!$G$2253*AVERAGE('Assumptions (Petroleum)'!$C$2:$E$2)/10^9,0)</f>
        <v>0</v>
      </c>
      <c r="L2418" s="160">
        <f>IF($G$2253&gt;0,'Assumptions (Petroleum)'!AA$10*Model!$G$2253*AVERAGE('Assumptions (Petroleum)'!$C$2:$E$2)/10^9,0)</f>
        <v>0</v>
      </c>
      <c r="M2418" s="160">
        <f>IF($G$2253&gt;0,'Assumptions (Petroleum)'!AB$10*Model!$G$2253*AVERAGE('Assumptions (Petroleum)'!$C$2:$E$2)/10^9,0)</f>
        <v>0</v>
      </c>
      <c r="N2418" s="160">
        <f>IF($G$2253&gt;0,'Assumptions (Petroleum)'!AC$10*Model!$G$2253*AVERAGE('Assumptions (Petroleum)'!$C$2:$E$2)/10^9,0)</f>
        <v>0</v>
      </c>
      <c r="O2418" s="160">
        <f>IF($G$2253&gt;0,'Assumptions (Petroleum)'!AD$10*Model!$G$2253*AVERAGE('Assumptions (Petroleum)'!$C$2:$E$2)/10^9,0)</f>
        <v>0</v>
      </c>
      <c r="P2418" s="160">
        <f>IF($G$2253&gt;0,'Assumptions (Petroleum)'!AE$10*Model!$G$2253*AVERAGE('Assumptions (Petroleum)'!$C$2:$E$2)/10^9,0)</f>
        <v>0</v>
      </c>
      <c r="Q2418" s="160">
        <f>IF($G$2253&gt;0,'Assumptions (Petroleum)'!AF$10*Model!$G$2253*AVERAGE('Assumptions (Petroleum)'!$C$2:$E$2)/10^9,0)</f>
        <v>0</v>
      </c>
      <c r="R2418" s="160">
        <f>IF($G$2253&gt;0,'Assumptions (Petroleum)'!AG$10*Model!$G$2253*AVERAGE('Assumptions (Petroleum)'!$C$2:$E$2)/10^9,0)</f>
        <v>0</v>
      </c>
      <c r="S2418" s="160">
        <f>IF($G$2253&gt;0,'Assumptions (Petroleum)'!AH$10*Model!$G$2253*AVERAGE('Assumptions (Petroleum)'!$C$2:$E$2)/10^9,0)</f>
        <v>0</v>
      </c>
      <c r="T2418" s="160">
        <f>IF($G$2253&gt;0,'Assumptions (Petroleum)'!AI$10*Model!$G$2253*AVERAGE('Assumptions (Petroleum)'!$C$2:$E$2)/10^9,0)</f>
        <v>0</v>
      </c>
      <c r="U2418" s="160">
        <f>IF($G$2253&gt;0,'Assumptions (Petroleum)'!AJ$10*Model!$G$2253*AVERAGE('Assumptions (Petroleum)'!$C$2:$E$2)/10^9,0)</f>
        <v>0</v>
      </c>
      <c r="V2418" s="160">
        <f>IF($G$2253&gt;0,'Assumptions (Petroleum)'!AK$10*Model!$G$2253*AVERAGE('Assumptions (Petroleum)'!$C$2:$E$2)/10^9,0)</f>
        <v>0</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v>
      </c>
      <c r="I2419" s="160">
        <f>IF($H$2253&gt;0,'Assumptions (Petroleum)'!W$10*Model!$H$2253*AVERAGE('Assumptions (Petroleum)'!$D$2:$F$2)/10^9,0)</f>
        <v>0</v>
      </c>
      <c r="J2419" s="160">
        <f>IF($H$2253&gt;0,'Assumptions (Petroleum)'!X$10*Model!$H$2253*AVERAGE('Assumptions (Petroleum)'!$D$2:$F$2)/10^9,0)</f>
        <v>0</v>
      </c>
      <c r="K2419" s="160">
        <f>IF($H$2253&gt;0,'Assumptions (Petroleum)'!Y$10*Model!$H$2253*AVERAGE('Assumptions (Petroleum)'!$D$2:$F$2)/10^9,0)</f>
        <v>0</v>
      </c>
      <c r="L2419" s="160">
        <f>IF($H$2253&gt;0,'Assumptions (Petroleum)'!Z$10*Model!$H$2253*AVERAGE('Assumptions (Petroleum)'!$D$2:$F$2)/10^9,0)</f>
        <v>0</v>
      </c>
      <c r="M2419" s="160">
        <f>IF($H$2253&gt;0,'Assumptions (Petroleum)'!AA$10*Model!$H$2253*AVERAGE('Assumptions (Petroleum)'!$D$2:$F$2)/10^9,0)</f>
        <v>0</v>
      </c>
      <c r="N2419" s="160">
        <f>IF($H$2253&gt;0,'Assumptions (Petroleum)'!AB$10*Model!$H$2253*AVERAGE('Assumptions (Petroleum)'!$D$2:$F$2)/10^9,0)</f>
        <v>0</v>
      </c>
      <c r="O2419" s="160">
        <f>IF($H$2253&gt;0,'Assumptions (Petroleum)'!AC$10*Model!$H$2253*AVERAGE('Assumptions (Petroleum)'!$D$2:$F$2)/10^9,0)</f>
        <v>0</v>
      </c>
      <c r="P2419" s="160">
        <f>IF($H$2253&gt;0,'Assumptions (Petroleum)'!AD$10*Model!$H$2253*AVERAGE('Assumptions (Petroleum)'!$D$2:$F$2)/10^9,0)</f>
        <v>0</v>
      </c>
      <c r="Q2419" s="160">
        <f>IF($H$2253&gt;0,'Assumptions (Petroleum)'!AE$10*Model!$H$2253*AVERAGE('Assumptions (Petroleum)'!$D$2:$F$2)/10^9,0)</f>
        <v>0</v>
      </c>
      <c r="R2419" s="160">
        <f>IF($H$2253&gt;0,'Assumptions (Petroleum)'!AF$10*Model!$H$2253*AVERAGE('Assumptions (Petroleum)'!$D$2:$F$2)/10^9,0)</f>
        <v>0</v>
      </c>
      <c r="S2419" s="160">
        <f>IF($H$2253&gt;0,'Assumptions (Petroleum)'!AG$10*Model!$H$2253*AVERAGE('Assumptions (Petroleum)'!$D$2:$F$2)/10^9,0)</f>
        <v>0</v>
      </c>
      <c r="T2419" s="160">
        <f>IF($H$2253&gt;0,'Assumptions (Petroleum)'!AH$10*Model!$H$2253*AVERAGE('Assumptions (Petroleum)'!$D$2:$F$2)/10^9,0)</f>
        <v>0</v>
      </c>
      <c r="U2419" s="160">
        <f>IF($H$2253&gt;0,'Assumptions (Petroleum)'!AI$10*Model!$H$2253*AVERAGE('Assumptions (Petroleum)'!$D$2:$F$2)/10^9,0)</f>
        <v>0</v>
      </c>
      <c r="V2419" s="160">
        <f>IF($H$2253&gt;0,'Assumptions (Petroleum)'!AJ$10*Model!$H$2253*AVERAGE('Assumptions (Petroleum)'!$D$2:$F$2)/10^9,0)</f>
        <v>0</v>
      </c>
      <c r="W2419" s="160">
        <f>IF($H$2253&gt;0,'Assumptions (Petroleum)'!AK$10*Model!$H$2253*AVERAGE('Assumptions (Petroleum)'!$D$2:$F$2)/10^9,0)</f>
        <v>0</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v>
      </c>
      <c r="J2420" s="160">
        <f>IF($I$2253&gt;0,'Assumptions (Petroleum)'!W$10*Model!$I$2253*AVERAGE('Assumptions (Petroleum)'!$E$2:$G$2)/10^9,0)</f>
        <v>0</v>
      </c>
      <c r="K2420" s="160">
        <f>IF($I$2253&gt;0,'Assumptions (Petroleum)'!X$10*Model!$I$2253*AVERAGE('Assumptions (Petroleum)'!$E$2:$G$2)/10^9,0)</f>
        <v>0</v>
      </c>
      <c r="L2420" s="160">
        <f>IF($I$2253&gt;0,'Assumptions (Petroleum)'!Y$10*Model!$I$2253*AVERAGE('Assumptions (Petroleum)'!$E$2:$G$2)/10^9,0)</f>
        <v>0</v>
      </c>
      <c r="M2420" s="160">
        <f>IF($I$2253&gt;0,'Assumptions (Petroleum)'!Z$10*Model!$I$2253*AVERAGE('Assumptions (Petroleum)'!$E$2:$G$2)/10^9,0)</f>
        <v>0</v>
      </c>
      <c r="N2420" s="160">
        <f>IF($I$2253&gt;0,'Assumptions (Petroleum)'!AA$10*Model!$I$2253*AVERAGE('Assumptions (Petroleum)'!$E$2:$G$2)/10^9,0)</f>
        <v>0</v>
      </c>
      <c r="O2420" s="160">
        <f>IF($I$2253&gt;0,'Assumptions (Petroleum)'!AB$10*Model!$I$2253*AVERAGE('Assumptions (Petroleum)'!$E$2:$G$2)/10^9,0)</f>
        <v>0</v>
      </c>
      <c r="P2420" s="160">
        <f>IF($I$2253&gt;0,'Assumptions (Petroleum)'!AC$10*Model!$I$2253*AVERAGE('Assumptions (Petroleum)'!$E$2:$G$2)/10^9,0)</f>
        <v>0</v>
      </c>
      <c r="Q2420" s="160">
        <f>IF($I$2253&gt;0,'Assumptions (Petroleum)'!AD$10*Model!$I$2253*AVERAGE('Assumptions (Petroleum)'!$E$2:$G$2)/10^9,0)</f>
        <v>0</v>
      </c>
      <c r="R2420" s="160">
        <f>IF($I$2253&gt;0,'Assumptions (Petroleum)'!AE$10*Model!$I$2253*AVERAGE('Assumptions (Petroleum)'!$E$2:$G$2)/10^9,0)</f>
        <v>0</v>
      </c>
      <c r="S2420" s="160">
        <f>IF($I$2253&gt;0,'Assumptions (Petroleum)'!AF$10*Model!$I$2253*AVERAGE('Assumptions (Petroleum)'!$E$2:$G$2)/10^9,0)</f>
        <v>0</v>
      </c>
      <c r="T2420" s="160">
        <f>IF($I$2253&gt;0,'Assumptions (Petroleum)'!AG$10*Model!$I$2253*AVERAGE('Assumptions (Petroleum)'!$E$2:$G$2)/10^9,0)</f>
        <v>0</v>
      </c>
      <c r="U2420" s="160">
        <f>IF($I$2253&gt;0,'Assumptions (Petroleum)'!AH$10*Model!$I$2253*AVERAGE('Assumptions (Petroleum)'!$E$2:$G$2)/10^9,0)</f>
        <v>0</v>
      </c>
      <c r="V2420" s="160">
        <f>IF($I$2253&gt;0,'Assumptions (Petroleum)'!AI$10*Model!$I$2253*AVERAGE('Assumptions (Petroleum)'!$E$2:$G$2)/10^9,0)</f>
        <v>0</v>
      </c>
      <c r="W2420" s="160">
        <f>IF($I$2253&gt;0,'Assumptions (Petroleum)'!AJ$10*Model!$I$2253*AVERAGE('Assumptions (Petroleum)'!$E$2:$G$2)/10^9,0)</f>
        <v>0</v>
      </c>
      <c r="X2420" s="160">
        <f>IF($I$2253&gt;0,'Assumptions (Petroleum)'!AK$10*Model!$I$2253*AVERAGE('Assumptions (Petroleum)'!$E$2:$G$2)/10^9,0)</f>
        <v>0</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0.0002923483075</v>
      </c>
      <c r="K2421" s="160">
        <f>IF($J$2253&gt;0,'Assumptions (Petroleum)'!W$10*Model!$J$2253*AVERAGE('Assumptions (Petroleum)'!$F$2:$H$2)/10^9,0)</f>
        <v>0.0005554617843</v>
      </c>
      <c r="L2421" s="160">
        <f>IF($J$2253&gt;0,'Assumptions (Petroleum)'!X$10*Model!$J$2253*AVERAGE('Assumptions (Petroleum)'!$F$2:$H$2)/10^9,0)</f>
        <v>0.0004999156059</v>
      </c>
      <c r="M2421" s="160">
        <f>IF($J$2253&gt;0,'Assumptions (Petroleum)'!Y$10*Model!$J$2253*AVERAGE('Assumptions (Petroleum)'!$F$2:$H$2)/10^9,0)</f>
        <v>0.0004502163936</v>
      </c>
      <c r="N2421" s="160">
        <f>IF($J$2253&gt;0,'Assumptions (Petroleum)'!Z$10*Model!$J$2253*AVERAGE('Assumptions (Petroleum)'!$F$2:$H$2)/10^9,0)</f>
        <v>0.0004051947542</v>
      </c>
      <c r="O2421" s="160">
        <f>IF($J$2253&gt;0,'Assumptions (Petroleum)'!AA$10*Model!$J$2253*AVERAGE('Assumptions (Petroleum)'!$F$2:$H$2)/10^9,0)</f>
        <v>0.0003642659912</v>
      </c>
      <c r="P2421" s="160">
        <f>IF($J$2253&gt;0,'Assumptions (Petroleum)'!AB$10*Model!$J$2253*AVERAGE('Assumptions (Petroleum)'!$F$2:$H$2)/10^9,0)</f>
        <v>0.0003449710029</v>
      </c>
      <c r="Q2421" s="160">
        <f>IF($J$2253&gt;0,'Assumptions (Petroleum)'!AC$10*Model!$J$2253*AVERAGE('Assumptions (Petroleum)'!$F$2:$H$2)/10^9,0)</f>
        <v>0.0003449710029</v>
      </c>
      <c r="R2421" s="160">
        <f>IF($J$2253&gt;0,'Assumptions (Petroleum)'!AD$10*Model!$J$2253*AVERAGE('Assumptions (Petroleum)'!$F$2:$H$2)/10^9,0)</f>
        <v>0.0003455556995</v>
      </c>
      <c r="S2421" s="160">
        <f>IF($J$2253&gt;0,'Assumptions (Petroleum)'!AE$10*Model!$J$2253*AVERAGE('Assumptions (Petroleum)'!$F$2:$H$2)/10^9,0)</f>
        <v>0.0003449710029</v>
      </c>
      <c r="T2421" s="160">
        <f>IF($J$2253&gt;0,'Assumptions (Petroleum)'!AF$10*Model!$J$2253*AVERAGE('Assumptions (Petroleum)'!$F$2:$H$2)/10^9,0)</f>
        <v>0.0003455556995</v>
      </c>
      <c r="U2421" s="160">
        <f>IF($J$2253&gt;0,'Assumptions (Petroleum)'!AG$10*Model!$J$2253*AVERAGE('Assumptions (Petroleum)'!$F$2:$H$2)/10^9,0)</f>
        <v>0.0003449710029</v>
      </c>
      <c r="V2421" s="160">
        <f>IF($J$2253&gt;0,'Assumptions (Petroleum)'!AH$10*Model!$J$2253*AVERAGE('Assumptions (Petroleum)'!$F$2:$H$2)/10^9,0)</f>
        <v>0.0003455556995</v>
      </c>
      <c r="W2421" s="160">
        <f>IF($J$2253&gt;0,'Assumptions (Petroleum)'!AI$10*Model!$J$2253*AVERAGE('Assumptions (Petroleum)'!$F$2:$H$2)/10^9,0)</f>
        <v>0.0003449710029</v>
      </c>
      <c r="X2421" s="160">
        <f>IF($J$2253&gt;0,'Assumptions (Petroleum)'!AJ$10*Model!$J$2253*AVERAGE('Assumptions (Petroleum)'!$F$2:$H$2)/10^9,0)</f>
        <v>0.0003455556995</v>
      </c>
      <c r="Y2421" s="160">
        <f>IF($J$2253&gt;0,'Assumptions (Petroleum)'!AK$10*Model!$J$2253*AVERAGE('Assumptions (Petroleum)'!$F$2:$H$2)/10^9,0)</f>
        <v>0.0001724855014</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0.0005590581641</v>
      </c>
      <c r="L2422" s="160">
        <f>IF($K$2253&gt;0,'Assumptions (Petroleum)'!W$10*Model!$K$2253*AVERAGE('Assumptions (Petroleum)'!$G$2:$I$2)/10^9,0)</f>
        <v>0.001062210512</v>
      </c>
      <c r="M2422" s="160">
        <f>IF($K$2253&gt;0,'Assumptions (Petroleum)'!X$10*Model!$K$2253*AVERAGE('Assumptions (Petroleum)'!$G$2:$I$2)/10^9,0)</f>
        <v>0.0009559894605</v>
      </c>
      <c r="N2422" s="160">
        <f>IF($K$2253&gt;0,'Assumptions (Petroleum)'!Y$10*Model!$K$2253*AVERAGE('Assumptions (Petroleum)'!$G$2:$I$2)/10^9,0)</f>
        <v>0.0008609495727</v>
      </c>
      <c r="O2422" s="160">
        <f>IF($K$2253&gt;0,'Assumptions (Petroleum)'!Z$10*Model!$K$2253*AVERAGE('Assumptions (Petroleum)'!$G$2:$I$2)/10^9,0)</f>
        <v>0.0007748546154</v>
      </c>
      <c r="P2422" s="160">
        <f>IF($K$2253&gt;0,'Assumptions (Petroleum)'!AA$10*Model!$K$2253*AVERAGE('Assumptions (Petroleum)'!$G$2:$I$2)/10^9,0)</f>
        <v>0.0006965864724</v>
      </c>
      <c r="Q2422" s="160">
        <f>IF($K$2253&gt;0,'Assumptions (Petroleum)'!AB$10*Model!$K$2253*AVERAGE('Assumptions (Petroleum)'!$G$2:$I$2)/10^9,0)</f>
        <v>0.0006596886336</v>
      </c>
      <c r="R2422" s="160">
        <f>IF($K$2253&gt;0,'Assumptions (Petroleum)'!AC$10*Model!$K$2253*AVERAGE('Assumptions (Petroleum)'!$G$2:$I$2)/10^9,0)</f>
        <v>0.0006596886336</v>
      </c>
      <c r="S2422" s="160">
        <f>IF($K$2253&gt;0,'Assumptions (Petroleum)'!AD$10*Model!$K$2253*AVERAGE('Assumptions (Petroleum)'!$G$2:$I$2)/10^9,0)</f>
        <v>0.0006608067499</v>
      </c>
      <c r="T2422" s="160">
        <f>IF($K$2253&gt;0,'Assumptions (Petroleum)'!AE$10*Model!$K$2253*AVERAGE('Assumptions (Petroleum)'!$G$2:$I$2)/10^9,0)</f>
        <v>0.0006596886336</v>
      </c>
      <c r="U2422" s="160">
        <f>IF($K$2253&gt;0,'Assumptions (Petroleum)'!AF$10*Model!$K$2253*AVERAGE('Assumptions (Petroleum)'!$G$2:$I$2)/10^9,0)</f>
        <v>0.0006608067499</v>
      </c>
      <c r="V2422" s="160">
        <f>IF($K$2253&gt;0,'Assumptions (Petroleum)'!AG$10*Model!$K$2253*AVERAGE('Assumptions (Petroleum)'!$G$2:$I$2)/10^9,0)</f>
        <v>0.0006596886336</v>
      </c>
      <c r="W2422" s="160">
        <f>IF($K$2253&gt;0,'Assumptions (Petroleum)'!AH$10*Model!$K$2253*AVERAGE('Assumptions (Petroleum)'!$G$2:$I$2)/10^9,0)</f>
        <v>0.0006608067499</v>
      </c>
      <c r="X2422" s="160">
        <f>IF($K$2253&gt;0,'Assumptions (Petroleum)'!AI$10*Model!$K$2253*AVERAGE('Assumptions (Petroleum)'!$G$2:$I$2)/10^9,0)</f>
        <v>0.0006596886336</v>
      </c>
      <c r="Y2422" s="160">
        <f>IF($K$2253&gt;0,'Assumptions (Petroleum)'!AJ$10*Model!$K$2253*AVERAGE('Assumptions (Petroleum)'!$G$2:$I$2)/10^9,0)</f>
        <v>0.0006608067499</v>
      </c>
      <c r="Z2422" s="160">
        <f>IF($K$2253&gt;0,'Assumptions (Petroleum)'!AK$10*Model!$K$2253*AVERAGE('Assumptions (Petroleum)'!$G$2:$I$2)/10^9,0)</f>
        <v>0.0003298443168</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v>
      </c>
      <c r="M2423" s="160">
        <f>IF($L$2253&gt;0,'Assumptions (Petroleum)'!W$10*Model!$L$2253*AVERAGE('Assumptions (Petroleum)'!$H$2:$J$2)/10^9,0)</f>
        <v>0</v>
      </c>
      <c r="N2423" s="160">
        <f>IF($L$2253&gt;0,'Assumptions (Petroleum)'!X$10*Model!$L$2253*AVERAGE('Assumptions (Petroleum)'!$H$2:$J$2)/10^9,0)</f>
        <v>0</v>
      </c>
      <c r="O2423" s="160">
        <f>IF($L$2253&gt;0,'Assumptions (Petroleum)'!Y$10*Model!$L$2253*AVERAGE('Assumptions (Petroleum)'!$H$2:$J$2)/10^9,0)</f>
        <v>0</v>
      </c>
      <c r="P2423" s="160">
        <f>IF($L$2253&gt;0,'Assumptions (Petroleum)'!Z$10*Model!$L$2253*AVERAGE('Assumptions (Petroleum)'!$H$2:$J$2)/10^9,0)</f>
        <v>0</v>
      </c>
      <c r="Q2423" s="160">
        <f>IF($L$2253&gt;0,'Assumptions (Petroleum)'!AA$10*Model!$L$2253*AVERAGE('Assumptions (Petroleum)'!$H$2:$J$2)/10^9,0)</f>
        <v>0</v>
      </c>
      <c r="R2423" s="160">
        <f>IF($L$2253&gt;0,'Assumptions (Petroleum)'!AB$10*Model!$L$2253*AVERAGE('Assumptions (Petroleum)'!$H$2:$J$2)/10^9,0)</f>
        <v>0</v>
      </c>
      <c r="S2423" s="160">
        <f>IF($L$2253&gt;0,'Assumptions (Petroleum)'!AC$10*Model!$L$2253*AVERAGE('Assumptions (Petroleum)'!$H$2:$J$2)/10^9,0)</f>
        <v>0</v>
      </c>
      <c r="T2423" s="160">
        <f>IF($L$2253&gt;0,'Assumptions (Petroleum)'!AD$10*Model!$L$2253*AVERAGE('Assumptions (Petroleum)'!$H$2:$J$2)/10^9,0)</f>
        <v>0</v>
      </c>
      <c r="U2423" s="160">
        <f>IF($L$2253&gt;0,'Assumptions (Petroleum)'!AE$10*Model!$L$2253*AVERAGE('Assumptions (Petroleum)'!$H$2:$J$2)/10^9,0)</f>
        <v>0</v>
      </c>
      <c r="V2423" s="160">
        <f>IF($L$2253&gt;0,'Assumptions (Petroleum)'!AF$10*Model!$L$2253*AVERAGE('Assumptions (Petroleum)'!$H$2:$J$2)/10^9,0)</f>
        <v>0</v>
      </c>
      <c r="W2423" s="160">
        <f>IF($L$2253&gt;0,'Assumptions (Petroleum)'!AG$10*Model!$L$2253*AVERAGE('Assumptions (Petroleum)'!$H$2:$J$2)/10^9,0)</f>
        <v>0</v>
      </c>
      <c r="X2423" s="160">
        <f>IF($L$2253&gt;0,'Assumptions (Petroleum)'!AH$10*Model!$L$2253*AVERAGE('Assumptions (Petroleum)'!$H$2:$J$2)/10^9,0)</f>
        <v>0</v>
      </c>
      <c r="Y2423" s="160">
        <f>IF($L$2253&gt;0,'Assumptions (Petroleum)'!AI$10*Model!$L$2253*AVERAGE('Assumptions (Petroleum)'!$H$2:$J$2)/10^9,0)</f>
        <v>0</v>
      </c>
      <c r="Z2423" s="160">
        <f>IF($L$2253&gt;0,'Assumptions (Petroleum)'!AJ$10*Model!$L$2253*AVERAGE('Assumptions (Petroleum)'!$H$2:$J$2)/10^9,0)</f>
        <v>0</v>
      </c>
      <c r="AA2423" s="160">
        <f>IF($L$2253&gt;0,'Assumptions (Petroleum)'!AK$10*Model!$L$2253*AVERAGE('Assumptions (Petroleum)'!$H$2:$J$2)/10^9,0)</f>
        <v>0</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0.0006009076168</v>
      </c>
      <c r="N2424" s="160">
        <f>IF($M$2253&gt;0,'Assumptions (Petroleum)'!W$10*Model!$M$2253*AVERAGE('Assumptions (Petroleum)'!$I$2:$K$2)/10^9,0)</f>
        <v>0.001141724472</v>
      </c>
      <c r="O2424" s="160">
        <f>IF($M$2253&gt;0,'Assumptions (Petroleum)'!X$10*Model!$M$2253*AVERAGE('Assumptions (Petroleum)'!$I$2:$K$2)/10^9,0)</f>
        <v>0.001027552025</v>
      </c>
      <c r="P2424" s="160">
        <f>IF($M$2253&gt;0,'Assumptions (Petroleum)'!Y$10*Model!$M$2253*AVERAGE('Assumptions (Petroleum)'!$I$2:$K$2)/10^9,0)</f>
        <v>0.0009253977299</v>
      </c>
      <c r="Q2424" s="160">
        <f>IF($M$2253&gt;0,'Assumptions (Petroleum)'!Z$10*Model!$M$2253*AVERAGE('Assumptions (Petroleum)'!$I$2:$K$2)/10^9,0)</f>
        <v>0.0008328579569</v>
      </c>
      <c r="R2424" s="160">
        <f>IF($M$2253&gt;0,'Assumptions (Petroleum)'!AA$10*Model!$M$2253*AVERAGE('Assumptions (Petroleum)'!$I$2:$K$2)/10^9,0)</f>
        <v>0.0007487308905</v>
      </c>
      <c r="S2424" s="160">
        <f>IF($M$2253&gt;0,'Assumptions (Petroleum)'!AB$10*Model!$M$2253*AVERAGE('Assumptions (Petroleum)'!$I$2:$K$2)/10^9,0)</f>
        <v>0.0007090709878</v>
      </c>
      <c r="T2424" s="160">
        <f>IF($M$2253&gt;0,'Assumptions (Petroleum)'!AC$10*Model!$M$2253*AVERAGE('Assumptions (Petroleum)'!$I$2:$K$2)/10^9,0)</f>
        <v>0.0007090709878</v>
      </c>
      <c r="U2424" s="160">
        <f>IF($M$2253&gt;0,'Assumptions (Petroleum)'!AD$10*Model!$M$2253*AVERAGE('Assumptions (Petroleum)'!$I$2:$K$2)/10^9,0)</f>
        <v>0.0007102728031</v>
      </c>
      <c r="V2424" s="160">
        <f>IF($M$2253&gt;0,'Assumptions (Petroleum)'!AE$10*Model!$M$2253*AVERAGE('Assumptions (Petroleum)'!$I$2:$K$2)/10^9,0)</f>
        <v>0.0007090709878</v>
      </c>
      <c r="W2424" s="160">
        <f>IF($M$2253&gt;0,'Assumptions (Petroleum)'!AF$10*Model!$M$2253*AVERAGE('Assumptions (Petroleum)'!$I$2:$K$2)/10^9,0)</f>
        <v>0.0007102728031</v>
      </c>
      <c r="X2424" s="160">
        <f>IF($M$2253&gt;0,'Assumptions (Petroleum)'!AG$10*Model!$M$2253*AVERAGE('Assumptions (Petroleum)'!$I$2:$K$2)/10^9,0)</f>
        <v>0.0007090709878</v>
      </c>
      <c r="Y2424" s="160">
        <f>IF($M$2253&gt;0,'Assumptions (Petroleum)'!AH$10*Model!$M$2253*AVERAGE('Assumptions (Petroleum)'!$I$2:$K$2)/10^9,0)</f>
        <v>0.0007102728031</v>
      </c>
      <c r="Z2424" s="160">
        <f>IF($M$2253&gt;0,'Assumptions (Petroleum)'!AI$10*Model!$M$2253*AVERAGE('Assumptions (Petroleum)'!$I$2:$K$2)/10^9,0)</f>
        <v>0.0007090709878</v>
      </c>
      <c r="AA2424" s="160">
        <f>IF($M$2253&gt;0,'Assumptions (Petroleum)'!AJ$10*Model!$M$2253*AVERAGE('Assumptions (Petroleum)'!$I$2:$K$2)/10^9,0)</f>
        <v>0.0007102728031</v>
      </c>
      <c r="AB2424" s="160">
        <f>IF($M$2253&gt;0,'Assumptions (Petroleum)'!AK$10*Model!$M$2253*AVERAGE('Assumptions (Petroleum)'!$I$2:$K$2)/10^9,0)</f>
        <v>0.0003545354939</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0.00195720514</v>
      </c>
      <c r="O2425" s="160">
        <f>IF($N$2253&gt;0,'Assumptions (Petroleum)'!W$10*Model!$N$2253*AVERAGE('Assumptions (Petroleum)'!$J$2:$L$2)/10^9,0)</f>
        <v>0.003718689766</v>
      </c>
      <c r="P2425" s="160">
        <f>IF($N$2253&gt;0,'Assumptions (Petroleum)'!X$10*Model!$N$2253*AVERAGE('Assumptions (Petroleum)'!$J$2:$L$2)/10^9,0)</f>
        <v>0.00334682079</v>
      </c>
      <c r="Q2425" s="160">
        <f>IF($N$2253&gt;0,'Assumptions (Petroleum)'!Y$10*Model!$N$2253*AVERAGE('Assumptions (Petroleum)'!$J$2:$L$2)/10^9,0)</f>
        <v>0.003014095916</v>
      </c>
      <c r="R2425" s="160">
        <f>IF($N$2253&gt;0,'Assumptions (Petroleum)'!Z$10*Model!$N$2253*AVERAGE('Assumptions (Petroleum)'!$J$2:$L$2)/10^9,0)</f>
        <v>0.002712686324</v>
      </c>
      <c r="S2425" s="160">
        <f>IF($N$2253&gt;0,'Assumptions (Petroleum)'!AA$10*Model!$N$2253*AVERAGE('Assumptions (Petroleum)'!$J$2:$L$2)/10^9,0)</f>
        <v>0.002438677605</v>
      </c>
      <c r="T2425" s="160">
        <f>IF($N$2253&gt;0,'Assumptions (Petroleum)'!AB$10*Model!$N$2253*AVERAGE('Assumptions (Petroleum)'!$J$2:$L$2)/10^9,0)</f>
        <v>0.002309502065</v>
      </c>
      <c r="U2425" s="160">
        <f>IF($N$2253&gt;0,'Assumptions (Petroleum)'!AC$10*Model!$N$2253*AVERAGE('Assumptions (Petroleum)'!$J$2:$L$2)/10^9,0)</f>
        <v>0.002309502065</v>
      </c>
      <c r="V2425" s="160">
        <f>IF($N$2253&gt;0,'Assumptions (Petroleum)'!AD$10*Model!$N$2253*AVERAGE('Assumptions (Petroleum)'!$J$2:$L$2)/10^9,0)</f>
        <v>0.002313416476</v>
      </c>
      <c r="W2425" s="160">
        <f>IF($N$2253&gt;0,'Assumptions (Petroleum)'!AE$10*Model!$N$2253*AVERAGE('Assumptions (Petroleum)'!$J$2:$L$2)/10^9,0)</f>
        <v>0.002309502065</v>
      </c>
      <c r="X2425" s="160">
        <f>IF($N$2253&gt;0,'Assumptions (Petroleum)'!AF$10*Model!$N$2253*AVERAGE('Assumptions (Petroleum)'!$J$2:$L$2)/10^9,0)</f>
        <v>0.002313416476</v>
      </c>
      <c r="Y2425" s="160">
        <f>IF($N$2253&gt;0,'Assumptions (Petroleum)'!AG$10*Model!$N$2253*AVERAGE('Assumptions (Petroleum)'!$J$2:$L$2)/10^9,0)</f>
        <v>0.002309502065</v>
      </c>
      <c r="Z2425" s="160">
        <f>IF($N$2253&gt;0,'Assumptions (Petroleum)'!AH$10*Model!$N$2253*AVERAGE('Assumptions (Petroleum)'!$J$2:$L$2)/10^9,0)</f>
        <v>0.002313416476</v>
      </c>
      <c r="AA2425" s="160">
        <f>IF($N$2253&gt;0,'Assumptions (Petroleum)'!AI$10*Model!$N$2253*AVERAGE('Assumptions (Petroleum)'!$J$2:$L$2)/10^9,0)</f>
        <v>0.002309502065</v>
      </c>
      <c r="AB2425" s="160">
        <f>IF($N$2253&gt;0,'Assumptions (Petroleum)'!AJ$10*Model!$N$2253*AVERAGE('Assumptions (Petroleum)'!$J$2:$L$2)/10^9,0)</f>
        <v>0.002313416476</v>
      </c>
      <c r="AC2425" s="160">
        <f>IF($N$2253&gt;0,'Assumptions (Petroleum)'!AK$10*Model!$N$2253*AVERAGE('Assumptions (Petroleum)'!$J$2:$L$2)/10^9,0)</f>
        <v>0.001154751033</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v>
      </c>
      <c r="P2426" s="160">
        <f>IF($O$2253&gt;0,'Assumptions (Petroleum)'!W$10*Model!$O$2253*AVERAGE('Assumptions (Petroleum)'!$K$2:$M$2)/10^9,0)</f>
        <v>0</v>
      </c>
      <c r="Q2426" s="160">
        <f>IF($O$2253&gt;0,'Assumptions (Petroleum)'!X$10*Model!$O$2253*AVERAGE('Assumptions (Petroleum)'!$K$2:$M$2)/10^9,0)</f>
        <v>0</v>
      </c>
      <c r="R2426" s="160">
        <f>IF($O$2253&gt;0,'Assumptions (Petroleum)'!Y$10*Model!$O$2253*AVERAGE('Assumptions (Petroleum)'!$K$2:$M$2)/10^9,0)</f>
        <v>0</v>
      </c>
      <c r="S2426" s="160">
        <f>IF($O$2253&gt;0,'Assumptions (Petroleum)'!Z$10*Model!$O$2253*AVERAGE('Assumptions (Petroleum)'!$K$2:$M$2)/10^9,0)</f>
        <v>0</v>
      </c>
      <c r="T2426" s="160">
        <f>IF($O$2253&gt;0,'Assumptions (Petroleum)'!AA$10*Model!$O$2253*AVERAGE('Assumptions (Petroleum)'!$K$2:$M$2)/10^9,0)</f>
        <v>0</v>
      </c>
      <c r="U2426" s="160">
        <f>IF($O$2253&gt;0,'Assumptions (Petroleum)'!AB$10*Model!$O$2253*AVERAGE('Assumptions (Petroleum)'!$K$2:$M$2)/10^9,0)</f>
        <v>0</v>
      </c>
      <c r="V2426" s="160">
        <f>IF($O$2253&gt;0,'Assumptions (Petroleum)'!AC$10*Model!$O$2253*AVERAGE('Assumptions (Petroleum)'!$K$2:$M$2)/10^9,0)</f>
        <v>0</v>
      </c>
      <c r="W2426" s="160">
        <f>IF($O$2253&gt;0,'Assumptions (Petroleum)'!AD$10*Model!$O$2253*AVERAGE('Assumptions (Petroleum)'!$K$2:$M$2)/10^9,0)</f>
        <v>0</v>
      </c>
      <c r="X2426" s="160">
        <f>IF($O$2253&gt;0,'Assumptions (Petroleum)'!AE$10*Model!$O$2253*AVERAGE('Assumptions (Petroleum)'!$K$2:$M$2)/10^9,0)</f>
        <v>0</v>
      </c>
      <c r="Y2426" s="160">
        <f>IF($O$2253&gt;0,'Assumptions (Petroleum)'!AF$10*Model!$O$2253*AVERAGE('Assumptions (Petroleum)'!$K$2:$M$2)/10^9,0)</f>
        <v>0</v>
      </c>
      <c r="Z2426" s="160">
        <f>IF($O$2253&gt;0,'Assumptions (Petroleum)'!AG$10*Model!$O$2253*AVERAGE('Assumptions (Petroleum)'!$K$2:$M$2)/10^9,0)</f>
        <v>0</v>
      </c>
      <c r="AA2426" s="160">
        <f>IF($O$2253&gt;0,'Assumptions (Petroleum)'!AH$10*Model!$O$2253*AVERAGE('Assumptions (Petroleum)'!$K$2:$M$2)/10^9,0)</f>
        <v>0</v>
      </c>
      <c r="AB2426" s="160">
        <f>IF($O$2253&gt;0,'Assumptions (Petroleum)'!AI$10*Model!$O$2253*AVERAGE('Assumptions (Petroleum)'!$K$2:$M$2)/10^9,0)</f>
        <v>0</v>
      </c>
      <c r="AC2426" s="160">
        <f>IF($O$2253&gt;0,'Assumptions (Petroleum)'!AJ$10*Model!$O$2253*AVERAGE('Assumptions (Petroleum)'!$K$2:$M$2)/10^9,0)</f>
        <v>0</v>
      </c>
      <c r="AD2426" s="160">
        <f>IF($O$2253&gt;0,'Assumptions (Petroleum)'!AK$10*Model!$O$2253*AVERAGE('Assumptions (Petroleum)'!$K$2:$M$2)/10^9,0)</f>
        <v>0</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v>
      </c>
      <c r="Q2427" s="177">
        <f>IF($P$2253&gt;0,'Assumptions (Petroleum)'!W$10*Model!$P$2253*AVERAGE('Assumptions (Petroleum)'!$L$2:$N$2)/10^9,0)</f>
        <v>0</v>
      </c>
      <c r="R2427" s="177">
        <f>IF($P$2253&gt;0,'Assumptions (Petroleum)'!X$10*Model!$P$2253*AVERAGE('Assumptions (Petroleum)'!$L$2:$N$2)/10^9,0)</f>
        <v>0</v>
      </c>
      <c r="S2427" s="177">
        <f>IF($P$2253&gt;0,'Assumptions (Petroleum)'!Y$10*Model!$P$2253*AVERAGE('Assumptions (Petroleum)'!$L$2:$N$2)/10^9,0)</f>
        <v>0</v>
      </c>
      <c r="T2427" s="177">
        <f>IF($P$2253&gt;0,'Assumptions (Petroleum)'!Z$10*Model!$P$2253*AVERAGE('Assumptions (Petroleum)'!$L$2:$N$2)/10^9,0)</f>
        <v>0</v>
      </c>
      <c r="U2427" s="177">
        <f>IF($P$2253&gt;0,'Assumptions (Petroleum)'!AA$10*Model!$P$2253*AVERAGE('Assumptions (Petroleum)'!$L$2:$N$2)/10^9,0)</f>
        <v>0</v>
      </c>
      <c r="V2427" s="177">
        <f>IF($P$2253&gt;0,'Assumptions (Petroleum)'!AB$10*Model!$P$2253*AVERAGE('Assumptions (Petroleum)'!$L$2:$N$2)/10^9,0)</f>
        <v>0</v>
      </c>
      <c r="W2427" s="177">
        <f>IF($P$2253&gt;0,'Assumptions (Petroleum)'!AC$10*Model!$P$2253*AVERAGE('Assumptions (Petroleum)'!$L$2:$N$2)/10^9,0)</f>
        <v>0</v>
      </c>
      <c r="X2427" s="177">
        <f>IF($P$2253&gt;0,'Assumptions (Petroleum)'!AD$10*Model!$P$2253*AVERAGE('Assumptions (Petroleum)'!$L$2:$N$2)/10^9,0)</f>
        <v>0</v>
      </c>
      <c r="Y2427" s="177">
        <f>IF($P$2253&gt;0,'Assumptions (Petroleum)'!AE$10*Model!$P$2253*AVERAGE('Assumptions (Petroleum)'!$L$2:$N$2)/10^9,0)</f>
        <v>0</v>
      </c>
      <c r="Z2427" s="177">
        <f>IF($P$2253&gt;0,'Assumptions (Petroleum)'!AF$10*Model!$P$2253*AVERAGE('Assumptions (Petroleum)'!$L$2:$N$2)/10^9,0)</f>
        <v>0</v>
      </c>
      <c r="AA2427" s="177">
        <f>IF($P$2253&gt;0,'Assumptions (Petroleum)'!AG$10*Model!$P$2253*AVERAGE('Assumptions (Petroleum)'!$L$2:$N$2)/10^9,0)</f>
        <v>0</v>
      </c>
      <c r="AB2427" s="177">
        <f>IF($P$2253&gt;0,'Assumptions (Petroleum)'!AH$10*Model!$P$2253*AVERAGE('Assumptions (Petroleum)'!$L$2:$N$2)/10^9,0)</f>
        <v>0</v>
      </c>
      <c r="AC2427" s="177">
        <f>IF($P$2253&gt;0,'Assumptions (Petroleum)'!AI$10*Model!$P$2253*AVERAGE('Assumptions (Petroleum)'!$L$2:$N$2)/10^9,0)</f>
        <v>0</v>
      </c>
      <c r="AD2427" s="177">
        <f>IF($P$2253&gt;0,'Assumptions (Petroleum)'!AJ$10*Model!$P$2253*AVERAGE('Assumptions (Petroleum)'!$L$2:$N$2)/10^9,0)</f>
        <v>0</v>
      </c>
      <c r="AE2427" s="177">
        <f>IF($P$2253&gt;0,'Assumptions (Petroleum)'!AK$10*Model!$P$2253*AVERAGE('Assumptions (Petroleum)'!$L$2:$N$2)/10^9,0)</f>
        <v>0</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0.0007643389059</v>
      </c>
      <c r="R2428" s="160">
        <f>IF($Q$2253&gt;0,'Assumptions (Petroleum)'!W$10*Model!$Q$2253*AVERAGE('Assumptions (Petroleum)'!$L$2:$O$2)/10^9,0)</f>
        <v>0.001452243921</v>
      </c>
      <c r="S2428" s="160">
        <f>IF($Q$2253&gt;0,'Assumptions (Petroleum)'!X$10*Model!$Q$2253*AVERAGE('Assumptions (Petroleum)'!$L$2:$O$2)/10^9,0)</f>
        <v>0.001307019529</v>
      </c>
      <c r="T2428" s="160">
        <f>IF($Q$2253&gt;0,'Assumptions (Petroleum)'!Y$10*Model!$Q$2253*AVERAGE('Assumptions (Petroleum)'!$L$2:$O$2)/10^9,0)</f>
        <v>0.001177081915</v>
      </c>
      <c r="U2428" s="160">
        <f>IF($Q$2253&gt;0,'Assumptions (Petroleum)'!Z$10*Model!$Q$2253*AVERAGE('Assumptions (Petroleum)'!$L$2:$O$2)/10^9,0)</f>
        <v>0.001059373724</v>
      </c>
      <c r="V2428" s="160">
        <f>IF($Q$2253&gt;0,'Assumptions (Petroleum)'!AA$10*Model!$Q$2253*AVERAGE('Assumptions (Petroleum)'!$L$2:$O$2)/10^9,0)</f>
        <v>0.0009523662767</v>
      </c>
      <c r="W2428" s="160">
        <f>IF($Q$2253&gt;0,'Assumptions (Petroleum)'!AB$10*Model!$Q$2253*AVERAGE('Assumptions (Petroleum)'!$L$2:$O$2)/10^9,0)</f>
        <v>0.0009019199089</v>
      </c>
      <c r="X2428" s="160">
        <f>IF($Q$2253&gt;0,'Assumptions (Petroleum)'!AC$10*Model!$Q$2253*AVERAGE('Assumptions (Petroleum)'!$L$2:$O$2)/10^9,0)</f>
        <v>0.0009019199089</v>
      </c>
      <c r="Y2428" s="160">
        <f>IF($Q$2253&gt;0,'Assumptions (Petroleum)'!AD$10*Model!$Q$2253*AVERAGE('Assumptions (Petroleum)'!$L$2:$O$2)/10^9,0)</f>
        <v>0.0009034485868</v>
      </c>
      <c r="Z2428" s="160">
        <f>IF($Q$2253&gt;0,'Assumptions (Petroleum)'!AE$10*Model!$Q$2253*AVERAGE('Assumptions (Petroleum)'!$L$2:$O$2)/10^9,0)</f>
        <v>0.0009019199089</v>
      </c>
      <c r="AA2428" s="160">
        <f>IF($Q$2253&gt;0,'Assumptions (Petroleum)'!AF$10*Model!$Q$2253*AVERAGE('Assumptions (Petroleum)'!$L$2:$O$2)/10^9,0)</f>
        <v>0.0009034485868</v>
      </c>
      <c r="AB2428" s="160">
        <f>IF($Q$2253&gt;0,'Assumptions (Petroleum)'!AG$10*Model!$Q$2253*AVERAGE('Assumptions (Petroleum)'!$L$2:$O$2)/10^9,0)</f>
        <v>0.0009019199089</v>
      </c>
      <c r="AC2428" s="160">
        <f>IF($Q$2253&gt;0,'Assumptions (Petroleum)'!AH$10*Model!$Q$2253*AVERAGE('Assumptions (Petroleum)'!$L$2:$O$2)/10^9,0)</f>
        <v>0.0009034485868</v>
      </c>
      <c r="AD2428" s="160">
        <f>IF($Q$2253&gt;0,'Assumptions (Petroleum)'!AI$10*Model!$Q$2253*AVERAGE('Assumptions (Petroleum)'!$L$2:$O$2)/10^9,0)</f>
        <v>0.0009019199089</v>
      </c>
      <c r="AE2428" s="160">
        <f>IF($Q$2253&gt;0,'Assumptions (Petroleum)'!AJ$10*Model!$Q$2253*AVERAGE('Assumptions (Petroleum)'!$L$2:$O$2)/10^9,0)</f>
        <v>0.0009034485868</v>
      </c>
      <c r="AF2428" s="160">
        <f>IF($Q$2253&gt;0,'Assumptions (Petroleum)'!AK$10*Model!$Q$2253*AVERAGE('Assumptions (Petroleum)'!$L$2:$O$2)/10^9,0)</f>
        <v>0.0004509599545</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0.001758212559</v>
      </c>
      <c r="S2429" s="177">
        <f>IF($R$2253&gt;0,'Assumptions (Petroleum)'!W$10*Model!$R$2253*AVERAGE('Assumptions (Petroleum)'!$M$2:$P$2)/10^9,0)</f>
        <v>0.003340603862</v>
      </c>
      <c r="T2429" s="177">
        <f>IF($R$2253&gt;0,'Assumptions (Petroleum)'!X$10*Model!$R$2253*AVERAGE('Assumptions (Petroleum)'!$M$2:$P$2)/10^9,0)</f>
        <v>0.003006543476</v>
      </c>
      <c r="U2429" s="177">
        <f>IF($R$2253&gt;0,'Assumptions (Petroleum)'!Y$10*Model!$R$2253*AVERAGE('Assumptions (Petroleum)'!$M$2:$P$2)/10^9,0)</f>
        <v>0.002707647341</v>
      </c>
      <c r="V2429" s="177">
        <f>IF($R$2253&gt;0,'Assumptions (Petroleum)'!Z$10*Model!$R$2253*AVERAGE('Assumptions (Petroleum)'!$M$2:$P$2)/10^9,0)</f>
        <v>0.002436882607</v>
      </c>
      <c r="W2429" s="177">
        <f>IF($R$2253&gt;0,'Assumptions (Petroleum)'!AA$10*Model!$R$2253*AVERAGE('Assumptions (Petroleum)'!$M$2:$P$2)/10^9,0)</f>
        <v>0.002190732849</v>
      </c>
      <c r="X2429" s="177">
        <f>IF($R$2253&gt;0,'Assumptions (Petroleum)'!AB$10*Model!$R$2253*AVERAGE('Assumptions (Petroleum)'!$M$2:$P$2)/10^9,0)</f>
        <v>0.00207469082</v>
      </c>
      <c r="Y2429" s="177">
        <f>IF($R$2253&gt;0,'Assumptions (Petroleum)'!AC$10*Model!$R$2253*AVERAGE('Assumptions (Petroleum)'!$M$2:$P$2)/10^9,0)</f>
        <v>0.00207469082</v>
      </c>
      <c r="Z2429" s="177">
        <f>IF($R$2253&gt;0,'Assumptions (Petroleum)'!AD$10*Model!$R$2253*AVERAGE('Assumptions (Petroleum)'!$M$2:$P$2)/10^9,0)</f>
        <v>0.002078207245</v>
      </c>
      <c r="AA2429" s="177">
        <f>IF($R$2253&gt;0,'Assumptions (Petroleum)'!AE$10*Model!$R$2253*AVERAGE('Assumptions (Petroleum)'!$M$2:$P$2)/10^9,0)</f>
        <v>0.00207469082</v>
      </c>
      <c r="AB2429" s="177">
        <f>IF($R$2253&gt;0,'Assumptions (Petroleum)'!AF$10*Model!$R$2253*AVERAGE('Assumptions (Petroleum)'!$M$2:$P$2)/10^9,0)</f>
        <v>0.002078207245</v>
      </c>
      <c r="AC2429" s="177">
        <f>IF($R$2253&gt;0,'Assumptions (Petroleum)'!AG$10*Model!$R$2253*AVERAGE('Assumptions (Petroleum)'!$M$2:$P$2)/10^9,0)</f>
        <v>0.00207469082</v>
      </c>
      <c r="AD2429" s="177">
        <f>IF($R$2253&gt;0,'Assumptions (Petroleum)'!AH$10*Model!$R$2253*AVERAGE('Assumptions (Petroleum)'!$M$2:$P$2)/10^9,0)</f>
        <v>0.002078207245</v>
      </c>
      <c r="AE2429" s="177">
        <f>IF($R$2253&gt;0,'Assumptions (Petroleum)'!AI$10*Model!$R$2253*AVERAGE('Assumptions (Petroleum)'!$M$2:$P$2)/10^9,0)</f>
        <v>0.00207469082</v>
      </c>
      <c r="AF2429" s="177">
        <f>IF($R$2253&gt;0,'Assumptions (Petroleum)'!AJ$10*Model!$R$2253*AVERAGE('Assumptions (Petroleum)'!$M$2:$P$2)/10^9,0)</f>
        <v>0.002078207245</v>
      </c>
      <c r="AG2429" s="177">
        <f>IF($R$2253&gt;0,'Assumptions (Petroleum)'!AK$10*Model!$R$2253*AVERAGE('Assumptions (Petroleum)'!$M$2:$P$2)/10^9,0)</f>
        <v>0.00103734541</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0.001228205558</v>
      </c>
      <c r="U2431" s="160">
        <f>IF($T$2253&gt;0,'Assumptions (Petroleum)'!W$10*Model!$T$2253*AVERAGE('Assumptions (Petroleum)'!$P$2:$R$2)/10^9,0)</f>
        <v>0.00233359056</v>
      </c>
      <c r="V2431" s="160">
        <f>IF($T$2253&gt;0,'Assumptions (Petroleum)'!X$10*Model!$T$2253*AVERAGE('Assumptions (Petroleum)'!$P$2:$R$2)/10^9,0)</f>
        <v>0.002100231504</v>
      </c>
      <c r="W2431" s="160">
        <f>IF($T$2253&gt;0,'Assumptions (Petroleum)'!Y$10*Model!$T$2253*AVERAGE('Assumptions (Petroleum)'!$P$2:$R$2)/10^9,0)</f>
        <v>0.001891436559</v>
      </c>
      <c r="X2431" s="160">
        <f>IF($T$2253&gt;0,'Assumptions (Petroleum)'!Z$10*Model!$T$2253*AVERAGE('Assumptions (Petroleum)'!$P$2:$R$2)/10^9,0)</f>
        <v>0.001702292903</v>
      </c>
      <c r="Y2431" s="160">
        <f>IF($T$2253&gt;0,'Assumptions (Petroleum)'!AA$10*Model!$T$2253*AVERAGE('Assumptions (Petroleum)'!$P$2:$R$2)/10^9,0)</f>
        <v>0.001530344125</v>
      </c>
      <c r="Z2431" s="160">
        <f>IF($T$2253&gt;0,'Assumptions (Petroleum)'!AB$10*Model!$T$2253*AVERAGE('Assumptions (Petroleum)'!$P$2:$R$2)/10^9,0)</f>
        <v>0.001449282559</v>
      </c>
      <c r="AA2431" s="160">
        <f>IF($T$2253&gt;0,'Assumptions (Petroleum)'!AC$10*Model!$T$2253*AVERAGE('Assumptions (Petroleum)'!$P$2:$R$2)/10^9,0)</f>
        <v>0.001449282559</v>
      </c>
      <c r="AB2431" s="160">
        <f>IF($T$2253&gt;0,'Assumptions (Petroleum)'!AD$10*Model!$T$2253*AVERAGE('Assumptions (Petroleum)'!$P$2:$R$2)/10^9,0)</f>
        <v>0.00145173897</v>
      </c>
      <c r="AC2431" s="160">
        <f>IF($T$2253&gt;0,'Assumptions (Petroleum)'!AE$10*Model!$T$2253*AVERAGE('Assumptions (Petroleum)'!$P$2:$R$2)/10^9,0)</f>
        <v>0.001449282559</v>
      </c>
      <c r="AD2431" s="160">
        <f>IF($T$2253&gt;0,'Assumptions (Petroleum)'!AF$10*Model!$T$2253*AVERAGE('Assumptions (Petroleum)'!$P$2:$R$2)/10^9,0)</f>
        <v>0.00145173897</v>
      </c>
      <c r="AE2431" s="160">
        <f>IF($T$2253&gt;0,'Assumptions (Petroleum)'!AG$10*Model!$T$2253*AVERAGE('Assumptions (Petroleum)'!$P$2:$R$2)/10^9,0)</f>
        <v>0.001449282559</v>
      </c>
      <c r="AF2431" s="160">
        <f>IF($T$2253&gt;0,'Assumptions (Petroleum)'!AH$10*Model!$T$2253*AVERAGE('Assumptions (Petroleum)'!$P$2:$R$2)/10^9,0)</f>
        <v>0.00145173897</v>
      </c>
      <c r="AG2431" s="160">
        <f>IF($T$2253&gt;0,'Assumptions (Petroleum)'!AI$10*Model!$T$2253*AVERAGE('Assumptions (Petroleum)'!$P$2:$R$2)/10^9,0)</f>
        <v>0.001449282559</v>
      </c>
      <c r="AH2431" s="160">
        <f>IF($T$2253&gt;0,'Assumptions (Petroleum)'!AJ$10*Model!$T$2253*AVERAGE('Assumptions (Petroleum)'!$P$2:$R$2)/10^9,0)</f>
        <v>0.00145173897</v>
      </c>
      <c r="AI2431" s="160">
        <f>IF($T$2253&gt;0,'Assumptions (Petroleum)'!AK$10*Model!$T$2253*AVERAGE('Assumptions (Petroleum)'!$P$2:$R$2)/10^9,0)</f>
        <v>0.0007246412793</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0.00004538549895</v>
      </c>
      <c r="V2432" s="160">
        <f>IF($U$2253&gt;0,'Assumptions (Petroleum)'!W$10*Model!$U$2253*AVERAGE('Assumptions (Petroleum)'!$Q$2:$S$2)/10^9,0)</f>
        <v>0.000086232448</v>
      </c>
      <c r="W2432" s="160">
        <f>IF($U$2253&gt;0,'Assumptions (Petroleum)'!X$10*Model!$U$2253*AVERAGE('Assumptions (Petroleum)'!$Q$2:$S$2)/10^9,0)</f>
        <v>0.0000776092032</v>
      </c>
      <c r="X2432" s="160">
        <f>IF($U$2253&gt;0,'Assumptions (Petroleum)'!Y$10*Model!$U$2253*AVERAGE('Assumptions (Petroleum)'!$Q$2:$S$2)/10^9,0)</f>
        <v>0.00006989366838</v>
      </c>
      <c r="Y2432" s="160">
        <f>IF($U$2253&gt;0,'Assumptions (Petroleum)'!Z$10*Model!$U$2253*AVERAGE('Assumptions (Petroleum)'!$Q$2:$S$2)/10^9,0)</f>
        <v>0.00006290430154</v>
      </c>
      <c r="Z2432" s="160">
        <f>IF($U$2253&gt;0,'Assumptions (Petroleum)'!AA$10*Model!$U$2253*AVERAGE('Assumptions (Petroleum)'!$Q$2:$S$2)/10^9,0)</f>
        <v>0.00005655033169</v>
      </c>
      <c r="AA2432" s="160">
        <f>IF($U$2253&gt;0,'Assumptions (Petroleum)'!AB$10*Model!$U$2253*AVERAGE('Assumptions (Petroleum)'!$Q$2:$S$2)/10^9,0)</f>
        <v>0.00005355488876</v>
      </c>
      <c r="AB2432" s="160">
        <f>IF($U$2253&gt;0,'Assumptions (Petroleum)'!AC$10*Model!$U$2253*AVERAGE('Assumptions (Petroleum)'!$Q$2:$S$2)/10^9,0)</f>
        <v>0.00005355488876</v>
      </c>
      <c r="AC2432" s="160">
        <f>IF($U$2253&gt;0,'Assumptions (Petroleum)'!AD$10*Model!$U$2253*AVERAGE('Assumptions (Petroleum)'!$Q$2:$S$2)/10^9,0)</f>
        <v>0.00005364565976</v>
      </c>
      <c r="AD2432" s="160">
        <f>IF($U$2253&gt;0,'Assumptions (Petroleum)'!AE$10*Model!$U$2253*AVERAGE('Assumptions (Petroleum)'!$Q$2:$S$2)/10^9,0)</f>
        <v>0.00005355488876</v>
      </c>
      <c r="AE2432" s="160">
        <f>IF($U$2253&gt;0,'Assumptions (Petroleum)'!AF$10*Model!$U$2253*AVERAGE('Assumptions (Petroleum)'!$Q$2:$S$2)/10^9,0)</f>
        <v>0.00005364565976</v>
      </c>
      <c r="AF2432" s="160">
        <f>IF($U$2253&gt;0,'Assumptions (Petroleum)'!AG$10*Model!$U$2253*AVERAGE('Assumptions (Petroleum)'!$Q$2:$S$2)/10^9,0)</f>
        <v>0.00005355488876</v>
      </c>
      <c r="AG2432" s="160">
        <f>IF($U$2253&gt;0,'Assumptions (Petroleum)'!AH$10*Model!$U$2253*AVERAGE('Assumptions (Petroleum)'!$Q$2:$S$2)/10^9,0)</f>
        <v>0.00005364565976</v>
      </c>
      <c r="AH2432" s="160">
        <f>IF($U$2253&gt;0,'Assumptions (Petroleum)'!AI$10*Model!$U$2253*AVERAGE('Assumptions (Petroleum)'!$Q$2:$S$2)/10^9,0)</f>
        <v>0.00005355488876</v>
      </c>
      <c r="AI2432" s="160">
        <f>IF($U$2253&gt;0,'Assumptions (Petroleum)'!AJ$10*Model!$U$2253*AVERAGE('Assumptions (Petroleum)'!$Q$2:$S$2)/10^9,0)</f>
        <v>0.00005364565976</v>
      </c>
      <c r="AJ2432" s="160">
        <f>IF($U$2253&gt;0,'Assumptions (Petroleum)'!AK$10*Model!$U$2253*AVERAGE('Assumptions (Petroleum)'!$Q$2:$S$2)/10^9,0)</f>
        <v>0.00002677744438</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0.0003717845935</v>
      </c>
      <c r="Y2435" s="160">
        <f>IF($X$2253&gt;0,'Assumptions (Petroleum)'!W$10*Model!$X$2253*average('Assumptions (Petroleum)'!$T$2:$V$2)/10^9,0)</f>
        <v>0.0007063907277</v>
      </c>
      <c r="Z2435" s="160">
        <f>IF($X$2253&gt;0,'Assumptions (Petroleum)'!X$10*Model!$X$2253*average('Assumptions (Petroleum)'!$T$2:$V$2)/10^9,0)</f>
        <v>0.0006357516549</v>
      </c>
      <c r="AA2435" s="160">
        <f>IF($X$2253&gt;0,'Assumptions (Petroleum)'!Y$10*Model!$X$2253*average('Assumptions (Petroleum)'!$T$2:$V$2)/10^9,0)</f>
        <v>0.000572548274</v>
      </c>
      <c r="AB2435" s="160">
        <f>IF($X$2253&gt;0,'Assumptions (Petroleum)'!Z$10*Model!$X$2253*average('Assumptions (Petroleum)'!$T$2:$V$2)/10^9,0)</f>
        <v>0.0005152934466</v>
      </c>
      <c r="AC2435" s="160">
        <f>IF($X$2253&gt;0,'Assumptions (Petroleum)'!AA$10*Model!$X$2253*average('Assumptions (Petroleum)'!$T$2:$V$2)/10^9,0)</f>
        <v>0.0004632436035</v>
      </c>
      <c r="AD2435" s="160">
        <f>IF($X$2253&gt;0,'Assumptions (Petroleum)'!AB$10*Model!$X$2253*average('Assumptions (Petroleum)'!$T$2:$V$2)/10^9,0)</f>
        <v>0.0004387058203</v>
      </c>
      <c r="AE2435" s="160">
        <f>IF($X$2253&gt;0,'Assumptions (Petroleum)'!AC$10*Model!$X$2253*average('Assumptions (Petroleum)'!$T$2:$V$2)/10^9,0)</f>
        <v>0.0004387058203</v>
      </c>
      <c r="AF2435" s="160">
        <f>IF($X$2253&gt;0,'Assumptions (Petroleum)'!AD$10*Model!$X$2253*average('Assumptions (Petroleum)'!$T$2:$V$2)/10^9,0)</f>
        <v>0.0004394493895</v>
      </c>
      <c r="AG2435" s="160">
        <f>IF($X$2253&gt;0,'Assumptions (Petroleum)'!AE$10*Model!$X$2253*average('Assumptions (Petroleum)'!$T$2:$V$2)/10^9,0)</f>
        <v>0.0004387058203</v>
      </c>
      <c r="AH2435" s="160">
        <f>IF($X$2253&gt;0,'Assumptions (Petroleum)'!AF$10*Model!$X$2253*average('Assumptions (Petroleum)'!$T$2:$V$2)/10^9,0)</f>
        <v>0.0004394493895</v>
      </c>
      <c r="AI2435" s="160">
        <f>IF($X$2253&gt;0,'Assumptions (Petroleum)'!AG$10*Model!$X$2253*average('Assumptions (Petroleum)'!$T$2:$V$2)/10^9,0)</f>
        <v>0.0004387058203</v>
      </c>
      <c r="AJ2435" s="160">
        <f>IF($X$2253&gt;0,'Assumptions (Petroleum)'!AH$10*Model!$X$2253*average('Assumptions (Petroleum)'!$T$2:$V$2)/10^9,0)</f>
        <v>0.0004394493895</v>
      </c>
      <c r="AK2435" s="160">
        <f>IF($X$2253&gt;0,'Assumptions (Petroleum)'!AI$10*Model!$X$2253*average('Assumptions (Petroleum)'!$T$2:$V$2)/10^9,0)</f>
        <v>0.0004387058203</v>
      </c>
      <c r="AL2435" s="160">
        <f>IF($X$2253&gt;0,'Assumptions (Petroleum)'!AJ$10*Model!$X$2253*average('Assumptions (Petroleum)'!$T$2:$V$2)/10^9,0)</f>
        <v>0.0004394493895</v>
      </c>
      <c r="AM2435" s="160">
        <f>IF($X$2253&gt;0,'Assumptions (Petroleum)'!AK$10*Model!$X$2253*average('Assumptions (Petroleum)'!$T$2:$V$2)/10^9,0)</f>
        <v>0.0002193529102</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0.0003791809645</v>
      </c>
      <c r="Z2436" s="160">
        <f>IF($Y$2253&gt;0,'Assumptions (Petroleum)'!W$10*Model!$Y$2253*AVERAGE('Assumptions (Petroleum)'!$U$2:$W$2)/10^9,0)</f>
        <v>0.0007204438325</v>
      </c>
      <c r="AA2436" s="160">
        <f>IF($Y$2253&gt;0,'Assumptions (Petroleum)'!X$10*Model!$Y$2253*AVERAGE('Assumptions (Petroleum)'!$U$2:$W$2)/10^9,0)</f>
        <v>0.0006483994492</v>
      </c>
      <c r="AB2436" s="160">
        <f>IF($Y$2253&gt;0,'Assumptions (Petroleum)'!Y$10*Model!$Y$2253*AVERAGE('Assumptions (Petroleum)'!$U$2:$W$2)/10^9,0)</f>
        <v>0.0005839386853</v>
      </c>
      <c r="AC2436" s="160">
        <f>IF($Y$2253&gt;0,'Assumptions (Petroleum)'!Z$10*Model!$Y$2253*AVERAGE('Assumptions (Petroleum)'!$U$2:$W$2)/10^9,0)</f>
        <v>0.0005255448167</v>
      </c>
      <c r="AD2436" s="160">
        <f>IF($Y$2253&gt;0,'Assumptions (Petroleum)'!AA$10*Model!$Y$2253*AVERAGE('Assumptions (Petroleum)'!$U$2:$W$2)/10^9,0)</f>
        <v>0.0004724594817</v>
      </c>
      <c r="AE2436" s="160">
        <f>IF($Y$2253&gt;0,'Assumptions (Petroleum)'!AB$10*Model!$Y$2253*AVERAGE('Assumptions (Petroleum)'!$U$2:$W$2)/10^9,0)</f>
        <v>0.0004474335381</v>
      </c>
      <c r="AF2436" s="160">
        <f>IF($Y$2253&gt;0,'Assumptions (Petroleum)'!AC$10*Model!$Y$2253*AVERAGE('Assumptions (Petroleum)'!$U$2:$W$2)/10^9,0)</f>
        <v>0.0004474335381</v>
      </c>
      <c r="AG2436" s="160">
        <f>IF($Y$2253&gt;0,'Assumptions (Petroleum)'!AD$10*Model!$Y$2253*AVERAGE('Assumptions (Petroleum)'!$U$2:$W$2)/10^9,0)</f>
        <v>0.0004481919</v>
      </c>
      <c r="AH2436" s="160">
        <f>IF($Y$2253&gt;0,'Assumptions (Petroleum)'!AE$10*Model!$Y$2253*AVERAGE('Assumptions (Petroleum)'!$U$2:$W$2)/10^9,0)</f>
        <v>0.0004474335381</v>
      </c>
      <c r="AI2436" s="160">
        <f>IF($Y$2253&gt;0,'Assumptions (Petroleum)'!AF$10*Model!$Y$2253*AVERAGE('Assumptions (Petroleum)'!$U$2:$W$2)/10^9,0)</f>
        <v>0.0004481919</v>
      </c>
      <c r="AJ2436" s="160">
        <f>IF($Y$2253&gt;0,'Assumptions (Petroleum)'!AG$10*Model!$Y$2253*AVERAGE('Assumptions (Petroleum)'!$U$2:$W$2)/10^9,0)</f>
        <v>0.0004474335381</v>
      </c>
      <c r="AK2436" s="160">
        <f>IF($Y$2253&gt;0,'Assumptions (Petroleum)'!AH$10*Model!$Y$2253*AVERAGE('Assumptions (Petroleum)'!$U$2:$W$2)/10^9,0)</f>
        <v>0.0004481919</v>
      </c>
      <c r="AL2436" s="160">
        <f>IF($Y$2253&gt;0,'Assumptions (Petroleum)'!AI$10*Model!$Y$2253*AVERAGE('Assumptions (Petroleum)'!$U$2:$W$2)/10^9,0)</f>
        <v>0.0004474335381</v>
      </c>
      <c r="AM2436" s="160">
        <f>IF($Y$2253&gt;0,'Assumptions (Petroleum)'!AJ$10*Model!$Y$2253*AVERAGE('Assumptions (Petroleum)'!$U$2:$W$2)/10^9,0)</f>
        <v>0.0004481919</v>
      </c>
      <c r="AN2436" s="160">
        <f>IF($Y$2253&gt;0,'Assumptions (Petroleum)'!AK$10*Model!$Y$2253*AVERAGE('Assumptions (Petroleum)'!$U$2:$W$2)/10^9,0)</f>
        <v>0.000223716769</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0.0003867244806</v>
      </c>
      <c r="AA2437" s="160">
        <f>IF($Z$2253&gt;0,'Assumptions (Petroleum)'!W$10*Model!$Z$2253*AVERAGE('Assumptions (Petroleum)'!$V$2:$X$2)/10^9,0)</f>
        <v>0.0007347765131</v>
      </c>
      <c r="AB2437" s="160">
        <f>IF($Z$2253&gt;0,'Assumptions (Petroleum)'!X$10*Model!$Z$2253*AVERAGE('Assumptions (Petroleum)'!$V$2:$X$2)/10^9,0)</f>
        <v>0.0006612988618</v>
      </c>
      <c r="AC2437" s="160">
        <f>IF($Z$2253&gt;0,'Assumptions (Petroleum)'!Y$10*Model!$Z$2253*AVERAGE('Assumptions (Petroleum)'!$V$2:$X$2)/10^9,0)</f>
        <v>0.0005955557001</v>
      </c>
      <c r="AD2437" s="160">
        <f>IF($Z$2253&gt;0,'Assumptions (Petroleum)'!Z$10*Model!$Z$2253*AVERAGE('Assumptions (Petroleum)'!$V$2:$X$2)/10^9,0)</f>
        <v>0.0005360001301</v>
      </c>
      <c r="AE2437" s="160">
        <f>IF($Z$2253&gt;0,'Assumptions (Petroleum)'!AA$10*Model!$Z$2253*AVERAGE('Assumptions (Petroleum)'!$V$2:$X$2)/10^9,0)</f>
        <v>0.0004818587028</v>
      </c>
      <c r="AF2437" s="160">
        <f>IF($Z$2253&gt;0,'Assumptions (Petroleum)'!AB$10*Model!$Z$2253*AVERAGE('Assumptions (Petroleum)'!$V$2:$X$2)/10^9,0)</f>
        <v>0.0004563348871</v>
      </c>
      <c r="AG2437" s="160">
        <f>IF($Z$2253&gt;0,'Assumptions (Petroleum)'!AC$10*Model!$Z$2253*AVERAGE('Assumptions (Petroleum)'!$V$2:$X$2)/10^9,0)</f>
        <v>0.0004563348871</v>
      </c>
      <c r="AH2437" s="160">
        <f>IF($Z$2253&gt;0,'Assumptions (Petroleum)'!AD$10*Model!$Z$2253*AVERAGE('Assumptions (Petroleum)'!$V$2:$X$2)/10^9,0)</f>
        <v>0.000457108336</v>
      </c>
      <c r="AI2437" s="160">
        <f>IF($Z$2253&gt;0,'Assumptions (Petroleum)'!AE$10*Model!$Z$2253*AVERAGE('Assumptions (Petroleum)'!$V$2:$X$2)/10^9,0)</f>
        <v>0.0004563348871</v>
      </c>
      <c r="AJ2437" s="160">
        <f>IF($Z$2253&gt;0,'Assumptions (Petroleum)'!AF$10*Model!$Z$2253*AVERAGE('Assumptions (Petroleum)'!$V$2:$X$2)/10^9,0)</f>
        <v>0.000457108336</v>
      </c>
      <c r="AK2437" s="160">
        <f>IF($Z$2253&gt;0,'Assumptions (Petroleum)'!AG$10*Model!$Z$2253*AVERAGE('Assumptions (Petroleum)'!$V$2:$X$2)/10^9,0)</f>
        <v>0.0004563348871</v>
      </c>
      <c r="AL2437" s="160">
        <f>IF($Z$2253&gt;0,'Assumptions (Petroleum)'!AH$10*Model!$Z$2253*AVERAGE('Assumptions (Petroleum)'!$V$2:$X$2)/10^9,0)</f>
        <v>0.000457108336</v>
      </c>
      <c r="AM2437" s="160">
        <f>IF($Z$2253&gt;0,'Assumptions (Petroleum)'!AI$10*Model!$Z$2253*AVERAGE('Assumptions (Petroleum)'!$V$2:$X$2)/10^9,0)</f>
        <v>0.0004563348871</v>
      </c>
      <c r="AN2437" s="160">
        <f>IF($Z$2253&gt;0,'Assumptions (Petroleum)'!AJ$10*Model!$Z$2253*AVERAGE('Assumptions (Petroleum)'!$V$2:$X$2)/10^9,0)</f>
        <v>0.000457108336</v>
      </c>
      <c r="AO2437" s="160">
        <f>IF($Z$2253&gt;0,'Assumptions (Petroleum)'!AK$10*Model!$Z$2253*AVERAGE('Assumptions (Petroleum)'!$V$2:$X$2)/10^9,0)</f>
        <v>0.0002281674435</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0.0003944180692</v>
      </c>
      <c r="AB2438" s="160">
        <f>IF($AA$2253&gt;0,'Assumptions (Petroleum)'!W$10*Model!$AA$2253*AVERAGE('Assumptions (Petroleum)'!$W$2:$Y$2)/10^9,0)</f>
        <v>0.0007493943315</v>
      </c>
      <c r="AC2438" s="160">
        <f>IF($AA$2253&gt;0,'Assumptions (Petroleum)'!X$10*Model!$AA$2253*AVERAGE('Assumptions (Petroleum)'!$W$2:$Y$2)/10^9,0)</f>
        <v>0.0006744548983</v>
      </c>
      <c r="AD2438" s="160">
        <f>IF($AA$2253&gt;0,'Assumptions (Petroleum)'!Y$10*Model!$AA$2253*AVERAGE('Assumptions (Petroleum)'!$W$2:$Y$2)/10^9,0)</f>
        <v>0.0006074038266</v>
      </c>
      <c r="AE2438" s="160">
        <f>IF($AA$2253&gt;0,'Assumptions (Petroleum)'!Z$10*Model!$AA$2253*AVERAGE('Assumptions (Petroleum)'!$W$2:$Y$2)/10^9,0)</f>
        <v>0.0005466634439</v>
      </c>
      <c r="AF2438" s="160">
        <f>IF($AA$2253&gt;0,'Assumptions (Petroleum)'!AA$10*Model!$AA$2253*AVERAGE('Assumptions (Petroleum)'!$W$2:$Y$2)/10^9,0)</f>
        <v>0.0004914449142</v>
      </c>
      <c r="AG2438" s="160">
        <f>IF($AA$2253&gt;0,'Assumptions (Petroleum)'!AB$10*Model!$AA$2253*AVERAGE('Assumptions (Petroleum)'!$W$2:$Y$2)/10^9,0)</f>
        <v>0.0004654133217</v>
      </c>
      <c r="AH2438" s="160">
        <f>IF($AA$2253&gt;0,'Assumptions (Petroleum)'!AC$10*Model!$AA$2253*AVERAGE('Assumptions (Petroleum)'!$W$2:$Y$2)/10^9,0)</f>
        <v>0.0004654133217</v>
      </c>
      <c r="AI2438" s="160">
        <f>IF($AA$2253&gt;0,'Assumptions (Petroleum)'!AD$10*Model!$AA$2253*AVERAGE('Assumptions (Petroleum)'!$W$2:$Y$2)/10^9,0)</f>
        <v>0.0004662021578</v>
      </c>
      <c r="AJ2438" s="160">
        <f>IF($AA$2253&gt;0,'Assumptions (Petroleum)'!AE$10*Model!$AA$2253*AVERAGE('Assumptions (Petroleum)'!$W$2:$Y$2)/10^9,0)</f>
        <v>0.0004654133217</v>
      </c>
      <c r="AK2438" s="160">
        <f>IF($AA$2253&gt;0,'Assumptions (Petroleum)'!AF$10*Model!$AA$2253*AVERAGE('Assumptions (Petroleum)'!$W$2:$Y$2)/10^9,0)</f>
        <v>0.0004662021578</v>
      </c>
      <c r="AL2438" s="160">
        <f>IF($AA$2253&gt;0,'Assumptions (Petroleum)'!AG$10*Model!$AA$2253*AVERAGE('Assumptions (Petroleum)'!$W$2:$Y$2)/10^9,0)</f>
        <v>0.0004654133217</v>
      </c>
      <c r="AM2438" s="160">
        <f>IF($AA$2253&gt;0,'Assumptions (Petroleum)'!AH$10*Model!$AA$2253*AVERAGE('Assumptions (Petroleum)'!$W$2:$Y$2)/10^9,0)</f>
        <v>0.0004662021578</v>
      </c>
      <c r="AN2438" s="160">
        <f>IF($AA$2253&gt;0,'Assumptions (Petroleum)'!AI$10*Model!$AA$2253*AVERAGE('Assumptions (Petroleum)'!$W$2:$Y$2)/10^9,0)</f>
        <v>0.0004654133217</v>
      </c>
      <c r="AO2438" s="160">
        <f>IF($AA$2253&gt;0,'Assumptions (Petroleum)'!AJ$10*Model!$AA$2253*AVERAGE('Assumptions (Petroleum)'!$W$2:$Y$2)/10^9,0)</f>
        <v>0.0004662021578</v>
      </c>
      <c r="AP2438" s="160">
        <f>IF($AA$2253&gt;0,'Assumptions (Petroleum)'!AK$10*Model!$AA$2253*AVERAGE('Assumptions (Petroleum)'!$W$2:$Y$2)/10^9,0)</f>
        <v>0.0002327066608</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0.0004022647159</v>
      </c>
      <c r="AC2439" s="160">
        <f>IF($AB$2253&gt;0,'Assumptions (Petroleum)'!W$10*Model!$AB$2253*AVERAGE('Assumptions (Petroleum)'!$X$2:$Z$2)/10^9,0)</f>
        <v>0.0007643029602</v>
      </c>
      <c r="AD2439" s="160">
        <f>IF($AB$2253&gt;0,'Assumptions (Petroleum)'!X$10*Model!$AB$2253*AVERAGE('Assumptions (Petroleum)'!$X$2:$Z$2)/10^9,0)</f>
        <v>0.0006878726642</v>
      </c>
      <c r="AE2439" s="160">
        <f>IF($AB$2253&gt;0,'Assumptions (Petroleum)'!Y$10*Model!$AB$2253*AVERAGE('Assumptions (Petroleum)'!$X$2:$Z$2)/10^9,0)</f>
        <v>0.0006194876625</v>
      </c>
      <c r="AF2439" s="160">
        <f>IF($AB$2253&gt;0,'Assumptions (Petroleum)'!Z$10*Model!$AB$2253*AVERAGE('Assumptions (Petroleum)'!$X$2:$Z$2)/10^9,0)</f>
        <v>0.0005575388962</v>
      </c>
      <c r="AG2439" s="160">
        <f>IF($AB$2253&gt;0,'Assumptions (Petroleum)'!AA$10*Model!$AB$2253*AVERAGE('Assumptions (Petroleum)'!$X$2:$Z$2)/10^9,0)</f>
        <v>0.000501221836</v>
      </c>
      <c r="AH2439" s="160">
        <f>IF($AB$2253&gt;0,'Assumptions (Petroleum)'!AB$10*Model!$AB$2253*AVERAGE('Assumptions (Petroleum)'!$X$2:$Z$2)/10^9,0)</f>
        <v>0.0004746723648</v>
      </c>
      <c r="AI2439" s="160">
        <f>IF($AB$2253&gt;0,'Assumptions (Petroleum)'!AC$10*Model!$AB$2253*AVERAGE('Assumptions (Petroleum)'!$X$2:$Z$2)/10^9,0)</f>
        <v>0.0004746723648</v>
      </c>
      <c r="AJ2439" s="160">
        <f>IF($AB$2253&gt;0,'Assumptions (Petroleum)'!AD$10*Model!$AB$2253*AVERAGE('Assumptions (Petroleum)'!$X$2:$Z$2)/10^9,0)</f>
        <v>0.0004754768942</v>
      </c>
      <c r="AK2439" s="160">
        <f>IF($AB$2253&gt;0,'Assumptions (Petroleum)'!AE$10*Model!$AB$2253*AVERAGE('Assumptions (Petroleum)'!$X$2:$Z$2)/10^9,0)</f>
        <v>0.0004746723648</v>
      </c>
      <c r="AL2439" s="160">
        <f>IF($AB$2253&gt;0,'Assumptions (Petroleum)'!AF$10*Model!$AB$2253*AVERAGE('Assumptions (Petroleum)'!$X$2:$Z$2)/10^9,0)</f>
        <v>0.0004754768942</v>
      </c>
      <c r="AM2439" s="160">
        <f>IF($AB$2253&gt;0,'Assumptions (Petroleum)'!AG$10*Model!$AB$2253*AVERAGE('Assumptions (Petroleum)'!$X$2:$Z$2)/10^9,0)</f>
        <v>0.0004746723648</v>
      </c>
      <c r="AN2439" s="160">
        <f>IF($AB$2253&gt;0,'Assumptions (Petroleum)'!AH$10*Model!$AB$2253*AVERAGE('Assumptions (Petroleum)'!$X$2:$Z$2)/10^9,0)</f>
        <v>0.0004754768942</v>
      </c>
      <c r="AO2439" s="160">
        <f>IF($AB$2253&gt;0,'Assumptions (Petroleum)'!AI$10*Model!$AB$2253*AVERAGE('Assumptions (Petroleum)'!$X$2:$Z$2)/10^9,0)</f>
        <v>0.0004746723648</v>
      </c>
      <c r="AP2439" s="160">
        <f>IF($AB$2253&gt;0,'Assumptions (Petroleum)'!AJ$10*Model!$AB$2253*AVERAGE('Assumptions (Petroleum)'!$X$2:$Z$2)/10^9,0)</f>
        <v>0.0004754768942</v>
      </c>
      <c r="AQ2439" s="160">
        <f>IF($AB$2253&gt;0,'Assumptions (Petroleum)'!AK$10*Model!$AB$2253*AVERAGE('Assumptions (Petroleum)'!$X$2:$Z$2)/10^9,0)</f>
        <v>0.0002373361824</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0.0004102674656</v>
      </c>
      <c r="AD2440" s="160">
        <f>IF($AC$2253&gt;0,'Assumptions (Petroleum)'!W$10*Model!$AC$2253*AVERAGE('Assumptions (Petroleum)'!$Y$2:$AA$2)/10^9,0)</f>
        <v>0.0007795081847</v>
      </c>
      <c r="AE2440" s="160">
        <f>IF($AC$2253&gt;0,'Assumptions (Petroleum)'!X$10*Model!$AC$2253*AVERAGE('Assumptions (Petroleum)'!$Y$2:$AA$2)/10^9,0)</f>
        <v>0.0007015573662</v>
      </c>
      <c r="AF2440" s="160">
        <f>IF($AC$2253&gt;0,'Assumptions (Petroleum)'!Y$10*Model!$AC$2253*AVERAGE('Assumptions (Petroleum)'!$Y$2:$AA$2)/10^9,0)</f>
        <v>0.0006318118971</v>
      </c>
      <c r="AG2440" s="160">
        <f>IF($AC$2253&gt;0,'Assumptions (Petroleum)'!Z$10*Model!$AC$2253*AVERAGE('Assumptions (Petroleum)'!$Y$2:$AA$2)/10^9,0)</f>
        <v>0.0005686307074</v>
      </c>
      <c r="AH2440" s="160">
        <f>IF($AC$2253&gt;0,'Assumptions (Petroleum)'!AA$10*Model!$AC$2253*AVERAGE('Assumptions (Petroleum)'!$Y$2:$AA$2)/10^9,0)</f>
        <v>0.0005111932622</v>
      </c>
      <c r="AI2440" s="160">
        <f>IF($AC$2253&gt;0,'Assumptions (Petroleum)'!AB$10*Model!$AC$2253*AVERAGE('Assumptions (Petroleum)'!$Y$2:$AA$2)/10^9,0)</f>
        <v>0.0004841156095</v>
      </c>
      <c r="AJ2440" s="160">
        <f>IF($AC$2253&gt;0,'Assumptions (Petroleum)'!AC$10*Model!$AC$2253*AVERAGE('Assumptions (Petroleum)'!$Y$2:$AA$2)/10^9,0)</f>
        <v>0.0004841156095</v>
      </c>
      <c r="AK2440" s="160">
        <f>IF($AC$2253&gt;0,'Assumptions (Petroleum)'!AD$10*Model!$AC$2253*AVERAGE('Assumptions (Petroleum)'!$Y$2:$AA$2)/10^9,0)</f>
        <v>0.0004849361444</v>
      </c>
      <c r="AL2440" s="160">
        <f>IF($AC$2253&gt;0,'Assumptions (Petroleum)'!AE$10*Model!$AC$2253*AVERAGE('Assumptions (Petroleum)'!$Y$2:$AA$2)/10^9,0)</f>
        <v>0.0004841156095</v>
      </c>
      <c r="AM2440" s="160">
        <f>IF($AC$2253&gt;0,'Assumptions (Petroleum)'!AF$10*Model!$AC$2253*AVERAGE('Assumptions (Petroleum)'!$Y$2:$AA$2)/10^9,0)</f>
        <v>0.0004849361444</v>
      </c>
      <c r="AN2440" s="160">
        <f>IF($AC$2253&gt;0,'Assumptions (Petroleum)'!AG$10*Model!$AC$2253*AVERAGE('Assumptions (Petroleum)'!$Y$2:$AA$2)/10^9,0)</f>
        <v>0.0004841156095</v>
      </c>
      <c r="AO2440" s="160">
        <f>IF($AC$2253&gt;0,'Assumptions (Petroleum)'!AH$10*Model!$AC$2253*AVERAGE('Assumptions (Petroleum)'!$Y$2:$AA$2)/10^9,0)</f>
        <v>0.0004849361444</v>
      </c>
      <c r="AP2440" s="160">
        <f>IF($AC$2253&gt;0,'Assumptions (Petroleum)'!AI$10*Model!$AC$2253*AVERAGE('Assumptions (Petroleum)'!$Y$2:$AA$2)/10^9,0)</f>
        <v>0.0004841156095</v>
      </c>
      <c r="AQ2440" s="160">
        <f>IF($AC$2253&gt;0,'Assumptions (Petroleum)'!AJ$10*Model!$AC$2253*AVERAGE('Assumptions (Petroleum)'!$Y$2:$AA$2)/10^9,0)</f>
        <v>0.0004849361444</v>
      </c>
      <c r="AR2440" s="160">
        <f>IF($AC$2253&gt;0,'Assumptions (Petroleum)'!AK$10*Model!$AC$2253*AVERAGE('Assumptions (Petroleum)'!$Y$2:$AA$2)/10^9,0)</f>
        <v>0.0002420578047</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0.000418429424</v>
      </c>
      <c r="AE2441" s="160">
        <f>IF($AD$2253&gt;0,'Assumptions (Petroleum)'!W$10*Model!$AD$2253*AVERAGE('Assumptions (Petroleum)'!$Z$2:$AB$2)/10^9,0)</f>
        <v>0.0007950159056</v>
      </c>
      <c r="AF2441" s="160">
        <f>IF($AD$2253&gt;0,'Assumptions (Petroleum)'!X$10*Model!$AD$2253*AVERAGE('Assumptions (Petroleum)'!$Z$2:$AB$2)/10^9,0)</f>
        <v>0.000715514315</v>
      </c>
      <c r="AG2441" s="160">
        <f>IF($AD$2253&gt;0,'Assumptions (Petroleum)'!Y$10*Model!$AD$2253*AVERAGE('Assumptions (Petroleum)'!$Z$2:$AB$2)/10^9,0)</f>
        <v>0.0006443813129</v>
      </c>
      <c r="AH2441" s="160">
        <f>IF($AD$2253&gt;0,'Assumptions (Petroleum)'!Z$10*Model!$AD$2253*AVERAGE('Assumptions (Petroleum)'!$Z$2:$AB$2)/10^9,0)</f>
        <v>0.0005799431817</v>
      </c>
      <c r="AI2441" s="160">
        <f>IF($AD$2253&gt;0,'Assumptions (Petroleum)'!AA$10*Model!$AD$2253*AVERAGE('Assumptions (Petroleum)'!$Z$2:$AB$2)/10^9,0)</f>
        <v>0.0005213630623</v>
      </c>
      <c r="AJ2441" s="160">
        <f>IF($AD$2253&gt;0,'Assumptions (Petroleum)'!AB$10*Model!$AD$2253*AVERAGE('Assumptions (Petroleum)'!$Z$2:$AB$2)/10^9,0)</f>
        <v>0.0004937467203</v>
      </c>
      <c r="AK2441" s="160">
        <f>IF($AD$2253&gt;0,'Assumptions (Petroleum)'!AC$10*Model!$AD$2253*AVERAGE('Assumptions (Petroleum)'!$Z$2:$AB$2)/10^9,0)</f>
        <v>0.0004937467203</v>
      </c>
      <c r="AL2441" s="160">
        <f>IF($AD$2253&gt;0,'Assumptions (Petroleum)'!AD$10*Model!$AD$2253*AVERAGE('Assumptions (Petroleum)'!$Z$2:$AB$2)/10^9,0)</f>
        <v>0.0004945835792</v>
      </c>
      <c r="AM2441" s="160">
        <f>IF($AD$2253&gt;0,'Assumptions (Petroleum)'!AE$10*Model!$AD$2253*AVERAGE('Assumptions (Petroleum)'!$Z$2:$AB$2)/10^9,0)</f>
        <v>0.0004937467203</v>
      </c>
      <c r="AN2441" s="160">
        <f>IF($AD$2253&gt;0,'Assumptions (Petroleum)'!AF$10*Model!$AD$2253*AVERAGE('Assumptions (Petroleum)'!$Z$2:$AB$2)/10^9,0)</f>
        <v>0.0004945835792</v>
      </c>
      <c r="AO2441" s="160">
        <f>IF($AD$2253&gt;0,'Assumptions (Petroleum)'!AG$10*Model!$AD$2253*AVERAGE('Assumptions (Petroleum)'!$Z$2:$AB$2)/10^9,0)</f>
        <v>0.0004937467203</v>
      </c>
      <c r="AP2441" s="160">
        <f>IF($AD$2253&gt;0,'Assumptions (Petroleum)'!AH$10*Model!$AD$2253*AVERAGE('Assumptions (Petroleum)'!$Z$2:$AB$2)/10^9,0)</f>
        <v>0.0004945835792</v>
      </c>
      <c r="AQ2441" s="160">
        <f>IF($AD$2253&gt;0,'Assumptions (Petroleum)'!AI$10*Model!$AD$2253*AVERAGE('Assumptions (Petroleum)'!$Z$2:$AB$2)/10^9,0)</f>
        <v>0.0004937467203</v>
      </c>
      <c r="AR2441" s="160">
        <f>IF($AD$2253&gt;0,'Assumptions (Petroleum)'!AJ$10*Model!$AD$2253*AVERAGE('Assumptions (Petroleum)'!$Z$2:$AB$2)/10^9,0)</f>
        <v>0.0004945835792</v>
      </c>
      <c r="AS2441" s="160">
        <f>IF($AD$2253&gt;0,'Assumptions (Petroleum)'!AK$10*Model!$AD$2253*AVERAGE('Assumptions (Petroleum)'!$Z$2:$AB$2)/10^9,0)</f>
        <v>0.0002468733602</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0.0004267537583</v>
      </c>
      <c r="AF2442" s="160">
        <f>IF($AE$2253&gt;0,'Assumptions (Petroleum)'!W$10*Model!$AE$2253*AVERAGE('Assumptions (Petroleum)'!$AA$2:$AC$2)/10^9,0)</f>
        <v>0.0008108321407</v>
      </c>
      <c r="AG2442" s="160">
        <f>IF($AE$2253&gt;0,'Assumptions (Petroleum)'!X$10*Model!$AE$2253*AVERAGE('Assumptions (Petroleum)'!$AA$2:$AC$2)/10^9,0)</f>
        <v>0.0007297489267</v>
      </c>
      <c r="AH2442" s="160">
        <f>IF($AE$2253&gt;0,'Assumptions (Petroleum)'!Y$10*Model!$AE$2253*AVERAGE('Assumptions (Petroleum)'!$AA$2:$AC$2)/10^9,0)</f>
        <v>0.0006572007877</v>
      </c>
      <c r="AI2442" s="160">
        <f>IF($AE$2253&gt;0,'Assumptions (Petroleum)'!Z$10*Model!$AE$2253*AVERAGE('Assumptions (Petroleum)'!$AA$2:$AC$2)/10^9,0)</f>
        <v>0.000591480709</v>
      </c>
      <c r="AJ2442" s="160">
        <f>IF($AE$2253&gt;0,'Assumptions (Petroleum)'!AA$10*Model!$AE$2253*AVERAGE('Assumptions (Petroleum)'!$AA$2:$AC$2)/10^9,0)</f>
        <v>0.0005317351828</v>
      </c>
      <c r="AK2442" s="160">
        <f>IF($AE$2253&gt;0,'Assumptions (Petroleum)'!AB$10*Model!$AE$2253*AVERAGE('Assumptions (Petroleum)'!$AA$2:$AC$2)/10^9,0)</f>
        <v>0.0005035694348</v>
      </c>
      <c r="AL2442" s="160">
        <f>IF($AE$2253&gt;0,'Assumptions (Petroleum)'!AC$10*Model!$AE$2253*AVERAGE('Assumptions (Petroleum)'!$AA$2:$AC$2)/10^9,0)</f>
        <v>0.0005035694348</v>
      </c>
      <c r="AM2442" s="160">
        <f>IF($AE$2253&gt;0,'Assumptions (Petroleum)'!AD$10*Model!$AE$2253*AVERAGE('Assumptions (Petroleum)'!$AA$2:$AC$2)/10^9,0)</f>
        <v>0.0005044229423</v>
      </c>
      <c r="AN2442" s="160">
        <f>IF($AE$2253&gt;0,'Assumptions (Petroleum)'!AE$10*Model!$AE$2253*AVERAGE('Assumptions (Petroleum)'!$AA$2:$AC$2)/10^9,0)</f>
        <v>0.0005035694348</v>
      </c>
      <c r="AO2442" s="160">
        <f>IF($AE$2253&gt;0,'Assumptions (Petroleum)'!AF$10*Model!$AE$2253*AVERAGE('Assumptions (Petroleum)'!$AA$2:$AC$2)/10^9,0)</f>
        <v>0.0005044229423</v>
      </c>
      <c r="AP2442" s="160">
        <f>IF($AE$2253&gt;0,'Assumptions (Petroleum)'!AG$10*Model!$AE$2253*AVERAGE('Assumptions (Petroleum)'!$AA$2:$AC$2)/10^9,0)</f>
        <v>0.0005035694348</v>
      </c>
      <c r="AQ2442" s="160">
        <f>IF($AE$2253&gt;0,'Assumptions (Petroleum)'!AH$10*Model!$AE$2253*AVERAGE('Assumptions (Petroleum)'!$AA$2:$AC$2)/10^9,0)</f>
        <v>0.0005044229423</v>
      </c>
      <c r="AR2442" s="160">
        <f>IF($AE$2253&gt;0,'Assumptions (Petroleum)'!AI$10*Model!$AE$2253*AVERAGE('Assumptions (Petroleum)'!$AA$2:$AC$2)/10^9,0)</f>
        <v>0.0005035694348</v>
      </c>
      <c r="AS2442" s="160">
        <f>IF($AE$2253&gt;0,'Assumptions (Petroleum)'!AJ$10*Model!$AE$2253*AVERAGE('Assumptions (Petroleum)'!$AA$2:$AC$2)/10^9,0)</f>
        <v>0.0005044229423</v>
      </c>
      <c r="AT2442" s="160">
        <f>IF($AE$2253&gt;0,'Assumptions (Petroleum)'!AK$10*Model!$AE$2253*AVERAGE('Assumptions (Petroleum)'!$AA$2:$AC$2)/10^9,0)</f>
        <v>0.0002517847174</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0.0004352436988</v>
      </c>
      <c r="AG2443" s="160">
        <f>IF($AF$2253&gt;0,'Assumptions (Petroleum)'!W$10*Model!$AF$2253*AVERAGE('Assumptions (Petroleum)'!$AB$2:$AD$2)/10^9,0)</f>
        <v>0.0008269630278</v>
      </c>
      <c r="AH2443" s="160">
        <f>IF($AF$2253&gt;0,'Assumptions (Petroleum)'!X$10*Model!$AF$2253*AVERAGE('Assumptions (Petroleum)'!$AB$2:$AD$2)/10^9,0)</f>
        <v>0.000744266725</v>
      </c>
      <c r="AI2443" s="160">
        <f>IF($AF$2253&gt;0,'Assumptions (Petroleum)'!Y$10*Model!$AF$2253*AVERAGE('Assumptions (Petroleum)'!$AB$2:$AD$2)/10^9,0)</f>
        <v>0.0006702752962</v>
      </c>
      <c r="AJ2443" s="160">
        <f>IF($AF$2253&gt;0,'Assumptions (Petroleum)'!Z$10*Model!$AF$2253*AVERAGE('Assumptions (Petroleum)'!$AB$2:$AD$2)/10^9,0)</f>
        <v>0.0006032477666</v>
      </c>
      <c r="AK2443" s="160">
        <f>IF($AF$2253&gt;0,'Assumptions (Petroleum)'!AA$10*Model!$AF$2253*AVERAGE('Assumptions (Petroleum)'!$AB$2:$AD$2)/10^9,0)</f>
        <v>0.0005423136488</v>
      </c>
      <c r="AL2443" s="160">
        <f>IF($AF$2253&gt;0,'Assumptions (Petroleum)'!AB$10*Model!$AF$2253*AVERAGE('Assumptions (Petroleum)'!$AB$2:$AD$2)/10^9,0)</f>
        <v>0.0005135875646</v>
      </c>
      <c r="AM2443" s="160">
        <f>IF($AF$2253&gt;0,'Assumptions (Petroleum)'!AC$10*Model!$AF$2253*AVERAGE('Assumptions (Petroleum)'!$AB$2:$AD$2)/10^9,0)</f>
        <v>0.0005135875646</v>
      </c>
      <c r="AN2443" s="160">
        <f>IF($AF$2253&gt;0,'Assumptions (Petroleum)'!AD$10*Model!$AF$2253*AVERAGE('Assumptions (Petroleum)'!$AB$2:$AD$2)/10^9,0)</f>
        <v>0.000514458052</v>
      </c>
      <c r="AO2443" s="160">
        <f>IF($AF$2253&gt;0,'Assumptions (Petroleum)'!AE$10*Model!$AF$2253*AVERAGE('Assumptions (Petroleum)'!$AB$2:$AD$2)/10^9,0)</f>
        <v>0.0005135875646</v>
      </c>
      <c r="AP2443" s="160">
        <f>IF($AF$2253&gt;0,'Assumptions (Petroleum)'!AF$10*Model!$AF$2253*AVERAGE('Assumptions (Petroleum)'!$AB$2:$AD$2)/10^9,0)</f>
        <v>0.000514458052</v>
      </c>
      <c r="AQ2443" s="160">
        <f>IF($AF$2253&gt;0,'Assumptions (Petroleum)'!AG$10*Model!$AF$2253*AVERAGE('Assumptions (Petroleum)'!$AB$2:$AD$2)/10^9,0)</f>
        <v>0.0005135875646</v>
      </c>
      <c r="AR2443" s="160">
        <f>IF($AF$2253&gt;0,'Assumptions (Petroleum)'!AH$10*Model!$AF$2253*AVERAGE('Assumptions (Petroleum)'!$AB$2:$AD$2)/10^9,0)</f>
        <v>0.000514458052</v>
      </c>
      <c r="AS2443" s="160">
        <f>IF($AF$2253&gt;0,'Assumptions (Petroleum)'!AI$10*Model!$AF$2253*AVERAGE('Assumptions (Petroleum)'!$AB$2:$AD$2)/10^9,0)</f>
        <v>0.0005135875646</v>
      </c>
      <c r="AT2443" s="160">
        <f>IF($AF$2253&gt;0,'Assumptions (Petroleum)'!AJ$10*Model!$AF$2253*AVERAGE('Assumptions (Petroleum)'!$AB$2:$AD$2)/10^9,0)</f>
        <v>0.000514458052</v>
      </c>
      <c r="AU2443" s="160">
        <f>IF($AF$2253&gt;0,'Assumptions (Petroleum)'!AK$10*Model!$AF$2253*AVERAGE('Assumptions (Petroleum)'!$AB$2:$AD$2)/10^9,0)</f>
        <v>0.0002567937823</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0.0004439025403</v>
      </c>
      <c r="AH2444" s="160">
        <f>IF($AG$2253&gt;0,'Assumptions (Petroleum)'!W$10*Model!$AG$2253*AVERAGE('Assumptions (Petroleum)'!$AC$2:$AE$2)/10^9,0)</f>
        <v>0.0008434148266</v>
      </c>
      <c r="AI2444" s="160">
        <f>IF($AG$2253&gt;0,'Assumptions (Petroleum)'!X$10*Model!$AG$2253*AVERAGE('Assumptions (Petroleum)'!$AC$2:$AE$2)/10^9,0)</f>
        <v>0.0007590733439</v>
      </c>
      <c r="AJ2444" s="160">
        <f>IF($AG$2253&gt;0,'Assumptions (Petroleum)'!Y$10*Model!$AG$2253*AVERAGE('Assumptions (Petroleum)'!$AC$2:$AE$2)/10^9,0)</f>
        <v>0.0006836099121</v>
      </c>
      <c r="AK2444" s="160">
        <f>IF($AG$2253&gt;0,'Assumptions (Petroleum)'!Z$10*Model!$AG$2253*AVERAGE('Assumptions (Petroleum)'!$AC$2:$AE$2)/10^9,0)</f>
        <v>0.0006152489209</v>
      </c>
      <c r="AL2444" s="160">
        <f>IF($AG$2253&gt;0,'Assumptions (Petroleum)'!AA$10*Model!$AG$2253*AVERAGE('Assumptions (Petroleum)'!$AC$2:$AE$2)/10^9,0)</f>
        <v>0.0005531025652</v>
      </c>
      <c r="AM2444" s="160">
        <f>IF($AG$2253&gt;0,'Assumptions (Petroleum)'!AB$10*Model!$AG$2253*AVERAGE('Assumptions (Petroleum)'!$AC$2:$AE$2)/10^9,0)</f>
        <v>0.0005238049976</v>
      </c>
      <c r="AN2444" s="160">
        <f>IF($AG$2253&gt;0,'Assumptions (Petroleum)'!AC$10*Model!$AG$2253*AVERAGE('Assumptions (Petroleum)'!$AC$2:$AE$2)/10^9,0)</f>
        <v>0.0005238049976</v>
      </c>
      <c r="AO2444" s="160">
        <f>IF($AG$2253&gt;0,'Assumptions (Petroleum)'!AD$10*Model!$AG$2253*AVERAGE('Assumptions (Petroleum)'!$AC$2:$AE$2)/10^9,0)</f>
        <v>0.0005246928027</v>
      </c>
      <c r="AP2444" s="160">
        <f>IF($AG$2253&gt;0,'Assumptions (Petroleum)'!AE$10*Model!$AG$2253*AVERAGE('Assumptions (Petroleum)'!$AC$2:$AE$2)/10^9,0)</f>
        <v>0.0005238049976</v>
      </c>
      <c r="AQ2444" s="160">
        <f>IF($AG$2253&gt;0,'Assumptions (Petroleum)'!AF$10*Model!$AG$2253*AVERAGE('Assumptions (Petroleum)'!$AC$2:$AE$2)/10^9,0)</f>
        <v>0.0005246928027</v>
      </c>
      <c r="AR2444" s="160">
        <f>IF($AG$2253&gt;0,'Assumptions (Petroleum)'!AG$10*Model!$AG$2253*AVERAGE('Assumptions (Petroleum)'!$AC$2:$AE$2)/10^9,0)</f>
        <v>0.0005238049976</v>
      </c>
      <c r="AS2444" s="160">
        <f>IF($AG$2253&gt;0,'Assumptions (Petroleum)'!AH$10*Model!$AG$2253*AVERAGE('Assumptions (Petroleum)'!$AC$2:$AE$2)/10^9,0)</f>
        <v>0.0005246928027</v>
      </c>
      <c r="AT2444" s="160">
        <f>IF($AG$2253&gt;0,'Assumptions (Petroleum)'!AI$10*Model!$AG$2253*AVERAGE('Assumptions (Petroleum)'!$AC$2:$AE$2)/10^9,0)</f>
        <v>0.0005238049976</v>
      </c>
      <c r="AU2444" s="160">
        <f>IF($AG$2253&gt;0,'Assumptions (Petroleum)'!AJ$10*Model!$AG$2253*AVERAGE('Assumptions (Petroleum)'!$AC$2:$AE$2)/10^9,0)</f>
        <v>0.0005246928027</v>
      </c>
      <c r="AV2444" s="160">
        <f>IF($AG$2253&gt;0,'Assumptions (Petroleum)'!AK$10*Model!$AG$2253*AVERAGE('Assumptions (Petroleum)'!$AC$2:$AE$2)/10^9,0)</f>
        <v>0.0002619024988</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0.0004527336428</v>
      </c>
      <c r="AI2445" s="160">
        <f>IF($AH$2253&gt;0,'Assumptions (Petroleum)'!W$10*Model!$AH$2253*AVERAGE('Assumptions (Petroleum)'!$AD$2:$AF$2)/10^9,0)</f>
        <v>0.0008601939214</v>
      </c>
      <c r="AJ2445" s="160">
        <f>IF($AH$2253&gt;0,'Assumptions (Petroleum)'!X$10*Model!$AH$2253*AVERAGE('Assumptions (Petroleum)'!$AD$2:$AF$2)/10^9,0)</f>
        <v>0.0007741745292</v>
      </c>
      <c r="AK2445" s="160">
        <f>IF($AH$2253&gt;0,'Assumptions (Petroleum)'!Y$10*Model!$AH$2253*AVERAGE('Assumptions (Petroleum)'!$AD$2:$AF$2)/10^9,0)</f>
        <v>0.0006972098099</v>
      </c>
      <c r="AL2445" s="160">
        <f>IF($AH$2253&gt;0,'Assumptions (Petroleum)'!Z$10*Model!$AH$2253*AVERAGE('Assumptions (Petroleum)'!$AD$2:$AF$2)/10^9,0)</f>
        <v>0.000627488829</v>
      </c>
      <c r="AM2445" s="160">
        <f>IF($AH$2253&gt;0,'Assumptions (Petroleum)'!AA$10*Model!$AH$2253*AVERAGE('Assumptions (Petroleum)'!$AD$2:$AF$2)/10^9,0)</f>
        <v>0.000564106119</v>
      </c>
      <c r="AN2445" s="160">
        <f>IF($AH$2253&gt;0,'Assumptions (Petroleum)'!AB$10*Model!$AH$2253*AVERAGE('Assumptions (Petroleum)'!$AD$2:$AF$2)/10^9,0)</f>
        <v>0.0005342256985</v>
      </c>
      <c r="AO2445" s="160">
        <f>IF($AH$2253&gt;0,'Assumptions (Petroleum)'!AC$10*Model!$AH$2253*AVERAGE('Assumptions (Petroleum)'!$AD$2:$AF$2)/10^9,0)</f>
        <v>0.0005342256985</v>
      </c>
      <c r="AP2445" s="160">
        <f>IF($AH$2253&gt;0,'Assumptions (Petroleum)'!AD$10*Model!$AH$2253*AVERAGE('Assumptions (Petroleum)'!$AD$2:$AF$2)/10^9,0)</f>
        <v>0.0005351311658</v>
      </c>
      <c r="AQ2445" s="160">
        <f>IF($AH$2253&gt;0,'Assumptions (Petroleum)'!AE$10*Model!$AH$2253*AVERAGE('Assumptions (Petroleum)'!$AD$2:$AF$2)/10^9,0)</f>
        <v>0.0005342256985</v>
      </c>
      <c r="AR2445" s="160">
        <f>IF($AH$2253&gt;0,'Assumptions (Petroleum)'!AF$10*Model!$AH$2253*AVERAGE('Assumptions (Petroleum)'!$AD$2:$AF$2)/10^9,0)</f>
        <v>0.0005351311658</v>
      </c>
      <c r="AS2445" s="160">
        <f>IF($AH$2253&gt;0,'Assumptions (Petroleum)'!AG$10*Model!$AH$2253*AVERAGE('Assumptions (Petroleum)'!$AD$2:$AF$2)/10^9,0)</f>
        <v>0.0005342256985</v>
      </c>
      <c r="AT2445" s="160">
        <f>IF($AH$2253&gt;0,'Assumptions (Petroleum)'!AH$10*Model!$AH$2253*AVERAGE('Assumptions (Petroleum)'!$AD$2:$AF$2)/10^9,0)</f>
        <v>0.0005351311658</v>
      </c>
      <c r="AU2445" s="160">
        <f>IF($AH$2253&gt;0,'Assumptions (Petroleum)'!AI$10*Model!$AH$2253*AVERAGE('Assumptions (Petroleum)'!$AD$2:$AF$2)/10^9,0)</f>
        <v>0.0005342256985</v>
      </c>
      <c r="AV2445" s="160">
        <f>IF($AH$2253&gt;0,'Assumptions (Petroleum)'!AJ$10*Model!$AH$2253*AVERAGE('Assumptions (Petroleum)'!$AD$2:$AF$2)/10^9,0)</f>
        <v>0.0005351311658</v>
      </c>
      <c r="AW2445" s="160">
        <f>IF($AH$2253&gt;0,'Assumptions (Petroleum)'!AK$10*Model!$AH$2253*AVERAGE('Assumptions (Petroleum)'!$AD$2:$AF$2)/10^9,0)</f>
        <v>0.0002671128493</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0.0004617404334</v>
      </c>
      <c r="AJ2446" s="160">
        <f>IF($AI$2253&gt;0,'Assumptions (Petroleum)'!W$10*Model!$AI$2253*AVERAGE('Assumptions (Petroleum)'!$AE$2:$AG$2)/10^9,0)</f>
        <v>0.0008773068234</v>
      </c>
      <c r="AK2446" s="160">
        <f>IF($AI$2253&gt;0,'Assumptions (Petroleum)'!X$10*Model!$AI$2253*AVERAGE('Assumptions (Petroleum)'!$AE$2:$AG$2)/10^9,0)</f>
        <v>0.0007895761411</v>
      </c>
      <c r="AL2446" s="160">
        <f>IF($AI$2253&gt;0,'Assumptions (Petroleum)'!Y$10*Model!$AI$2253*AVERAGE('Assumptions (Petroleum)'!$AE$2:$AG$2)/10^9,0)</f>
        <v>0.0007110802674</v>
      </c>
      <c r="AM2446" s="160">
        <f>IF($AI$2253&gt;0,'Assumptions (Petroleum)'!Z$10*Model!$AI$2253*AVERAGE('Assumptions (Petroleum)'!$AE$2:$AG$2)/10^9,0)</f>
        <v>0.0006399722407</v>
      </c>
      <c r="AN2446" s="160">
        <f>IF($AI$2253&gt;0,'Assumptions (Petroleum)'!AA$10*Model!$AI$2253*AVERAGE('Assumptions (Petroleum)'!$AE$2:$AG$2)/10^9,0)</f>
        <v>0.00057532858</v>
      </c>
      <c r="AO2446" s="160">
        <f>IF($AI$2253&gt;0,'Assumptions (Petroleum)'!AB$10*Model!$AI$2253*AVERAGE('Assumptions (Petroleum)'!$AE$2:$AG$2)/10^9,0)</f>
        <v>0.0005448537114</v>
      </c>
      <c r="AP2446" s="160">
        <f>IF($AI$2253&gt;0,'Assumptions (Petroleum)'!AC$10*Model!$AI$2253*AVERAGE('Assumptions (Petroleum)'!$AE$2:$AG$2)/10^9,0)</f>
        <v>0.0005448537114</v>
      </c>
      <c r="AQ2446" s="160">
        <f>IF($AI$2253&gt;0,'Assumptions (Petroleum)'!AD$10*Model!$AI$2253*AVERAGE('Assumptions (Petroleum)'!$AE$2:$AG$2)/10^9,0)</f>
        <v>0.0005457771923</v>
      </c>
      <c r="AR2446" s="160">
        <f>IF($AI$2253&gt;0,'Assumptions (Petroleum)'!AE$10*Model!$AI$2253*AVERAGE('Assumptions (Petroleum)'!$AE$2:$AG$2)/10^9,0)</f>
        <v>0.0005448537114</v>
      </c>
      <c r="AS2446" s="160">
        <f>IF($AI$2253&gt;0,'Assumptions (Petroleum)'!AF$10*Model!$AI$2253*AVERAGE('Assumptions (Petroleum)'!$AE$2:$AG$2)/10^9,0)</f>
        <v>0.0005457771923</v>
      </c>
      <c r="AT2446" s="160">
        <f>IF($AI$2253&gt;0,'Assumptions (Petroleum)'!AG$10*Model!$AI$2253*AVERAGE('Assumptions (Petroleum)'!$AE$2:$AG$2)/10^9,0)</f>
        <v>0.0005448537114</v>
      </c>
      <c r="AU2446" s="160">
        <f>IF($AI$2253&gt;0,'Assumptions (Petroleum)'!AH$10*Model!$AI$2253*AVERAGE('Assumptions (Petroleum)'!$AE$2:$AG$2)/10^9,0)</f>
        <v>0.0005457771923</v>
      </c>
      <c r="AV2446" s="160">
        <f>IF($AI$2253&gt;0,'Assumptions (Petroleum)'!AI$10*Model!$AI$2253*AVERAGE('Assumptions (Petroleum)'!$AE$2:$AG$2)/10^9,0)</f>
        <v>0.0005448537114</v>
      </c>
      <c r="AW2446" s="160">
        <f>IF($AI$2253&gt;0,'Assumptions (Petroleum)'!AJ$10*Model!$AI$2253*AVERAGE('Assumptions (Petroleum)'!$AE$2:$AG$2)/10^9,0)</f>
        <v>0.0005457771923</v>
      </c>
      <c r="AX2446" s="160">
        <f>IF($AI$2253&gt;0,'Assumptions (Petroleum)'!AK$10*Model!$AI$2253*AVERAGE('Assumptions (Petroleum)'!$AE$2:$AG$2)/10^9,0)</f>
        <v>0.0002724268557</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0.0004709264072</v>
      </c>
      <c r="AK2447" s="177">
        <f>IF($AJ$2253&gt;0,'Assumptions (Petroleum)'!W$10*Model!$AJ$2253*AVERAGE('Assumptions (Petroleum)'!$AF$2:$AH$2)/10^9,0)</f>
        <v>0.0008947601736</v>
      </c>
      <c r="AL2447" s="177">
        <f>IF($AJ$2253&gt;0,'Assumptions (Petroleum)'!X$10*Model!$AJ$2253*AVERAGE('Assumptions (Petroleum)'!$AF$2:$AH$2)/10^9,0)</f>
        <v>0.0008052841563</v>
      </c>
      <c r="AM2447" s="177">
        <f>IF($AJ$2253&gt;0,'Assumptions (Petroleum)'!Y$10*Model!$AJ$2253*AVERAGE('Assumptions (Petroleum)'!$AF$2:$AH$2)/10^9,0)</f>
        <v>0.0007252266671</v>
      </c>
      <c r="AN2447" s="177">
        <f>IF($AJ$2253&gt;0,'Assumptions (Petroleum)'!Z$10*Model!$AJ$2253*AVERAGE('Assumptions (Petroleum)'!$AF$2:$AH$2)/10^9,0)</f>
        <v>0.0006527040003</v>
      </c>
      <c r="AO2447" s="177">
        <f>IF($AJ$2253&gt;0,'Assumptions (Petroleum)'!AA$10*Model!$AJ$2253*AVERAGE('Assumptions (Petroleum)'!$AF$2:$AH$2)/10^9,0)</f>
        <v>0.0005867743033</v>
      </c>
      <c r="AP2447" s="177">
        <f>IF($AJ$2253&gt;0,'Assumptions (Petroleum)'!AB$10*Model!$AJ$2253*AVERAGE('Assumptions (Petroleum)'!$AF$2:$AH$2)/10^9,0)</f>
        <v>0.0005556931605</v>
      </c>
      <c r="AQ2447" s="177">
        <f>IF($AJ$2253&gt;0,'Assumptions (Petroleum)'!AC$10*Model!$AJ$2253*AVERAGE('Assumptions (Petroleum)'!$AF$2:$AH$2)/10^9,0)</f>
        <v>0.0005556931605</v>
      </c>
      <c r="AR2447" s="177">
        <f>IF($AJ$2253&gt;0,'Assumptions (Petroleum)'!AD$10*Model!$AJ$2253*AVERAGE('Assumptions (Petroleum)'!$AF$2:$AH$2)/10^9,0)</f>
        <v>0.0005566350133</v>
      </c>
      <c r="AS2447" s="177">
        <f>IF($AJ$2253&gt;0,'Assumptions (Petroleum)'!AE$10*Model!$AJ$2253*AVERAGE('Assumptions (Petroleum)'!$AF$2:$AH$2)/10^9,0)</f>
        <v>0.0005556931605</v>
      </c>
      <c r="AT2447" s="177">
        <f>IF($AJ$2253&gt;0,'Assumptions (Petroleum)'!AF$10*Model!$AJ$2253*AVERAGE('Assumptions (Petroleum)'!$AF$2:$AH$2)/10^9,0)</f>
        <v>0.0005566350133</v>
      </c>
      <c r="AU2447" s="177">
        <f>IF($AJ$2253&gt;0,'Assumptions (Petroleum)'!AG$10*Model!$AJ$2253*AVERAGE('Assumptions (Petroleum)'!$AF$2:$AH$2)/10^9,0)</f>
        <v>0.0005556931605</v>
      </c>
      <c r="AV2447" s="177">
        <f>IF($AJ$2253&gt;0,'Assumptions (Petroleum)'!AH$10*Model!$AJ$2253*AVERAGE('Assumptions (Petroleum)'!$AF$2:$AH$2)/10^9,0)</f>
        <v>0.0005566350133</v>
      </c>
      <c r="AW2447" s="177">
        <f>IF($AJ$2253&gt;0,'Assumptions (Petroleum)'!AI$10*Model!$AJ$2253*AVERAGE('Assumptions (Petroleum)'!$AF$2:$AH$2)/10^9,0)</f>
        <v>0.0005556931605</v>
      </c>
      <c r="AX2447" s="177">
        <f>IF($AJ$2253&gt;0,'Assumptions (Petroleum)'!AJ$10*Model!$AJ$2253*AVERAGE('Assumptions (Petroleum)'!$AF$2:$AH$2)/10^9,0)</f>
        <v>0.0005566350133</v>
      </c>
      <c r="AY2447" s="177">
        <f>IF($AJ$2253&gt;0,'Assumptions (Petroleum)'!AK$10*Model!$AJ$2253*AVERAGE('Assumptions (Petroleum)'!$AF$2:$AH$2)/10^9,0)</f>
        <v>0.0002778465802</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0.0004802951289</v>
      </c>
      <c r="AL2448" s="177">
        <f>IF($AK$2253&gt;0,'Assumptions (Petroleum)'!W$10*Model!$AK$2253*AVERAGE('Assumptions (Petroleum)'!$AG$2:$AI$2)/10^9,0)</f>
        <v>0.0009125607449</v>
      </c>
      <c r="AM2448" s="177">
        <f>IF($AK$2253&gt;0,'Assumptions (Petroleum)'!X$10*Model!$AK$2253*AVERAGE('Assumptions (Petroleum)'!$AG$2:$AI$2)/10^9,0)</f>
        <v>0.0008213046704</v>
      </c>
      <c r="AN2448" s="177">
        <f>IF($AK$2253&gt;0,'Assumptions (Petroleum)'!Y$10*Model!$AK$2253*AVERAGE('Assumptions (Petroleum)'!$AG$2:$AI$2)/10^9,0)</f>
        <v>0.0007396544985</v>
      </c>
      <c r="AO2448" s="177">
        <f>IF($AK$2253&gt;0,'Assumptions (Petroleum)'!Z$10*Model!$AK$2253*AVERAGE('Assumptions (Petroleum)'!$AG$2:$AI$2)/10^9,0)</f>
        <v>0.0006656890487</v>
      </c>
      <c r="AP2448" s="177">
        <f>IF($AK$2253&gt;0,'Assumptions (Petroleum)'!AA$10*Model!$AK$2253*AVERAGE('Assumptions (Petroleum)'!$AG$2:$AI$2)/10^9,0)</f>
        <v>0.0005984477306</v>
      </c>
      <c r="AQ2448" s="177">
        <f>IF($AK$2253&gt;0,'Assumptions (Petroleum)'!AB$10*Model!$AK$2253*AVERAGE('Assumptions (Petroleum)'!$AG$2:$AI$2)/10^9,0)</f>
        <v>0.0005667482521</v>
      </c>
      <c r="AR2448" s="177">
        <f>IF($AK$2253&gt;0,'Assumptions (Petroleum)'!AC$10*Model!$AK$2253*AVERAGE('Assumptions (Petroleum)'!$AG$2:$AI$2)/10^9,0)</f>
        <v>0.0005667482521</v>
      </c>
      <c r="AS2448" s="177">
        <f>IF($AK$2253&gt;0,'Assumptions (Petroleum)'!AD$10*Model!$AK$2253*AVERAGE('Assumptions (Petroleum)'!$AG$2:$AI$2)/10^9,0)</f>
        <v>0.0005677088424</v>
      </c>
      <c r="AT2448" s="177">
        <f>IF($AK$2253&gt;0,'Assumptions (Petroleum)'!AE$10*Model!$AK$2253*AVERAGE('Assumptions (Petroleum)'!$AG$2:$AI$2)/10^9,0)</f>
        <v>0.0005667482521</v>
      </c>
      <c r="AU2448" s="177">
        <f>IF($AK$2253&gt;0,'Assumptions (Petroleum)'!AF$10*Model!$AK$2253*AVERAGE('Assumptions (Petroleum)'!$AG$2:$AI$2)/10^9,0)</f>
        <v>0.0005677088424</v>
      </c>
      <c r="AV2448" s="177">
        <f>IF($AK$2253&gt;0,'Assumptions (Petroleum)'!AG$10*Model!$AK$2253*AVERAGE('Assumptions (Petroleum)'!$AG$2:$AI$2)/10^9,0)</f>
        <v>0.0005667482521</v>
      </c>
      <c r="AW2448" s="177">
        <f>IF($AK$2253&gt;0,'Assumptions (Petroleum)'!AH$10*Model!$AK$2253*AVERAGE('Assumptions (Petroleum)'!$AG$2:$AI$2)/10^9,0)</f>
        <v>0.0005677088424</v>
      </c>
      <c r="AX2448" s="177">
        <f>IF($AK$2253&gt;0,'Assumptions (Petroleum)'!AI$10*Model!$AK$2253*AVERAGE('Assumptions (Petroleum)'!$AG$2:$AI$2)/10^9,0)</f>
        <v>0.0005667482521</v>
      </c>
      <c r="AY2448" s="177">
        <f>IF($AK$2253&gt;0,'Assumptions (Petroleum)'!AJ$10*Model!$AK$2253*AVERAGE('Assumptions (Petroleum)'!$AG$2:$AI$2)/10^9,0)</f>
        <v>0.0005677088424</v>
      </c>
      <c r="AZ2448" s="177">
        <f>IF($AK$2253&gt;0,'Assumptions (Petroleum)'!AK$10*Model!$AK$2253*AVERAGE('Assumptions (Petroleum)'!$AG$2:$AI$2)/10^9,0)</f>
        <v>0.0002833741261</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0.0004898502342</v>
      </c>
      <c r="AM2449" s="177">
        <f>IF($AL$2253&gt;0,'Assumptions (Petroleum)'!W$10*Model!$AL$2253*AVERAGE('Assumptions (Petroleum)'!$AH$2:$AJ$2)/10^9,0)</f>
        <v>0.000930715445</v>
      </c>
      <c r="AN2449" s="177">
        <f>IF($AL$2253&gt;0,'Assumptions (Petroleum)'!X$10*Model!$AL$2253*AVERAGE('Assumptions (Petroleum)'!$AH$2:$AJ$2)/10^9,0)</f>
        <v>0.0008376439005</v>
      </c>
      <c r="AO2449" s="177">
        <f>IF($AL$2253&gt;0,'Assumptions (Petroleum)'!Y$10*Model!$AL$2253*AVERAGE('Assumptions (Petroleum)'!$AH$2:$AJ$2)/10^9,0)</f>
        <v>0.0007543693607</v>
      </c>
      <c r="AP2449" s="177">
        <f>IF($AL$2253&gt;0,'Assumptions (Petroleum)'!Z$10*Model!$AL$2253*AVERAGE('Assumptions (Petroleum)'!$AH$2:$AJ$2)/10^9,0)</f>
        <v>0.0006789324246</v>
      </c>
      <c r="AQ2449" s="177">
        <f>IF($AL$2253&gt;0,'Assumptions (Petroleum)'!AA$10*Model!$AL$2253*AVERAGE('Assumptions (Petroleum)'!$AH$2:$AJ$2)/10^9,0)</f>
        <v>0.0006103533918</v>
      </c>
      <c r="AR2449" s="177">
        <f>IF($AL$2253&gt;0,'Assumptions (Petroleum)'!AB$10*Model!$AL$2253*AVERAGE('Assumptions (Petroleum)'!$AH$2:$AJ$2)/10^9,0)</f>
        <v>0.0005780232764</v>
      </c>
      <c r="AS2449" s="177">
        <f>IF($AL$2253&gt;0,'Assumptions (Petroleum)'!AC$10*Model!$AL$2253*AVERAGE('Assumptions (Petroleum)'!$AH$2:$AJ$2)/10^9,0)</f>
        <v>0.0005780232764</v>
      </c>
      <c r="AT2449" s="177">
        <f>IF($AL$2253&gt;0,'Assumptions (Petroleum)'!AD$10*Model!$AL$2253*AVERAGE('Assumptions (Petroleum)'!$AH$2:$AJ$2)/10^9,0)</f>
        <v>0.0005790029768</v>
      </c>
      <c r="AU2449" s="177">
        <f>IF($AL$2253&gt;0,'Assumptions (Petroleum)'!AE$10*Model!$AL$2253*AVERAGE('Assumptions (Petroleum)'!$AH$2:$AJ$2)/10^9,0)</f>
        <v>0.0005780232764</v>
      </c>
      <c r="AV2449" s="177">
        <f>IF($AL$2253&gt;0,'Assumptions (Petroleum)'!AF$10*Model!$AL$2253*AVERAGE('Assumptions (Petroleum)'!$AH$2:$AJ$2)/10^9,0)</f>
        <v>0.0005790029768</v>
      </c>
      <c r="AW2449" s="177">
        <f>IF($AL$2253&gt;0,'Assumptions (Petroleum)'!AG$10*Model!$AL$2253*AVERAGE('Assumptions (Petroleum)'!$AH$2:$AJ$2)/10^9,0)</f>
        <v>0.0005780232764</v>
      </c>
      <c r="AX2449" s="177">
        <f>IF($AL$2253&gt;0,'Assumptions (Petroleum)'!AH$10*Model!$AL$2253*AVERAGE('Assumptions (Petroleum)'!$AH$2:$AJ$2)/10^9,0)</f>
        <v>0.0005790029768</v>
      </c>
      <c r="AY2449" s="177">
        <f>IF($AL$2253&gt;0,'Assumptions (Petroleum)'!AI$10*Model!$AL$2253*AVERAGE('Assumptions (Petroleum)'!$AH$2:$AJ$2)/10^9,0)</f>
        <v>0.0005780232764</v>
      </c>
      <c r="AZ2449" s="177">
        <f>IF($AL$2253&gt;0,'Assumptions (Petroleum)'!AJ$10*Model!$AL$2253*AVERAGE('Assumptions (Petroleum)'!$AH$2:$AJ$2)/10^9,0)</f>
        <v>0.0005790029768</v>
      </c>
      <c r="BA2449" s="177">
        <f>IF($AL$2253&gt;0,'Assumptions (Petroleum)'!AK$10*Model!$AL$2253*AVERAGE('Assumptions (Petroleum)'!$AH$2:$AJ$2)/10^9,0)</f>
        <v>0.0002890116382</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0.0004995954311</v>
      </c>
      <c r="AN2450" s="160">
        <f>IF($AM$2253&gt;0,'Assumptions (Petroleum)'!W$10*Model!$AM$2253*AVERAGE('Assumptions (Petroleum)'!$AI$2:$AK$2)/10^9,0)</f>
        <v>0.000949231319</v>
      </c>
      <c r="AO2450" s="160">
        <f>IF($AM$2253&gt;0,'Assumptions (Petroleum)'!X$10*Model!$AM$2253*AVERAGE('Assumptions (Petroleum)'!$AI$2:$AK$2)/10^9,0)</f>
        <v>0.0008543081871</v>
      </c>
      <c r="AP2450" s="160">
        <f>IF($AM$2253&gt;0,'Assumptions (Petroleum)'!Y$10*Model!$AM$2253*AVERAGE('Assumptions (Petroleum)'!$AI$2:$AK$2)/10^9,0)</f>
        <v>0.0007693769638</v>
      </c>
      <c r="AQ2450" s="160">
        <f>IF($AM$2253&gt;0,'Assumptions (Petroleum)'!Z$10*Model!$AM$2253*AVERAGE('Assumptions (Petroleum)'!$AI$2:$AK$2)/10^9,0)</f>
        <v>0.0006924392674</v>
      </c>
      <c r="AR2450" s="160">
        <f>IF($AM$2253&gt;0,'Assumptions (Petroleum)'!AA$10*Model!$AM$2253*AVERAGE('Assumptions (Petroleum)'!$AI$2:$AK$2)/10^9,0)</f>
        <v>0.0006224959071</v>
      </c>
      <c r="AS2450" s="160">
        <f>IF($AM$2253&gt;0,'Assumptions (Petroleum)'!AB$10*Model!$AM$2253*AVERAGE('Assumptions (Petroleum)'!$AI$2:$AK$2)/10^9,0)</f>
        <v>0.0005895226086</v>
      </c>
      <c r="AT2450" s="160">
        <f>IF($AM$2253&gt;0,'Assumptions (Petroleum)'!AC$10*Model!$AM$2253*AVERAGE('Assumptions (Petroleum)'!$AI$2:$AK$2)/10^9,0)</f>
        <v>0.0005895226086</v>
      </c>
      <c r="AU2450" s="160">
        <f>IF($AM$2253&gt;0,'Assumptions (Petroleum)'!AD$10*Model!$AM$2253*AVERAGE('Assumptions (Petroleum)'!$AI$2:$AK$2)/10^9,0)</f>
        <v>0.0005905217995</v>
      </c>
      <c r="AV2450" s="160">
        <f>IF($AM$2253&gt;0,'Assumptions (Petroleum)'!AE$10*Model!$AM$2253*AVERAGE('Assumptions (Petroleum)'!$AI$2:$AK$2)/10^9,0)</f>
        <v>0.0005895226086</v>
      </c>
      <c r="AW2450" s="160">
        <f>IF($AM$2253&gt;0,'Assumptions (Petroleum)'!AF$10*Model!$AM$2253*AVERAGE('Assumptions (Petroleum)'!$AI$2:$AK$2)/10^9,0)</f>
        <v>0.0005905217995</v>
      </c>
      <c r="AX2450" s="160">
        <f>IF($AM$2253&gt;0,'Assumptions (Petroleum)'!AG$10*Model!$AM$2253*AVERAGE('Assumptions (Petroleum)'!$AI$2:$AK$2)/10^9,0)</f>
        <v>0.0005895226086</v>
      </c>
      <c r="AY2450" s="160">
        <f>IF($AM$2253&gt;0,'Assumptions (Petroleum)'!AH$10*Model!$AM$2253*AVERAGE('Assumptions (Petroleum)'!$AI$2:$AK$2)/10^9,0)</f>
        <v>0.0005905217995</v>
      </c>
      <c r="AZ2450" s="160">
        <f>IF($AM$2253&gt;0,'Assumptions (Petroleum)'!AI$10*Model!$AM$2253*AVERAGE('Assumptions (Petroleum)'!$AI$2:$AK$2)/10^9,0)</f>
        <v>0.0005895226086</v>
      </c>
      <c r="BA2450" s="160">
        <f>IF($AM$2253&gt;0,'Assumptions (Petroleum)'!AJ$10*Model!$AM$2253*AVERAGE('Assumptions (Petroleum)'!$AI$2:$AK$2)/10^9,0)</f>
        <v>0.0005905217995</v>
      </c>
      <c r="BB2450" s="160">
        <f>IF($AM$2253&gt;0,'Assumptions (Petroleum)'!AK$10*Model!$AM$2253*AVERAGE('Assumptions (Petroleum)'!$AI$2:$AK$2)/10^9,0)</f>
        <v>0.0002947613043</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0.0005095345012</v>
      </c>
      <c r="AO2451" s="160">
        <f>IF($AN$2253&gt;0,'Assumptions (Petroleum)'!W$10*Model!$AN$2253*AVERAGE('Assumptions (Petroleum)'!$AJ$2:$AL$2)/10^9,0)</f>
        <v>0.0009681155522</v>
      </c>
      <c r="AP2451" s="160">
        <f>IF($AN$2253&gt;0,'Assumptions (Petroleum)'!X$10*Model!$AN$2253*AVERAGE('Assumptions (Petroleum)'!$AJ$2:$AL$2)/10^9,0)</f>
        <v>0.000871303997</v>
      </c>
      <c r="AQ2451" s="160">
        <f>IF($AN$2253&gt;0,'Assumptions (Petroleum)'!Y$10*Model!$AN$2253*AVERAGE('Assumptions (Petroleum)'!$AJ$2:$AL$2)/10^9,0)</f>
        <v>0.0007846831318</v>
      </c>
      <c r="AR2451" s="160">
        <f>IF($AN$2253&gt;0,'Assumptions (Petroleum)'!Z$10*Model!$AN$2253*AVERAGE('Assumptions (Petroleum)'!$AJ$2:$AL$2)/10^9,0)</f>
        <v>0.0007062148186</v>
      </c>
      <c r="AS2451" s="160">
        <f>IF($AN$2253&gt;0,'Assumptions (Petroleum)'!AA$10*Model!$AN$2253*AVERAGE('Assumptions (Petroleum)'!$AJ$2:$AL$2)/10^9,0)</f>
        <v>0.0006348799884</v>
      </c>
      <c r="AT2451" s="160">
        <f>IF($AN$2253&gt;0,'Assumptions (Petroleum)'!AB$10*Model!$AN$2253*AVERAGE('Assumptions (Petroleum)'!$AJ$2:$AL$2)/10^9,0)</f>
        <v>0.0006012507114</v>
      </c>
      <c r="AU2451" s="160">
        <f>IF($AN$2253&gt;0,'Assumptions (Petroleum)'!AC$10*Model!$AN$2253*AVERAGE('Assumptions (Petroleum)'!$AJ$2:$AL$2)/10^9,0)</f>
        <v>0.0006012507114</v>
      </c>
      <c r="AV2451" s="160">
        <f>IF($AN$2253&gt;0,'Assumptions (Petroleum)'!AD$10*Model!$AN$2253*AVERAGE('Assumptions (Petroleum)'!$AJ$2:$AL$2)/10^9,0)</f>
        <v>0.0006022697804</v>
      </c>
      <c r="AW2451" s="160">
        <f>IF($AN$2253&gt;0,'Assumptions (Petroleum)'!AE$10*Model!$AN$2253*AVERAGE('Assumptions (Petroleum)'!$AJ$2:$AL$2)/10^9,0)</f>
        <v>0.0006012507114</v>
      </c>
      <c r="AX2451" s="160">
        <f>IF($AN$2253&gt;0,'Assumptions (Petroleum)'!AF$10*Model!$AN$2253*AVERAGE('Assumptions (Petroleum)'!$AJ$2:$AL$2)/10^9,0)</f>
        <v>0.0006022697804</v>
      </c>
      <c r="AY2451" s="160">
        <f>IF($AN$2253&gt;0,'Assumptions (Petroleum)'!AG$10*Model!$AN$2253*AVERAGE('Assumptions (Petroleum)'!$AJ$2:$AL$2)/10^9,0)</f>
        <v>0.0006012507114</v>
      </c>
      <c r="AZ2451" s="160">
        <f>IF($AN$2253&gt;0,'Assumptions (Petroleum)'!AH$10*Model!$AN$2253*AVERAGE('Assumptions (Petroleum)'!$AJ$2:$AL$2)/10^9,0)</f>
        <v>0.0006022697804</v>
      </c>
      <c r="BA2451" s="160">
        <f>IF($AN$2253&gt;0,'Assumptions (Petroleum)'!AI$10*Model!$AN$2253*AVERAGE('Assumptions (Petroleum)'!$AJ$2:$AL$2)/10^9,0)</f>
        <v>0.0006012507114</v>
      </c>
      <c r="BB2451" s="160">
        <f>IF($AN$2253&gt;0,'Assumptions (Petroleum)'!AJ$10*Model!$AN$2253*AVERAGE('Assumptions (Petroleum)'!$AJ$2:$AL$2)/10^9,0)</f>
        <v>0.0006022697804</v>
      </c>
      <c r="BC2451" s="160">
        <f>IF($AN$2253&gt;0,'Assumptions (Petroleum)'!AK$10*Model!$AN$2253*AVERAGE('Assumptions (Petroleum)'!$AJ$2:$AL$2)/10^9,0)</f>
        <v>0.0003006253557</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0.0005196713015</v>
      </c>
      <c r="AP2452" s="160">
        <f>IF($AO$2253&gt;0,'Assumptions (Petroleum)'!W$10*Model!$AO$2253*AVERAGE('Assumptions (Petroleum)'!$AK$2:$AM$2)/10^9,0)</f>
        <v>0.0009873754728</v>
      </c>
      <c r="AQ2452" s="160">
        <f>IF($AO$2253&gt;0,'Assumptions (Petroleum)'!X$10*Model!$AO$2253*AVERAGE('Assumptions (Petroleum)'!$AK$2:$AM$2)/10^9,0)</f>
        <v>0.0008886379255</v>
      </c>
      <c r="AR2452" s="160">
        <f>IF($AO$2253&gt;0,'Assumptions (Petroleum)'!Y$10*Model!$AO$2253*AVERAGE('Assumptions (Petroleum)'!$AK$2:$AM$2)/10^9,0)</f>
        <v>0.0008002938043</v>
      </c>
      <c r="AS2452" s="160">
        <f>IF($AO$2253&gt;0,'Assumptions (Petroleum)'!Z$10*Model!$AO$2253*AVERAGE('Assumptions (Petroleum)'!$AK$2:$AM$2)/10^9,0)</f>
        <v>0.0007202644238</v>
      </c>
      <c r="AT2452" s="160">
        <f>IF($AO$2253&gt;0,'Assumptions (Petroleum)'!AA$10*Model!$AO$2253*AVERAGE('Assumptions (Petroleum)'!$AK$2:$AM$2)/10^9,0)</f>
        <v>0.0006475104416</v>
      </c>
      <c r="AU2452" s="160">
        <f>IF($AO$2253&gt;0,'Assumptions (Petroleum)'!AB$10*Model!$AO$2253*AVERAGE('Assumptions (Petroleum)'!$AK$2:$AM$2)/10^9,0)</f>
        <v>0.0006132121357</v>
      </c>
      <c r="AV2452" s="160">
        <f>IF($AO$2253&gt;0,'Assumptions (Petroleum)'!AC$10*Model!$AO$2253*AVERAGE('Assumptions (Petroleum)'!$AK$2:$AM$2)/10^9,0)</f>
        <v>0.0006132121357</v>
      </c>
      <c r="AW2452" s="160">
        <f>IF($AO$2253&gt;0,'Assumptions (Petroleum)'!AD$10*Model!$AO$2253*AVERAGE('Assumptions (Petroleum)'!$AK$2:$AM$2)/10^9,0)</f>
        <v>0.0006142514783</v>
      </c>
      <c r="AX2452" s="160">
        <f>IF($AO$2253&gt;0,'Assumptions (Petroleum)'!AE$10*Model!$AO$2253*AVERAGE('Assumptions (Petroleum)'!$AK$2:$AM$2)/10^9,0)</f>
        <v>0.0006132121357</v>
      </c>
      <c r="AY2452" s="160">
        <f>IF($AO$2253&gt;0,'Assumptions (Petroleum)'!AF$10*Model!$AO$2253*AVERAGE('Assumptions (Petroleum)'!$AK$2:$AM$2)/10^9,0)</f>
        <v>0.0006142514783</v>
      </c>
      <c r="AZ2452" s="160">
        <f>IF($AO$2253&gt;0,'Assumptions (Petroleum)'!AG$10*Model!$AO$2253*AVERAGE('Assumptions (Petroleum)'!$AK$2:$AM$2)/10^9,0)</f>
        <v>0.0006132121357</v>
      </c>
      <c r="BA2452" s="160">
        <f>IF($AO$2253&gt;0,'Assumptions (Petroleum)'!AH$10*Model!$AO$2253*AVERAGE('Assumptions (Petroleum)'!$AK$2:$AM$2)/10^9,0)</f>
        <v>0.0006142514783</v>
      </c>
      <c r="BB2452" s="160">
        <f>IF($AO$2253&gt;0,'Assumptions (Petroleum)'!AI$10*Model!$AO$2253*AVERAGE('Assumptions (Petroleum)'!$AK$2:$AM$2)/10^9,0)</f>
        <v>0.0006132121357</v>
      </c>
      <c r="BC2452" s="160">
        <f>IF($AO$2253&gt;0,'Assumptions (Petroleum)'!AJ$10*Model!$AO$2253*AVERAGE('Assumptions (Petroleum)'!$AK$2:$AM$2)/10^9,0)</f>
        <v>0.0006142514783</v>
      </c>
      <c r="BD2452" s="160">
        <f>IF($AO$2253&gt;0,'Assumptions (Petroleum)'!AK$10*Model!$AO$2253*AVERAGE('Assumptions (Petroleum)'!$AK$2:$AM$2)/10^9,0)</f>
        <v>0.0003066060679</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0.0005300097657</v>
      </c>
      <c r="AQ2453" s="160">
        <f>IF($AP$2253&gt;0,'Assumptions (Petroleum)'!W$10*Model!$AP$2253*AVERAGE('Assumptions (Petroleum)'!$AL$2:$AN$2)/10^9,0)</f>
        <v>0.001007018555</v>
      </c>
      <c r="AR2453" s="160">
        <f>IF($AP$2253&gt;0,'Assumptions (Petroleum)'!X$10*Model!$AP$2253*AVERAGE('Assumptions (Petroleum)'!$AL$2:$AN$2)/10^9,0)</f>
        <v>0.0009063166994</v>
      </c>
      <c r="AS2453" s="160">
        <f>IF($AP$2253&gt;0,'Assumptions (Petroleum)'!Y$10*Model!$AP$2253*AVERAGE('Assumptions (Petroleum)'!$AL$2:$AN$2)/10^9,0)</f>
        <v>0.0008162150392</v>
      </c>
      <c r="AT2453" s="160">
        <f>IF($AP$2253&gt;0,'Assumptions (Petroleum)'!Z$10*Model!$AP$2253*AVERAGE('Assumptions (Petroleum)'!$AL$2:$AN$2)/10^9,0)</f>
        <v>0.0007345935353</v>
      </c>
      <c r="AU2453" s="160">
        <f>IF($AP$2253&gt;0,'Assumptions (Petroleum)'!AA$10*Model!$AP$2253*AVERAGE('Assumptions (Petroleum)'!$AL$2:$AN$2)/10^9,0)</f>
        <v>0.0006603921681</v>
      </c>
      <c r="AV2453" s="160">
        <f>IF($AP$2253&gt;0,'Assumptions (Petroleum)'!AB$10*Model!$AP$2253*AVERAGE('Assumptions (Petroleum)'!$AL$2:$AN$2)/10^9,0)</f>
        <v>0.0006254115235</v>
      </c>
      <c r="AW2453" s="160">
        <f>IF($AP$2253&gt;0,'Assumptions (Petroleum)'!AC$10*Model!$AP$2253*AVERAGE('Assumptions (Petroleum)'!$AL$2:$AN$2)/10^9,0)</f>
        <v>0.0006254115235</v>
      </c>
      <c r="AX2453" s="160">
        <f>IF($AP$2253&gt;0,'Assumptions (Petroleum)'!AD$10*Model!$AP$2253*AVERAGE('Assumptions (Petroleum)'!$AL$2:$AN$2)/10^9,0)</f>
        <v>0.0006264715431</v>
      </c>
      <c r="AY2453" s="160">
        <f>IF($AP$2253&gt;0,'Assumptions (Petroleum)'!AE$10*Model!$AP$2253*AVERAGE('Assumptions (Petroleum)'!$AL$2:$AN$2)/10^9,0)</f>
        <v>0.0006254115235</v>
      </c>
      <c r="AZ2453" s="160">
        <f>IF($AP$2253&gt;0,'Assumptions (Petroleum)'!AF$10*Model!$AP$2253*AVERAGE('Assumptions (Petroleum)'!$AL$2:$AN$2)/10^9,0)</f>
        <v>0.0006264715431</v>
      </c>
      <c r="BA2453" s="160">
        <f>IF($AP$2253&gt;0,'Assumptions (Petroleum)'!AG$10*Model!$AP$2253*AVERAGE('Assumptions (Petroleum)'!$AL$2:$AN$2)/10^9,0)</f>
        <v>0.0006254115235</v>
      </c>
      <c r="BB2453" s="160">
        <f>IF($AP$2253&gt;0,'Assumptions (Petroleum)'!AH$10*Model!$AP$2253*AVERAGE('Assumptions (Petroleum)'!$AL$2:$AN$2)/10^9,0)</f>
        <v>0.0006264715431</v>
      </c>
      <c r="BC2453" s="160">
        <f>IF($AP$2253&gt;0,'Assumptions (Petroleum)'!AI$10*Model!$AP$2253*AVERAGE('Assumptions (Petroleum)'!$AL$2:$AN$2)/10^9,0)</f>
        <v>0.0006254115235</v>
      </c>
      <c r="BD2453" s="160">
        <f>IF($AP$2253&gt;0,'Assumptions (Petroleum)'!AJ$10*Model!$AP$2253*AVERAGE('Assumptions (Petroleum)'!$AL$2:$AN$2)/10^9,0)</f>
        <v>0.0006264715431</v>
      </c>
      <c r="BE2453" s="160">
        <f>IF($AP$2253&gt;0,'Assumptions (Petroleum)'!AK$10*Model!$AP$2253*AVERAGE('Assumptions (Petroleum)'!$AL$2:$AN$2)/10^9,0)</f>
        <v>0.0003127057618</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0.0005405539058</v>
      </c>
      <c r="AR2454" s="160">
        <f>IF($AQ$2253&gt;0,'Assumptions (Petroleum)'!W$10*Model!$AQ$2253*AVERAGE('Assumptions (Petroleum)'!$AM$2:$AO$2)/10^9,0)</f>
        <v>0.001027052421</v>
      </c>
      <c r="AS2454" s="160">
        <f>IF($AQ$2253&gt;0,'Assumptions (Petroleum)'!X$10*Model!$AQ$2253*AVERAGE('Assumptions (Petroleum)'!$AM$2:$AO$2)/10^9,0)</f>
        <v>0.0009243471789</v>
      </c>
      <c r="AT2454" s="160">
        <f>IF($AQ$2253&gt;0,'Assumptions (Petroleum)'!Y$10*Model!$AQ$2253*AVERAGE('Assumptions (Petroleum)'!$AM$2:$AO$2)/10^9,0)</f>
        <v>0.0008324530149</v>
      </c>
      <c r="AU2454" s="160">
        <f>IF($AQ$2253&gt;0,'Assumptions (Petroleum)'!Z$10*Model!$AQ$2253*AVERAGE('Assumptions (Petroleum)'!$AM$2:$AO$2)/10^9,0)</f>
        <v>0.0007492077134</v>
      </c>
      <c r="AV2454" s="160">
        <f>IF($AQ$2253&gt;0,'Assumptions (Petroleum)'!AA$10*Model!$AQ$2253*AVERAGE('Assumptions (Petroleum)'!$AM$2:$AO$2)/10^9,0)</f>
        <v>0.0006735301666</v>
      </c>
      <c r="AW2454" s="160">
        <f>IF($AQ$2253&gt;0,'Assumptions (Petroleum)'!AB$10*Model!$AQ$2253*AVERAGE('Assumptions (Petroleum)'!$AM$2:$AO$2)/10^9,0)</f>
        <v>0.0006378536088</v>
      </c>
      <c r="AX2454" s="160">
        <f>IF($AQ$2253&gt;0,'Assumptions (Petroleum)'!AC$10*Model!$AQ$2253*AVERAGE('Assumptions (Petroleum)'!$AM$2:$AO$2)/10^9,0)</f>
        <v>0.0006378536088</v>
      </c>
      <c r="AY2454" s="160">
        <f>IF($AQ$2253&gt;0,'Assumptions (Petroleum)'!AD$10*Model!$AQ$2253*AVERAGE('Assumptions (Petroleum)'!$AM$2:$AO$2)/10^9,0)</f>
        <v>0.0006389347167</v>
      </c>
      <c r="AZ2454" s="160">
        <f>IF($AQ$2253&gt;0,'Assumptions (Petroleum)'!AE$10*Model!$AQ$2253*AVERAGE('Assumptions (Petroleum)'!$AM$2:$AO$2)/10^9,0)</f>
        <v>0.0006378536088</v>
      </c>
      <c r="BA2454" s="160">
        <f>IF($AQ$2253&gt;0,'Assumptions (Petroleum)'!AF$10*Model!$AQ$2253*AVERAGE('Assumptions (Petroleum)'!$AM$2:$AO$2)/10^9,0)</f>
        <v>0.0006389347167</v>
      </c>
      <c r="BB2454" s="160">
        <f>IF($AQ$2253&gt;0,'Assumptions (Petroleum)'!AG$10*Model!$AQ$2253*AVERAGE('Assumptions (Petroleum)'!$AM$2:$AO$2)/10^9,0)</f>
        <v>0.0006378536088</v>
      </c>
      <c r="BC2454" s="160">
        <f>IF($AQ$2253&gt;0,'Assumptions (Petroleum)'!AH$10*Model!$AQ$2253*AVERAGE('Assumptions (Petroleum)'!$AM$2:$AO$2)/10^9,0)</f>
        <v>0.0006389347167</v>
      </c>
      <c r="BD2454" s="160">
        <f>IF($AQ$2253&gt;0,'Assumptions (Petroleum)'!AI$10*Model!$AQ$2253*AVERAGE('Assumptions (Petroleum)'!$AM$2:$AO$2)/10^9,0)</f>
        <v>0.0006378536088</v>
      </c>
      <c r="BE2454" s="160">
        <f>IF($AQ$2253&gt;0,'Assumptions (Petroleum)'!AJ$10*Model!$AQ$2253*AVERAGE('Assumptions (Petroleum)'!$AM$2:$AO$2)/10^9,0)</f>
        <v>0.0006389347167</v>
      </c>
      <c r="BF2454" s="160">
        <f>IF($AQ$2253&gt;0,'Assumptions (Petroleum)'!AK$10*Model!$AQ$2253*AVERAGE('Assumptions (Petroleum)'!$AM$2:$AO$2)/10^9,0)</f>
        <v>0.0003189268044</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0.0005513078135</v>
      </c>
      <c r="AS2455" s="160">
        <f>IF($AR$2253&gt;0,'Assumptions (Petroleum)'!W$10*Model!$AR$2253*AVERAGE('Assumptions (Petroleum)'!$AN$2:$AP$2)/10^9,0)</f>
        <v>0.001047484846</v>
      </c>
      <c r="AT2455" s="160">
        <f>IF($AR$2253&gt;0,'Assumptions (Petroleum)'!X$10*Model!$AR$2253*AVERAGE('Assumptions (Petroleum)'!$AN$2:$AP$2)/10^9,0)</f>
        <v>0.0009427363611</v>
      </c>
      <c r="AU2455" s="160">
        <f>IF($AR$2253&gt;0,'Assumptions (Petroleum)'!Y$10*Model!$AR$2253*AVERAGE('Assumptions (Petroleum)'!$AN$2:$AP$2)/10^9,0)</f>
        <v>0.0008490140328</v>
      </c>
      <c r="AV2455" s="160">
        <f>IF($AR$2253&gt;0,'Assumptions (Petroleum)'!Z$10*Model!$AR$2253*AVERAGE('Assumptions (Petroleum)'!$AN$2:$AP$2)/10^9,0)</f>
        <v>0.0007641126295</v>
      </c>
      <c r="AW2455" s="160">
        <f>IF($AR$2253&gt;0,'Assumptions (Petroleum)'!AA$10*Model!$AR$2253*AVERAGE('Assumptions (Petroleum)'!$AN$2:$AP$2)/10^9,0)</f>
        <v>0.0006869295356</v>
      </c>
      <c r="AX2455" s="160">
        <f>IF($AR$2253&gt;0,'Assumptions (Petroleum)'!AB$10*Model!$AR$2253*AVERAGE('Assumptions (Petroleum)'!$AN$2:$AP$2)/10^9,0)</f>
        <v>0.00065054322</v>
      </c>
      <c r="AY2455" s="160">
        <f>IF($AR$2253&gt;0,'Assumptions (Petroleum)'!AC$10*Model!$AR$2253*AVERAGE('Assumptions (Petroleum)'!$AN$2:$AP$2)/10^9,0)</f>
        <v>0.00065054322</v>
      </c>
      <c r="AZ2455" s="160">
        <f>IF($AR$2253&gt;0,'Assumptions (Petroleum)'!AD$10*Model!$AR$2253*AVERAGE('Assumptions (Petroleum)'!$AN$2:$AP$2)/10^9,0)</f>
        <v>0.0006516458356</v>
      </c>
      <c r="BA2455" s="160">
        <f>IF($AR$2253&gt;0,'Assumptions (Petroleum)'!AE$10*Model!$AR$2253*AVERAGE('Assumptions (Petroleum)'!$AN$2:$AP$2)/10^9,0)</f>
        <v>0.00065054322</v>
      </c>
      <c r="BB2455" s="160">
        <f>IF($AR$2253&gt;0,'Assumptions (Petroleum)'!AF$10*Model!$AR$2253*AVERAGE('Assumptions (Petroleum)'!$AN$2:$AP$2)/10^9,0)</f>
        <v>0.0006516458356</v>
      </c>
      <c r="BC2455" s="160">
        <f>IF($AR$2253&gt;0,'Assumptions (Petroleum)'!AG$10*Model!$AR$2253*AVERAGE('Assumptions (Petroleum)'!$AN$2:$AP$2)/10^9,0)</f>
        <v>0.00065054322</v>
      </c>
      <c r="BD2455" s="160">
        <f>IF($AR$2253&gt;0,'Assumptions (Petroleum)'!AH$10*Model!$AR$2253*AVERAGE('Assumptions (Petroleum)'!$AN$2:$AP$2)/10^9,0)</f>
        <v>0.0006516458356</v>
      </c>
      <c r="BE2455" s="160">
        <f>IF($AR$2253&gt;0,'Assumptions (Petroleum)'!AI$10*Model!$AR$2253*AVERAGE('Assumptions (Petroleum)'!$AN$2:$AP$2)/10^9,0)</f>
        <v>0.00065054322</v>
      </c>
      <c r="BF2455" s="160">
        <f>IF($AR$2253&gt;0,'Assumptions (Petroleum)'!AJ$10*Model!$AR$2253*AVERAGE('Assumptions (Petroleum)'!$AN$2:$AP$2)/10^9,0)</f>
        <v>0.0006516458356</v>
      </c>
      <c r="BG2455" s="160">
        <f>IF($AR$2253&gt;0,'Assumptions (Petroleum)'!AK$10*Model!$AR$2253*AVERAGE('Assumptions (Petroleum)'!$AN$2:$AP$2)/10^9,0)</f>
        <v>0.00032527161</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0.000562275662</v>
      </c>
      <c r="AT2456" s="160">
        <f>IF($AS$2253&gt;0,'Assumptions (Petroleum)'!W$10*Model!$AS$2253*AVERAGE('Assumptions (Petroleum)'!$AO$2:$AQ$2)/10^9,0)</f>
        <v>0.001068323758</v>
      </c>
      <c r="AU2456" s="160">
        <f>IF($AS$2253&gt;0,'Assumptions (Petroleum)'!X$10*Model!$AS$2253*AVERAGE('Assumptions (Petroleum)'!$AO$2:$AQ$2)/10^9,0)</f>
        <v>0.0009614913821</v>
      </c>
      <c r="AV2456" s="160">
        <f>IF($AS$2253&gt;0,'Assumptions (Petroleum)'!Y$10*Model!$AS$2253*AVERAGE('Assumptions (Petroleum)'!$AO$2:$AQ$2)/10^9,0)</f>
        <v>0.0008659045195</v>
      </c>
      <c r="AW2456" s="160">
        <f>IF($AS$2253&gt;0,'Assumptions (Petroleum)'!Z$10*Model!$AS$2253*AVERAGE('Assumptions (Petroleum)'!$AO$2:$AQ$2)/10^9,0)</f>
        <v>0.0007793140676</v>
      </c>
      <c r="AX2456" s="160">
        <f>IF($AS$2253&gt;0,'Assumptions (Petroleum)'!AA$10*Model!$AS$2253*AVERAGE('Assumptions (Petroleum)'!$AO$2:$AQ$2)/10^9,0)</f>
        <v>0.0007005954749</v>
      </c>
      <c r="AY2456" s="160">
        <f>IF($AS$2253&gt;0,'Assumptions (Petroleum)'!AB$10*Model!$AS$2253*AVERAGE('Assumptions (Petroleum)'!$AO$2:$AQ$2)/10^9,0)</f>
        <v>0.0006634852812</v>
      </c>
      <c r="AZ2456" s="160">
        <f>IF($AS$2253&gt;0,'Assumptions (Petroleum)'!AC$10*Model!$AS$2253*AVERAGE('Assumptions (Petroleum)'!$AO$2:$AQ$2)/10^9,0)</f>
        <v>0.0006634852812</v>
      </c>
      <c r="BA2456" s="160">
        <f>IF($AS$2253&gt;0,'Assumptions (Petroleum)'!AD$10*Model!$AS$2253*AVERAGE('Assumptions (Petroleum)'!$AO$2:$AQ$2)/10^9,0)</f>
        <v>0.0006646098325</v>
      </c>
      <c r="BB2456" s="160">
        <f>IF($AS$2253&gt;0,'Assumptions (Petroleum)'!AE$10*Model!$AS$2253*AVERAGE('Assumptions (Petroleum)'!$AO$2:$AQ$2)/10^9,0)</f>
        <v>0.0006634852812</v>
      </c>
      <c r="BC2456" s="160">
        <f>IF($AS$2253&gt;0,'Assumptions (Petroleum)'!AF$10*Model!$AS$2253*AVERAGE('Assumptions (Petroleum)'!$AO$2:$AQ$2)/10^9,0)</f>
        <v>0.0006646098325</v>
      </c>
      <c r="BD2456" s="160">
        <f>IF($AS$2253&gt;0,'Assumptions (Petroleum)'!AG$10*Model!$AS$2253*AVERAGE('Assumptions (Petroleum)'!$AO$2:$AQ$2)/10^9,0)</f>
        <v>0.0006634852812</v>
      </c>
      <c r="BE2456" s="160">
        <f>IF($AS$2253&gt;0,'Assumptions (Petroleum)'!AH$10*Model!$AS$2253*AVERAGE('Assumptions (Petroleum)'!$AO$2:$AQ$2)/10^9,0)</f>
        <v>0.0006646098325</v>
      </c>
      <c r="BF2456" s="160">
        <f>IF($AS$2253&gt;0,'Assumptions (Petroleum)'!AI$10*Model!$AS$2253*AVERAGE('Assumptions (Petroleum)'!$AO$2:$AQ$2)/10^9,0)</f>
        <v>0.0006634852812</v>
      </c>
      <c r="BG2456" s="160">
        <f>IF($AS$2253&gt;0,'Assumptions (Petroleum)'!AJ$10*Model!$AS$2253*AVERAGE('Assumptions (Petroleum)'!$AO$2:$AQ$2)/10^9,0)</f>
        <v>0.0006646098325</v>
      </c>
      <c r="BH2456" s="160">
        <f>IF($AS$2253&gt;0,'Assumptions (Petroleum)'!AK$10*Model!$AS$2253*AVERAGE('Assumptions (Petroleum)'!$AO$2:$AQ$2)/10^9,0)</f>
        <v>0.0003317426406</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0.0005734617075</v>
      </c>
      <c r="AU2457" s="160">
        <f>IF($AT$2253&gt;0,'Assumptions (Petroleum)'!W$10*Model!$AT$2253*AVERAGE('Assumptions (Petroleum)'!$AP$2:$AR$2)/10^9,0)</f>
        <v>0.001089577244</v>
      </c>
      <c r="AV2457" s="160">
        <f>IF($AT$2253&gt;0,'Assumptions (Petroleum)'!X$10*Model!$AT$2253*AVERAGE('Assumptions (Petroleum)'!$AP$2:$AR$2)/10^9,0)</f>
        <v>0.0009806195199</v>
      </c>
      <c r="AW2457" s="160">
        <f>IF($AT$2253&gt;0,'Assumptions (Petroleum)'!Y$10*Model!$AT$2253*AVERAGE('Assumptions (Petroleum)'!$AP$2:$AR$2)/10^9,0)</f>
        <v>0.0008831310296</v>
      </c>
      <c r="AX2457" s="160">
        <f>IF($AT$2253&gt;0,'Assumptions (Petroleum)'!Z$10*Model!$AT$2253*AVERAGE('Assumptions (Petroleum)'!$AP$2:$AR$2)/10^9,0)</f>
        <v>0.0007948179266</v>
      </c>
      <c r="AY2457" s="160">
        <f>IF($AT$2253&gt;0,'Assumptions (Petroleum)'!AA$10*Model!$AT$2253*AVERAGE('Assumptions (Petroleum)'!$AP$2:$AR$2)/10^9,0)</f>
        <v>0.0007145332876</v>
      </c>
      <c r="AZ2457" s="160">
        <f>IF($AT$2253&gt;0,'Assumptions (Petroleum)'!AB$10*Model!$AT$2253*AVERAGE('Assumptions (Petroleum)'!$AP$2:$AR$2)/10^9,0)</f>
        <v>0.0006766848149</v>
      </c>
      <c r="BA2457" s="160">
        <f>IF($AT$2253&gt;0,'Assumptions (Petroleum)'!AC$10*Model!$AT$2253*AVERAGE('Assumptions (Petroleum)'!$AP$2:$AR$2)/10^9,0)</f>
        <v>0.0006766848149</v>
      </c>
      <c r="BB2457" s="160">
        <f>IF($AT$2253&gt;0,'Assumptions (Petroleum)'!AD$10*Model!$AT$2253*AVERAGE('Assumptions (Petroleum)'!$AP$2:$AR$2)/10^9,0)</f>
        <v>0.0006778317383</v>
      </c>
      <c r="BC2457" s="160">
        <f>IF($AT$2253&gt;0,'Assumptions (Petroleum)'!AE$10*Model!$AT$2253*AVERAGE('Assumptions (Petroleum)'!$AP$2:$AR$2)/10^9,0)</f>
        <v>0.0006766848149</v>
      </c>
      <c r="BD2457" s="160">
        <f>IF($AT$2253&gt;0,'Assumptions (Petroleum)'!AF$10*Model!$AT$2253*AVERAGE('Assumptions (Petroleum)'!$AP$2:$AR$2)/10^9,0)</f>
        <v>0.0006778317383</v>
      </c>
      <c r="BE2457" s="160">
        <f>IF($AT$2253&gt;0,'Assumptions (Petroleum)'!AG$10*Model!$AT$2253*AVERAGE('Assumptions (Petroleum)'!$AP$2:$AR$2)/10^9,0)</f>
        <v>0.0006766848149</v>
      </c>
      <c r="BF2457" s="160">
        <f>IF($AT$2253&gt;0,'Assumptions (Petroleum)'!AH$10*Model!$AT$2253*AVERAGE('Assumptions (Petroleum)'!$AP$2:$AR$2)/10^9,0)</f>
        <v>0.0006778317383</v>
      </c>
      <c r="BG2457" s="160">
        <f>IF($AT$2253&gt;0,'Assumptions (Petroleum)'!AI$10*Model!$AT$2253*AVERAGE('Assumptions (Petroleum)'!$AP$2:$AR$2)/10^9,0)</f>
        <v>0.0006766848149</v>
      </c>
      <c r="BH2457" s="160">
        <f>IF($AT$2253&gt;0,'Assumptions (Petroleum)'!AJ$10*Model!$AT$2253*AVERAGE('Assumptions (Petroleum)'!$AP$2:$AR$2)/10^9,0)</f>
        <v>0.0006778317383</v>
      </c>
      <c r="BI2457" s="160">
        <f>IF($AT$2253&gt;0,'Assumptions (Petroleum)'!AK$10*Model!$AT$2253*AVERAGE('Assumptions (Petroleum)'!$AP$2:$AR$2)/10^9,0)</f>
        <v>0.0003383424074</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0.0005848702909</v>
      </c>
      <c r="AV2458" s="160">
        <f>IF($AU$2253&gt;0,'Assumptions (Petroleum)'!W$10*Model!$AU$2253*AVERAGE('Assumptions (Petroleum)'!$AQ$2:$AS$2)/10^9,0)</f>
        <v>0.001111253553</v>
      </c>
      <c r="AW2458" s="160">
        <f>IF($AU$2253&gt;0,'Assumptions (Petroleum)'!X$10*Model!$AU$2253*AVERAGE('Assumptions (Petroleum)'!$AQ$2:$AS$2)/10^9,0)</f>
        <v>0.001000128197</v>
      </c>
      <c r="AX2458" s="160">
        <f>IF($AU$2253&gt;0,'Assumptions (Petroleum)'!Y$10*Model!$AU$2253*AVERAGE('Assumptions (Petroleum)'!$AQ$2:$AS$2)/10^9,0)</f>
        <v>0.0009007002479</v>
      </c>
      <c r="AY2458" s="160">
        <f>IF($AU$2253&gt;0,'Assumptions (Petroleum)'!Z$10*Model!$AU$2253*AVERAGE('Assumptions (Petroleum)'!$AQ$2:$AS$2)/10^9,0)</f>
        <v>0.0008106302231</v>
      </c>
      <c r="AZ2458" s="160">
        <f>IF($AU$2253&gt;0,'Assumptions (Petroleum)'!AA$10*Model!$AU$2253*AVERAGE('Assumptions (Petroleum)'!$AQ$2:$AS$2)/10^9,0)</f>
        <v>0.0007287483824</v>
      </c>
      <c r="BA2458" s="160">
        <f>IF($AU$2253&gt;0,'Assumptions (Petroleum)'!AB$10*Model!$AU$2253*AVERAGE('Assumptions (Petroleum)'!$AQ$2:$AS$2)/10^9,0)</f>
        <v>0.0006901469432</v>
      </c>
      <c r="BB2458" s="160">
        <f>IF($AU$2253&gt;0,'Assumptions (Petroleum)'!AC$10*Model!$AU$2253*AVERAGE('Assumptions (Petroleum)'!$AQ$2:$AS$2)/10^9,0)</f>
        <v>0.0006901469432</v>
      </c>
      <c r="BC2458" s="160">
        <f>IF($AU$2253&gt;0,'Assumptions (Petroleum)'!AD$10*Model!$AU$2253*AVERAGE('Assumptions (Petroleum)'!$AQ$2:$AS$2)/10^9,0)</f>
        <v>0.0006913166838</v>
      </c>
      <c r="BD2458" s="160">
        <f>IF($AU$2253&gt;0,'Assumptions (Petroleum)'!AE$10*Model!$AU$2253*AVERAGE('Assumptions (Petroleum)'!$AQ$2:$AS$2)/10^9,0)</f>
        <v>0.0006901469432</v>
      </c>
      <c r="BE2458" s="160">
        <f>IF($AU$2253&gt;0,'Assumptions (Petroleum)'!AF$10*Model!$AU$2253*AVERAGE('Assumptions (Petroleum)'!$AQ$2:$AS$2)/10^9,0)</f>
        <v>0.0006913166838</v>
      </c>
      <c r="BF2458" s="160">
        <f>IF($AU$2253&gt;0,'Assumptions (Petroleum)'!AG$10*Model!$AU$2253*AVERAGE('Assumptions (Petroleum)'!$AQ$2:$AS$2)/10^9,0)</f>
        <v>0.0006901469432</v>
      </c>
      <c r="BG2458" s="160">
        <f>IF($AU$2253&gt;0,'Assumptions (Petroleum)'!AH$10*Model!$AU$2253*AVERAGE('Assumptions (Petroleum)'!$AQ$2:$AS$2)/10^9,0)</f>
        <v>0.0006913166838</v>
      </c>
      <c r="BH2458" s="160">
        <f>IF($AU$2253&gt;0,'Assumptions (Petroleum)'!AI$10*Model!$AU$2253*AVERAGE('Assumptions (Petroleum)'!$AQ$2:$AS$2)/10^9,0)</f>
        <v>0.0006901469432</v>
      </c>
      <c r="BI2458" s="160">
        <f>IF($AU$2253&gt;0,'Assumptions (Petroleum)'!AJ$10*Model!$AU$2253*AVERAGE('Assumptions (Petroleum)'!$AQ$2:$AS$2)/10^9,0)</f>
        <v>0.0006913166838</v>
      </c>
      <c r="BJ2458" s="160">
        <f>IF($AU$2253&gt;0,'Assumptions (Petroleum)'!AK$10*Model!$AU$2253*AVERAGE('Assumptions (Petroleum)'!$AQ$2:$AS$2)/10^9,0)</f>
        <v>0.0003450734716</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0.0005965058393</v>
      </c>
      <c r="AW2459" s="160">
        <f>IF($AV$2253&gt;0,'Assumptions (Petroleum)'!W$10*Model!$AV$2253*AVERAGE('Assumptions (Petroleum)'!$AR$2:$AT$2)/10^9,0)</f>
        <v>0.001133361095</v>
      </c>
      <c r="AX2459" s="160">
        <f>IF($AV$2253&gt;0,'Assumptions (Petroleum)'!X$10*Model!$AV$2253*AVERAGE('Assumptions (Petroleum)'!$AR$2:$AT$2)/10^9,0)</f>
        <v>0.001020024985</v>
      </c>
      <c r="AY2459" s="160">
        <f>IF($AV$2253&gt;0,'Assumptions (Petroleum)'!Y$10*Model!$AV$2253*AVERAGE('Assumptions (Petroleum)'!$AR$2:$AT$2)/10^9,0)</f>
        <v>0.0009186189925</v>
      </c>
      <c r="AZ2459" s="160">
        <f>IF($AV$2253&gt;0,'Assumptions (Petroleum)'!Z$10*Model!$AV$2253*AVERAGE('Assumptions (Petroleum)'!$AR$2:$AT$2)/10^9,0)</f>
        <v>0.0008267570932</v>
      </c>
      <c r="BA2459" s="160">
        <f>IF($AV$2253&gt;0,'Assumptions (Petroleum)'!AA$10*Model!$AV$2253*AVERAGE('Assumptions (Petroleum)'!$AR$2:$AT$2)/10^9,0)</f>
        <v>0.0007432462757</v>
      </c>
      <c r="BB2459" s="160">
        <f>IF($AV$2253&gt;0,'Assumptions (Petroleum)'!AB$10*Model!$AV$2253*AVERAGE('Assumptions (Petroleum)'!$AR$2:$AT$2)/10^9,0)</f>
        <v>0.0007038768903</v>
      </c>
      <c r="BC2459" s="160">
        <f>IF($AV$2253&gt;0,'Assumptions (Petroleum)'!AC$10*Model!$AV$2253*AVERAGE('Assumptions (Petroleum)'!$AR$2:$AT$2)/10^9,0)</f>
        <v>0.0007038768903</v>
      </c>
      <c r="BD2459" s="160">
        <f>IF($AV$2253&gt;0,'Assumptions (Petroleum)'!AD$10*Model!$AV$2253*AVERAGE('Assumptions (Petroleum)'!$AR$2:$AT$2)/10^9,0)</f>
        <v>0.000705069902</v>
      </c>
      <c r="BE2459" s="160">
        <f>IF($AV$2253&gt;0,'Assumptions (Petroleum)'!AE$10*Model!$AV$2253*AVERAGE('Assumptions (Petroleum)'!$AR$2:$AT$2)/10^9,0)</f>
        <v>0.0007038768903</v>
      </c>
      <c r="BF2459" s="160">
        <f>IF($AV$2253&gt;0,'Assumptions (Petroleum)'!AF$10*Model!$AV$2253*AVERAGE('Assumptions (Petroleum)'!$AR$2:$AT$2)/10^9,0)</f>
        <v>0.000705069902</v>
      </c>
      <c r="BG2459" s="160">
        <f>IF($AV$2253&gt;0,'Assumptions (Petroleum)'!AG$10*Model!$AV$2253*AVERAGE('Assumptions (Petroleum)'!$AR$2:$AT$2)/10^9,0)</f>
        <v>0.0007038768903</v>
      </c>
      <c r="BH2459" s="160">
        <f>IF($AV$2253&gt;0,'Assumptions (Petroleum)'!AH$10*Model!$AV$2253*AVERAGE('Assumptions (Petroleum)'!$AR$2:$AT$2)/10^9,0)</f>
        <v>0.000705069902</v>
      </c>
      <c r="BI2459" s="160">
        <f>IF($AV$2253&gt;0,'Assumptions (Petroleum)'!AI$10*Model!$AV$2253*AVERAGE('Assumptions (Petroleum)'!$AR$2:$AT$2)/10^9,0)</f>
        <v>0.0007038768903</v>
      </c>
      <c r="BJ2459" s="160">
        <f>IF($AV$2253&gt;0,'Assumptions (Petroleum)'!AJ$10*Model!$AV$2253*AVERAGE('Assumptions (Petroleum)'!$AR$2:$AT$2)/10^9,0)</f>
        <v>0.000705069902</v>
      </c>
      <c r="BK2459" s="160">
        <f>IF($AV$2253&gt;0,'Assumptions (Petroleum)'!AK$10*Model!$AV$2253*AVERAGE('Assumptions (Petroleum)'!$AR$2:$AT$2)/10^9,0)</f>
        <v>0.0003519384452</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0.000608372868</v>
      </c>
      <c r="AX2460" s="160">
        <f>IF($AW$2253&gt;0,'Assumptions (Petroleum)'!W$10*Model!$AW$2253*AVERAGE('Assumptions (Petroleum)'!$AS$2:$AU$2)/10^9,0)</f>
        <v>0.001155908449</v>
      </c>
      <c r="AY2460" s="160">
        <f>IF($AW$2253&gt;0,'Assumptions (Petroleum)'!X$10*Model!$AW$2253*AVERAGE('Assumptions (Petroleum)'!$AS$2:$AU$2)/10^9,0)</f>
        <v>0.001040317604</v>
      </c>
      <c r="AZ2460" s="160">
        <f>IF($AW$2253&gt;0,'Assumptions (Petroleum)'!Y$10*Model!$AW$2253*AVERAGE('Assumptions (Petroleum)'!$AS$2:$AU$2)/10^9,0)</f>
        <v>0.0009368942168</v>
      </c>
      <c r="BA2460" s="160">
        <f>IF($AW$2253&gt;0,'Assumptions (Petroleum)'!Z$10*Model!$AW$2253*AVERAGE('Assumptions (Petroleum)'!$AS$2:$AU$2)/10^9,0)</f>
        <v>0.0008432047951</v>
      </c>
      <c r="BB2460" s="160">
        <f>IF($AW$2253&gt;0,'Assumptions (Petroleum)'!AA$10*Model!$AW$2253*AVERAGE('Assumptions (Petroleum)'!$AS$2:$AU$2)/10^9,0)</f>
        <v>0.0007580325936</v>
      </c>
      <c r="BC2460" s="160">
        <f>IF($AW$2253&gt;0,'Assumptions (Petroleum)'!AB$10*Model!$AW$2253*AVERAGE('Assumptions (Petroleum)'!$AS$2:$AU$2)/10^9,0)</f>
        <v>0.0007178799843</v>
      </c>
      <c r="BD2460" s="160">
        <f>IF($AW$2253&gt;0,'Assumptions (Petroleum)'!AC$10*Model!$AW$2253*AVERAGE('Assumptions (Petroleum)'!$AS$2:$AU$2)/10^9,0)</f>
        <v>0.0007178799843</v>
      </c>
      <c r="BE2460" s="160">
        <f>IF($AW$2253&gt;0,'Assumptions (Petroleum)'!AD$10*Model!$AW$2253*AVERAGE('Assumptions (Petroleum)'!$AS$2:$AU$2)/10^9,0)</f>
        <v>0.00071909673</v>
      </c>
      <c r="BF2460" s="160">
        <f>IF($AW$2253&gt;0,'Assumptions (Petroleum)'!AE$10*Model!$AW$2253*AVERAGE('Assumptions (Petroleum)'!$AS$2:$AU$2)/10^9,0)</f>
        <v>0.0007178799843</v>
      </c>
      <c r="BG2460" s="160">
        <f>IF($AW$2253&gt;0,'Assumptions (Petroleum)'!AF$10*Model!$AW$2253*AVERAGE('Assumptions (Petroleum)'!$AS$2:$AU$2)/10^9,0)</f>
        <v>0.00071909673</v>
      </c>
      <c r="BH2460" s="160">
        <f>IF($AW$2253&gt;0,'Assumptions (Petroleum)'!AG$10*Model!$AW$2253*AVERAGE('Assumptions (Petroleum)'!$AS$2:$AU$2)/10^9,0)</f>
        <v>0.0007178799843</v>
      </c>
      <c r="BI2460" s="160">
        <f>IF($AW$2253&gt;0,'Assumptions (Petroleum)'!AH$10*Model!$AW$2253*AVERAGE('Assumptions (Petroleum)'!$AS$2:$AU$2)/10^9,0)</f>
        <v>0.00071909673</v>
      </c>
      <c r="BJ2460" s="160">
        <f>IF($AW$2253&gt;0,'Assumptions (Petroleum)'!AI$10*Model!$AW$2253*AVERAGE('Assumptions (Petroleum)'!$AS$2:$AU$2)/10^9,0)</f>
        <v>0.0007178799843</v>
      </c>
      <c r="BK2460" s="160">
        <f>IF($AW$2253&gt;0,'Assumptions (Petroleum)'!AJ$10*Model!$AW$2253*AVERAGE('Assumptions (Petroleum)'!$AS$2:$AU$2)/10^9,0)</f>
        <v>0.00071909673</v>
      </c>
      <c r="BL2460" s="160">
        <f>IF($AW$2253&gt;0,'Assumptions (Petroleum)'!AK$10*Model!$AW$2253*AVERAGE('Assumptions (Petroleum)'!$AS$2:$AU$2)/10^9,0)</f>
        <v>0.0003589399921</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0.0006204759823</v>
      </c>
      <c r="AY2461" s="160">
        <f>IF($AX$2253&gt;0,'Assumptions (Petroleum)'!W$10*Model!$AX$2253*AVERAGE('Assumptions (Petroleum)'!$AT$2:$AV$2)/10^9,0)</f>
        <v>0.001178904366</v>
      </c>
      <c r="AZ2461" s="160">
        <f>IF($AX$2253&gt;0,'Assumptions (Petroleum)'!X$10*Model!$AX$2253*AVERAGE('Assumptions (Petroleum)'!$AT$2:$AV$2)/10^9,0)</f>
        <v>0.00106101393</v>
      </c>
      <c r="BA2461" s="160">
        <f>IF($AX$2253&gt;0,'Assumptions (Petroleum)'!Y$10*Model!$AX$2253*AVERAGE('Assumptions (Petroleum)'!$AT$2:$AV$2)/10^9,0)</f>
        <v>0.0009555330127</v>
      </c>
      <c r="BB2461" s="160">
        <f>IF($AX$2253&gt;0,'Assumptions (Petroleum)'!Z$10*Model!$AX$2253*AVERAGE('Assumptions (Petroleum)'!$AT$2:$AV$2)/10^9,0)</f>
        <v>0.0008599797115</v>
      </c>
      <c r="BC2461" s="160">
        <f>IF($AX$2253&gt;0,'Assumptions (Petroleum)'!AA$10*Model!$AX$2253*AVERAGE('Assumptions (Petroleum)'!$AT$2:$AV$2)/10^9,0)</f>
        <v>0.0007731130739</v>
      </c>
      <c r="BD2461" s="160">
        <f>IF($AX$2253&gt;0,'Assumptions (Petroleum)'!AB$10*Model!$AX$2253*AVERAGE('Assumptions (Petroleum)'!$AT$2:$AV$2)/10^9,0)</f>
        <v>0.0007321616591</v>
      </c>
      <c r="BE2461" s="160">
        <f>IF($AX$2253&gt;0,'Assumptions (Petroleum)'!AC$10*Model!$AX$2253*AVERAGE('Assumptions (Petroleum)'!$AT$2:$AV$2)/10^9,0)</f>
        <v>0.0007321616591</v>
      </c>
      <c r="BF2461" s="160">
        <f>IF($AX$2253&gt;0,'Assumptions (Petroleum)'!AD$10*Model!$AX$2253*AVERAGE('Assumptions (Petroleum)'!$AT$2:$AV$2)/10^9,0)</f>
        <v>0.0007334026111</v>
      </c>
      <c r="BG2461" s="160">
        <f>IF($AX$2253&gt;0,'Assumptions (Petroleum)'!AE$10*Model!$AX$2253*AVERAGE('Assumptions (Petroleum)'!$AT$2:$AV$2)/10^9,0)</f>
        <v>0.0007321616591</v>
      </c>
      <c r="BH2461" s="160">
        <f>IF($AX$2253&gt;0,'Assumptions (Petroleum)'!AF$10*Model!$AX$2253*AVERAGE('Assumptions (Petroleum)'!$AT$2:$AV$2)/10^9,0)</f>
        <v>0.0007334026111</v>
      </c>
      <c r="BI2461" s="160">
        <f>IF($AX$2253&gt;0,'Assumptions (Petroleum)'!AG$10*Model!$AX$2253*AVERAGE('Assumptions (Petroleum)'!$AT$2:$AV$2)/10^9,0)</f>
        <v>0.0007321616591</v>
      </c>
      <c r="BJ2461" s="160">
        <f>IF($AX$2253&gt;0,'Assumptions (Petroleum)'!AH$10*Model!$AX$2253*AVERAGE('Assumptions (Petroleum)'!$AT$2:$AV$2)/10^9,0)</f>
        <v>0.0007334026111</v>
      </c>
      <c r="BK2461" s="160">
        <f>IF($AX$2253&gt;0,'Assumptions (Petroleum)'!AI$10*Model!$AX$2253*AVERAGE('Assumptions (Petroleum)'!$AT$2:$AV$2)/10^9,0)</f>
        <v>0.0007321616591</v>
      </c>
      <c r="BL2461" s="160">
        <f>IF($AX$2253&gt;0,'Assumptions (Petroleum)'!AJ$10*Model!$AX$2253*AVERAGE('Assumptions (Petroleum)'!$AT$2:$AV$2)/10^9,0)</f>
        <v>0.0007334026111</v>
      </c>
      <c r="BM2461" s="160">
        <f>IF($AX$2253&gt;0,'Assumptions (Petroleum)'!AK$10*Model!$AX$2253*AVERAGE('Assumptions (Petroleum)'!$AT$2:$AV$2)/10^9,0)</f>
        <v>0.0003660808296</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0.0006328198788</v>
      </c>
      <c r="AZ2462" s="160">
        <f>IF($AY$2253&gt;0,'Assumptions (Petroleum)'!W$10*Model!$AY$2253*AVERAGE('Assumptions (Petroleum)'!$AU$2:$AW$2)/10^9,0)</f>
        <v>0.00120235777</v>
      </c>
      <c r="BA2462" s="160">
        <f>IF($AY$2253&gt;0,'Assumptions (Petroleum)'!X$10*Model!$AY$2253*AVERAGE('Assumptions (Petroleum)'!$AU$2:$AW$2)/10^9,0)</f>
        <v>0.001082121993</v>
      </c>
      <c r="BB2462" s="160">
        <f>IF($AY$2253&gt;0,'Assumptions (Petroleum)'!Y$10*Model!$AY$2253*AVERAGE('Assumptions (Petroleum)'!$AU$2:$AW$2)/10^9,0)</f>
        <v>0.0009745426133</v>
      </c>
      <c r="BC2462" s="160">
        <f>IF($AY$2253&gt;0,'Assumptions (Petroleum)'!Z$10*Model!$AY$2253*AVERAGE('Assumptions (Petroleum)'!$AU$2:$AW$2)/10^9,0)</f>
        <v>0.000877088352</v>
      </c>
      <c r="BD2462" s="160">
        <f>IF($AY$2253&gt;0,'Assumptions (Petroleum)'!AA$10*Model!$AY$2253*AVERAGE('Assumptions (Petroleum)'!$AU$2:$AW$2)/10^9,0)</f>
        <v>0.0007884935689</v>
      </c>
      <c r="BE2462" s="160">
        <f>IF($AY$2253&gt;0,'Assumptions (Petroleum)'!AB$10*Model!$AY$2253*AVERAGE('Assumptions (Petroleum)'!$AU$2:$AW$2)/10^9,0)</f>
        <v>0.0007467274569</v>
      </c>
      <c r="BF2462" s="160">
        <f>IF($AY$2253&gt;0,'Assumptions (Petroleum)'!AC$10*Model!$AY$2253*AVERAGE('Assumptions (Petroleum)'!$AU$2:$AW$2)/10^9,0)</f>
        <v>0.0007467274569</v>
      </c>
      <c r="BG2462" s="160">
        <f>IF($AY$2253&gt;0,'Assumptions (Petroleum)'!AD$10*Model!$AY$2253*AVERAGE('Assumptions (Petroleum)'!$AU$2:$AW$2)/10^9,0)</f>
        <v>0.0007479930967</v>
      </c>
      <c r="BH2462" s="160">
        <f>IF($AY$2253&gt;0,'Assumptions (Petroleum)'!AE$10*Model!$AY$2253*AVERAGE('Assumptions (Petroleum)'!$AU$2:$AW$2)/10^9,0)</f>
        <v>0.0007467274569</v>
      </c>
      <c r="BI2462" s="160">
        <f>IF($AY$2253&gt;0,'Assumptions (Petroleum)'!AF$10*Model!$AY$2253*AVERAGE('Assumptions (Petroleum)'!$AU$2:$AW$2)/10^9,0)</f>
        <v>0.0007479930967</v>
      </c>
      <c r="BJ2462" s="160">
        <f>IF($AY$2253&gt;0,'Assumptions (Petroleum)'!AG$10*Model!$AY$2253*AVERAGE('Assumptions (Petroleum)'!$AU$2:$AW$2)/10^9,0)</f>
        <v>0.0007467274569</v>
      </c>
      <c r="BK2462" s="160">
        <f>IF($AY$2253&gt;0,'Assumptions (Petroleum)'!AH$10*Model!$AY$2253*AVERAGE('Assumptions (Petroleum)'!$AU$2:$AW$2)/10^9,0)</f>
        <v>0.0007479930967</v>
      </c>
      <c r="BL2462" s="160">
        <f>IF($AY$2253&gt;0,'Assumptions (Petroleum)'!AI$10*Model!$AY$2253*AVERAGE('Assumptions (Petroleum)'!$AU$2:$AW$2)/10^9,0)</f>
        <v>0.0007467274569</v>
      </c>
      <c r="BM2462" s="160">
        <f>IF($AY$2253&gt;0,'Assumptions (Petroleum)'!AJ$10*Model!$AY$2253*AVERAGE('Assumptions (Petroleum)'!$AU$2:$AW$2)/10^9,0)</f>
        <v>0.0007479930967</v>
      </c>
      <c r="BN2462" s="160">
        <f>IF($AY$2253&gt;0,'Assumptions (Petroleum)'!AK$10*Model!$AY$2253*AVERAGE('Assumptions (Petroleum)'!$AU$2:$AW$2)/10^9,0)</f>
        <v>0.0003733637285</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0.0006454093477</v>
      </c>
      <c r="BA2463" s="160">
        <f>IF($AZ$2253&gt;0,'Assumptions (Petroleum)'!W$10*Model!$AZ$2253*AVERAGE('Assumptions (Petroleum)'!$AV$2:$AX$2)/10^9,0)</f>
        <v>0.001226277761</v>
      </c>
      <c r="BB2463" s="160">
        <f>IF($AZ$2253&gt;0,'Assumptions (Petroleum)'!X$10*Model!$AZ$2253*AVERAGE('Assumptions (Petroleum)'!$AV$2:$AX$2)/10^9,0)</f>
        <v>0.001103649984</v>
      </c>
      <c r="BC2463" s="160">
        <f>IF($AZ$2253&gt;0,'Assumptions (Petroleum)'!Y$10*Model!$AZ$2253*AVERAGE('Assumptions (Petroleum)'!$AV$2:$AX$2)/10^9,0)</f>
        <v>0.0009939303954</v>
      </c>
      <c r="BD2463" s="160">
        <f>IF($AZ$2253&gt;0,'Assumptions (Petroleum)'!Z$10*Model!$AZ$2253*AVERAGE('Assumptions (Petroleum)'!$AV$2:$AX$2)/10^9,0)</f>
        <v>0.0008945373559</v>
      </c>
      <c r="BE2463" s="160">
        <f>IF($AZ$2253&gt;0,'Assumptions (Petroleum)'!AA$10*Model!$AZ$2253*AVERAGE('Assumptions (Petroleum)'!$AV$2:$AX$2)/10^9,0)</f>
        <v>0.0008041800472</v>
      </c>
      <c r="BF2463" s="160">
        <f>IF($AZ$2253&gt;0,'Assumptions (Petroleum)'!AB$10*Model!$AZ$2253*AVERAGE('Assumptions (Petroleum)'!$AV$2:$AX$2)/10^9,0)</f>
        <v>0.0007615830302</v>
      </c>
      <c r="BG2463" s="160">
        <f>IF($AZ$2253&gt;0,'Assumptions (Petroleum)'!AC$10*Model!$AZ$2253*AVERAGE('Assumptions (Petroleum)'!$AV$2:$AX$2)/10^9,0)</f>
        <v>0.0007615830302</v>
      </c>
      <c r="BH2463" s="160">
        <f>IF($AZ$2253&gt;0,'Assumptions (Petroleum)'!AD$10*Model!$AZ$2253*AVERAGE('Assumptions (Petroleum)'!$AV$2:$AX$2)/10^9,0)</f>
        <v>0.0007628738489</v>
      </c>
      <c r="BI2463" s="160">
        <f>IF($AZ$2253&gt;0,'Assumptions (Petroleum)'!AE$10*Model!$AZ$2253*AVERAGE('Assumptions (Petroleum)'!$AV$2:$AX$2)/10^9,0)</f>
        <v>0.0007615830302</v>
      </c>
      <c r="BJ2463" s="160">
        <f>IF($AZ$2253&gt;0,'Assumptions (Petroleum)'!AF$10*Model!$AZ$2253*AVERAGE('Assumptions (Petroleum)'!$AV$2:$AX$2)/10^9,0)</f>
        <v>0.0007628738489</v>
      </c>
      <c r="BK2463" s="160">
        <f>IF($AZ$2253&gt;0,'Assumptions (Petroleum)'!AG$10*Model!$AZ$2253*AVERAGE('Assumptions (Petroleum)'!$AV$2:$AX$2)/10^9,0)</f>
        <v>0.0007615830302</v>
      </c>
      <c r="BL2463" s="160">
        <f>IF($AZ$2253&gt;0,'Assumptions (Petroleum)'!AH$10*Model!$AZ$2253*AVERAGE('Assumptions (Petroleum)'!$AV$2:$AX$2)/10^9,0)</f>
        <v>0.0007628738489</v>
      </c>
      <c r="BM2463" s="160">
        <f>IF($AZ$2253&gt;0,'Assumptions (Petroleum)'!AI$10*Model!$AZ$2253*AVERAGE('Assumptions (Petroleum)'!$AV$2:$AX$2)/10^9,0)</f>
        <v>0.0007615830302</v>
      </c>
      <c r="BN2463" s="160">
        <f>IF($AZ$2253&gt;0,'Assumptions (Petroleum)'!AJ$10*Model!$AZ$2253*AVERAGE('Assumptions (Petroleum)'!$AV$2:$AX$2)/10^9,0)</f>
        <v>0.0007628738489</v>
      </c>
      <c r="BO2463" s="160">
        <f>IF($AZ$2253&gt;0,'Assumptions (Petroleum)'!AK$10*Model!$AZ$2253*AVERAGE('Assumptions (Petroleum)'!$AV$2:$AX$2)/10^9,0)</f>
        <v>0.0003807915151</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0.0006582492744</v>
      </c>
      <c r="BB2464" s="160">
        <f>IF($BA$2253&gt;0,'Assumptions (Petroleum)'!W$10*Model!$BA$2253*AVERAGE('Assumptions (Petroleum)'!$AW$2:$AY$2)/10^9,0)</f>
        <v>0.001250673621</v>
      </c>
      <c r="BC2464" s="160">
        <f>IF($BA$2253&gt;0,'Assumptions (Petroleum)'!X$10*Model!$BA$2253*AVERAGE('Assumptions (Petroleum)'!$AW$2:$AY$2)/10^9,0)</f>
        <v>0.001125606259</v>
      </c>
      <c r="BD2464" s="160">
        <f>IF($BA$2253&gt;0,'Assumptions (Petroleum)'!Y$10*Model!$BA$2253*AVERAGE('Assumptions (Petroleum)'!$AW$2:$AY$2)/10^9,0)</f>
        <v>0.001013703883</v>
      </c>
      <c r="BE2464" s="160">
        <f>IF($BA$2253&gt;0,'Assumptions (Petroleum)'!Z$10*Model!$BA$2253*AVERAGE('Assumptions (Petroleum)'!$AW$2:$AY$2)/10^9,0)</f>
        <v>0.0009123334944</v>
      </c>
      <c r="BF2464" s="160">
        <f>IF($BA$2253&gt;0,'Assumptions (Petroleum)'!AA$10*Model!$BA$2253*AVERAGE('Assumptions (Petroleum)'!$AW$2:$AY$2)/10^9,0)</f>
        <v>0.0008201785959</v>
      </c>
      <c r="BG2464" s="160">
        <f>IF($BA$2253&gt;0,'Assumptions (Petroleum)'!AB$10*Model!$BA$2253*AVERAGE('Assumptions (Petroleum)'!$AW$2:$AY$2)/10^9,0)</f>
        <v>0.0007767341438</v>
      </c>
      <c r="BH2464" s="160">
        <f>IF($BA$2253&gt;0,'Assumptions (Petroleum)'!AC$10*Model!$BA$2253*AVERAGE('Assumptions (Petroleum)'!$AW$2:$AY$2)/10^9,0)</f>
        <v>0.0007767341438</v>
      </c>
      <c r="BI2464" s="160">
        <f>IF($BA$2253&gt;0,'Assumptions (Petroleum)'!AD$10*Model!$BA$2253*AVERAGE('Assumptions (Petroleum)'!$AW$2:$AY$2)/10^9,0)</f>
        <v>0.0007780506424</v>
      </c>
      <c r="BJ2464" s="160">
        <f>IF($BA$2253&gt;0,'Assumptions (Petroleum)'!AE$10*Model!$BA$2253*AVERAGE('Assumptions (Petroleum)'!$AW$2:$AY$2)/10^9,0)</f>
        <v>0.0007767341438</v>
      </c>
      <c r="BK2464" s="160">
        <f>IF($BA$2253&gt;0,'Assumptions (Petroleum)'!AF$10*Model!$BA$2253*AVERAGE('Assumptions (Petroleum)'!$AW$2:$AY$2)/10^9,0)</f>
        <v>0.0007780506424</v>
      </c>
      <c r="BL2464" s="160">
        <f>IF($BA$2253&gt;0,'Assumptions (Petroleum)'!AG$10*Model!$BA$2253*AVERAGE('Assumptions (Petroleum)'!$AW$2:$AY$2)/10^9,0)</f>
        <v>0.0007767341438</v>
      </c>
      <c r="BM2464" s="160">
        <f>IF($BA$2253&gt;0,'Assumptions (Petroleum)'!AH$10*Model!$BA$2253*AVERAGE('Assumptions (Petroleum)'!$AW$2:$AY$2)/10^9,0)</f>
        <v>0.0007780506424</v>
      </c>
      <c r="BN2464" s="160">
        <f>IF($BA$2253&gt;0,'Assumptions (Petroleum)'!AI$10*Model!$BA$2253*AVERAGE('Assumptions (Petroleum)'!$AW$2:$AY$2)/10^9,0)</f>
        <v>0.0007767341438</v>
      </c>
      <c r="BO2464" s="160">
        <f>IF($BA$2253&gt;0,'Assumptions (Petroleum)'!AJ$10*Model!$BA$2253*AVERAGE('Assumptions (Petroleum)'!$AW$2:$AY$2)/10^9,0)</f>
        <v>0.0007780506424</v>
      </c>
      <c r="BP2464" s="160">
        <f>IF($BA$2253&gt;0,'Assumptions (Petroleum)'!AK$10*Model!$BA$2253*AVERAGE('Assumptions (Petroleum)'!$AW$2:$AY$2)/10^9,0)</f>
        <v>0.0003883670719</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0.1130359145</v>
      </c>
      <c r="D2465" s="219">
        <f>IF(Model!D2251+Model!D2252-D2250-D2413+D2361&gt;0,(1-'Assumptions (Petroleum)'!C24)*(Model!D2251+Model!D2252-D2250-D2413+D2361)+Model!D2413-D2308+Model!D2309,Model!D2251+Model!D2252-D2250+D2361-D2308+Model!D2309)</f>
        <v>0.1281901838</v>
      </c>
      <c r="E2465" s="219">
        <f>IF(Model!E2251+Model!E2252-E2250-E2413+E2361&gt;0,(1-'Assumptions (Petroleum)'!D24)*(Model!E2251+Model!E2252-E2250-E2413+E2361)+Model!E2413-E2308+Model!E2309,Model!E2251+Model!E2252-E2250+E2361-E2308+Model!E2309)</f>
        <v>0.07278027165</v>
      </c>
      <c r="F2465" s="219">
        <f>IF(Model!F2251+Model!F2252-F2250-F2413+F2361&gt;0,(1-'Assumptions (Petroleum)'!E24)*(Model!F2251+Model!F2252-F2250-F2413+F2361)+Model!F2413-F2308+Model!F2309,Model!F2251+Model!F2252-F2250+F2361-F2308+Model!F2309)</f>
        <v>0.1101526611</v>
      </c>
      <c r="G2465" s="219">
        <f>IF(Model!G2251+Model!G2252-G2250-G2413+G2361&gt;0,(1-'Assumptions (Petroleum)'!F24)*(Model!G2251+Model!G2252-G2250-G2413+G2361)+Model!G2413-G2308+Model!G2309,Model!G2251+Model!G2252-G2250+G2361-G2308+Model!G2309)</f>
        <v>0.1087358538</v>
      </c>
      <c r="H2465" s="219">
        <f>IF(Model!H2251+Model!H2252-H2250-H2413+H2361&gt;0,(1-'Assumptions (Petroleum)'!G24)*(Model!H2251+Model!H2252-H2250-H2413+H2361)+Model!H2413-H2308+Model!H2309,Model!H2251+Model!H2252-H2250+H2361-H2308+Model!H2309)</f>
        <v>0.1486581909</v>
      </c>
      <c r="I2465" s="219">
        <f>IF(Model!I2251+Model!I2252-I2250-I2413+I2361&gt;0,(1-'Assumptions (Petroleum)'!H24)*(Model!I2251+Model!I2252-I2250-I2413+I2361)+Model!I2413-I2308+Model!I2309,Model!I2251+Model!I2252-I2250+I2361-I2308+Model!I2309)</f>
        <v>0.1233476967</v>
      </c>
      <c r="J2465" s="219">
        <f>IF(Model!J2251+Model!J2252-J2250-J2413+J2361&gt;0,(1-'Assumptions (Petroleum)'!I24)*(Model!J2251+Model!J2252-J2250-J2413+J2361)+Model!J2413-J2308+Model!J2309,Model!J2251+Model!J2252-J2250+J2361-J2308+Model!J2309)</f>
        <v>0.1225893004</v>
      </c>
      <c r="K2465" s="219">
        <f>IF(Model!K2251+Model!K2252-K2250-K2413+K2361&gt;0,(1-'Assumptions (Petroleum)'!J24)*(Model!K2251+Model!K2252-K2250-K2413+K2361)+Model!K2413-K2308+Model!K2309,Model!K2251+Model!K2252-K2250+K2361-K2308+Model!K2309)</f>
        <v>0.1015400319</v>
      </c>
      <c r="L2465" s="219">
        <f>IF(Model!L2251+Model!L2252-L2250-L2413+L2361&gt;0,(1-'Assumptions (Petroleum)'!K24)*(Model!L2251+Model!L2252-L2250-L2413+L2361)+Model!L2413-L2308+Model!L2309,Model!L2251+Model!L2252-L2250+L2361-L2308+Model!L2309)</f>
        <v>0.05814041918</v>
      </c>
      <c r="M2465" s="219">
        <f>IF(Model!M2251+Model!M2252-M2250-M2413+M2361&gt;0,(1-'Assumptions (Petroleum)'!L24)*(Model!M2251+Model!M2252-M2250-M2413+M2361)+Model!M2413-M2308+Model!M2309,Model!M2251+Model!M2252-M2250+M2361-M2308+Model!M2309)</f>
        <v>0.03952808862</v>
      </c>
      <c r="N2465" s="219">
        <f>IF(Model!N2251+Model!N2252-N2250-N2413+N2361&gt;0,(1-'Assumptions (Petroleum)'!M24)*(Model!N2251+Model!N2252-N2250-N2413+N2361)+Model!N2413-N2308+Model!N2309,Model!N2251+Model!N2252-N2250+N2361-N2308+Model!N2309)</f>
        <v>0.0330336289</v>
      </c>
      <c r="O2465" s="219">
        <f>IF(Model!O2251+Model!O2252-O2250-O2413+O2361&gt;0,(1-'Assumptions (Petroleum)'!N24)*(Model!O2251+Model!O2252-O2250-O2413+O2361)+Model!O2413-O2308+Model!O2309,Model!O2251+Model!O2252-O2250+O2361-O2308+Model!O2309)</f>
        <v>-0.0002762738897</v>
      </c>
      <c r="P2465" s="219">
        <f>IF(Model!P2251+Model!P2252-P2250-P2413+P2361&gt;0,(1-'Assumptions (Petroleum)'!O24)*(Model!P2251+Model!P2252-P2250-P2413+P2361)+Model!P2413-P2308+Model!P2309,Model!P2251+Model!P2252-P2250+P2361-P2308+Model!P2309)</f>
        <v>-0.01144869536</v>
      </c>
      <c r="Q2465" s="219">
        <f>IF(Model!Q2251+Model!Q2252-Q2250-Q2413+Q2361&gt;0,(1-'Assumptions (Petroleum)'!P24)*(Model!Q2251+Model!Q2252-Q2250-Q2413+Q2361)+Model!Q2413-Q2308+Model!Q2309,Model!Q2251+Model!Q2252-Q2250+Q2361-Q2308+Model!Q2309)</f>
        <v>-0.01364558004</v>
      </c>
      <c r="R2465" s="219">
        <f>IF(Model!R2251+Model!R2252-R2250-R2413+R2361&gt;0,(1-'Assumptions (Petroleum)'!Q24)*(Model!R2251+Model!R2252-R2250-R2413+R2361)+Model!R2413-R2308+Model!R2309,Model!R2251+Model!R2252-R2250+R2361-R2308+Model!R2309)</f>
        <v>-0.01093653911</v>
      </c>
      <c r="S2465" s="219">
        <f>IF(Model!S2251+Model!S2252-S2250-S2413+S2361&gt;0,(1-'Assumptions (Petroleum)'!R24)*(Model!S2251+Model!S2252-S2250-S2413+S2361)+Model!S2413-S2308+Model!S2309,Model!S2251+Model!S2252-S2250+S2361-S2308+Model!S2309)</f>
        <v>-0.005223508902</v>
      </c>
      <c r="T2465" s="219">
        <f>IF(Model!T2251+Model!T2252-T2250-T2413+T2361&gt;0,(1-'Assumptions (Petroleum)'!S24)*(Model!T2251+Model!T2252-T2250-T2413+T2361)+Model!T2413-T2308+Model!T2309,Model!T2251+Model!T2252-T2250+T2361-T2308+Model!T2309)</f>
        <v>-0.01164087788</v>
      </c>
      <c r="U2465" s="219">
        <f>IF(Model!U2251+Model!U2252-U2250-U2413+U2361&gt;0,(1-'Assumptions (Petroleum)'!T24)*(Model!U2251+Model!U2252-U2250-U2413+U2361)+Model!U2413-U2308+Model!U2309,Model!U2251+Model!U2252-U2250+U2361-U2308+Model!U2309)</f>
        <v>-0.0111899532</v>
      </c>
      <c r="V2465" s="219">
        <f>IF(Model!V2251+Model!V2252-V2250-V2413+V2361&gt;0,(1-'Assumptions (Petroleum)'!U24)*(Model!V2251+Model!V2252-V2250-V2413+V2361)+Model!V2413-V2308+Model!V2309,Model!V2251+Model!V2252-V2250+V2361-V2308+Model!V2309)</f>
        <v>-0.01226061614</v>
      </c>
      <c r="W2465" s="219">
        <f>IF(Model!W2251+Model!W2252-W2250-W2413+W2361&gt;0,(1-'Assumptions (Petroleum)'!V24)*(Model!W2251+Model!W2252-W2250-W2413+W2361)+Model!W2413-W2308+Model!W2309,Model!W2251+Model!W2252-W2250+W2361-W2308+Model!W2309)</f>
        <v>-0.01324161553</v>
      </c>
      <c r="X2465" s="219">
        <f>IF(Model!X2251+Model!X2252-X2250-X2413+X2361&gt;0,(1-'Assumptions (Petroleum)'!W24)*(Model!X2251+Model!X2252-X2250-X2413+X2361)+Model!X2413-X2308+Model!X2309,Model!X2251+Model!X2252-X2250+X2361-X2308+Model!X2309)</f>
        <v>-0.002577489556</v>
      </c>
      <c r="Y2465" s="219">
        <f>IF(Model!Y2251+Model!Y2252-Y2250-Y2413+Y2361&gt;0,(1-'Assumptions (Petroleum)'!X24)*(Model!Y2251+Model!Y2252-Y2250-Y2413+Y2361)+Model!Y2413-Y2308+Model!Y2309,Model!Y2251+Model!Y2252-Y2250+Y2361-Y2308+Model!Y2309)</f>
        <v>0.006787383353</v>
      </c>
      <c r="Z2465" s="219">
        <f>IF(Model!Z2251+Model!Z2252-Z2250-Z2413+Z2361&gt;0,(1-'Assumptions (Petroleum)'!Y24)*(Model!Z2251+Model!Z2252-Z2250-Z2413+Z2361)+Model!Z2413-Z2308+Model!Z2309,Model!Z2251+Model!Z2252-Z2250+Z2361-Z2308+Model!Z2309)</f>
        <v>0.01626350217</v>
      </c>
      <c r="AA2465" s="219">
        <f>IF(Model!AA2251+Model!AA2252-AA2250-AA2413+AA2361&gt;0,(1-'Assumptions (Petroleum)'!Z24)*(Model!AA2251+Model!AA2252-AA2250-AA2413+AA2361)+Model!AA2413-AA2308+Model!AA2309,Model!AA2251+Model!AA2252-AA2250+AA2361-AA2308+Model!AA2309)</f>
        <v>0.02555011974</v>
      </c>
      <c r="AB2465" s="219">
        <f>IF(Model!AB2251+Model!AB2252-AB2250-AB2413+AB2361&gt;0,(1-'Assumptions (Petroleum)'!AA24)*(Model!AB2251+Model!AB2252-AB2250-AB2413+AB2361)+Model!AB2413-AB2308+Model!AB2309,Model!AB2251+Model!AB2252-AB2250+AB2361-AB2308+Model!AB2309)</f>
        <v>0.0363456791</v>
      </c>
      <c r="AC2465" s="219">
        <f>IF(Model!AC2251+Model!AC2252-AC2250-AC2413+AC2361&gt;0,(1-'Assumptions (Petroleum)'!AB24)*(Model!AC2251+Model!AC2252-AC2250-AC2413+AC2361)+Model!AC2413-AC2308+Model!AC2309,Model!AC2251+Model!AC2252-AC2250+AC2361-AC2308+Model!AC2309)</f>
        <v>0.04821867401</v>
      </c>
      <c r="AD2465" s="219">
        <f>IF(Model!AD2251+Model!AD2252-AD2250-AD2413+AD2361&gt;0,(1-'Assumptions (Petroleum)'!AC24)*(Model!AD2251+Model!AD2252-AD2250-AD2413+AD2361)+Model!AD2413-AD2308+Model!AD2309,Model!AD2251+Model!AD2252-AD2250+AD2361-AD2308+Model!AD2309)</f>
        <v>0.05853611175</v>
      </c>
      <c r="AE2465" s="219">
        <f>IF(Model!AE2251+Model!AE2252-AE2250-AE2413+AE2361&gt;0,(1-'Assumptions (Petroleum)'!AD24)*(Model!AE2251+Model!AE2252-AE2250-AE2413+AE2361)+Model!AE2413-AE2308+Model!AE2309,Model!AE2251+Model!AE2252-AE2250+AE2361-AE2308+Model!AE2309)</f>
        <v>0.06930891571</v>
      </c>
      <c r="AF2465" s="219">
        <f>IF(Model!AF2251+Model!AF2252-AF2250-AF2413+AF2361&gt;0,(1-'Assumptions (Petroleum)'!AE24)*(Model!AF2251+Model!AF2252-AF2250-AF2413+AF2361)+Model!AF2413-AF2308+Model!AF2309,Model!AF2251+Model!AF2252-AF2250+AF2361-AF2308+Model!AF2309)</f>
        <v>0.08131100136</v>
      </c>
      <c r="AG2465" s="219">
        <f>IF(Model!AG2251+Model!AG2252-AG2250-AG2413+AG2361&gt;0,(1-'Assumptions (Petroleum)'!AF24)*(Model!AG2251+Model!AG2252-AG2250-AG2413+AG2361)+Model!AG2413-AG2308+Model!AG2309,Model!AG2251+Model!AG2252-AG2250+AG2361-AG2308+Model!AG2309)</f>
        <v>0.09463769959</v>
      </c>
      <c r="AH2465" s="219">
        <f>IF(Model!AH2251+Model!AH2252-AH2250-AH2413+AH2361&gt;0,(1-'Assumptions (Petroleum)'!AG24)*(Model!AH2251+Model!AH2252-AH2250-AH2413+AH2361)+Model!AH2413-AH2308+Model!AH2309,Model!AH2251+Model!AH2252-AH2250+AH2361-AH2308+Model!AH2309)</f>
        <v>0.1066533706</v>
      </c>
      <c r="AI2465" s="219">
        <f>IF(Model!AI2251+Model!AI2252-AI2250-AI2413+AI2361&gt;0,(1-'Assumptions (Petroleum)'!AH24)*(Model!AI2251+Model!AI2252-AI2250-AI2413+AI2361)+Model!AI2413-AI2308+Model!AI2309,Model!AI2251+Model!AI2252-AI2250+AI2361-AI2308+Model!AI2309)</f>
        <v>0.1199893532</v>
      </c>
      <c r="AJ2465" s="219">
        <f>IF(Model!AJ2251+Model!AJ2252-AJ2250-AJ2413+AJ2361&gt;0,(1-'Assumptions (Petroleum)'!AI24)*(Model!AJ2251+Model!AJ2252-AJ2250-AJ2413+AJ2361)+Model!AJ2413-AJ2308+Model!AJ2309,Model!AJ2251+Model!AJ2252-AJ2250+AJ2361-AJ2308+Model!AJ2309)</f>
        <v>0.1322550646</v>
      </c>
      <c r="AK2465" s="219">
        <f>IF(Model!AK2251+Model!AK2252-AK2250-AK2413+AK2361&gt;0,(1-'Assumptions (Petroleum)'!AJ24)*(Model!AK2251+Model!AK2252-AK2250-AK2413+AK2361)+Model!AK2413-AK2308+Model!AK2309,Model!AK2251+Model!AK2252-AK2250+AK2361-AK2308+Model!AK2309)</f>
        <v>0.1449779014</v>
      </c>
      <c r="AL2465" s="219">
        <f>IF(Model!AL2251+Model!AL2252-AL2250-AL2413+AL2361&gt;0,(1-'Assumptions (Petroleum)'!AK24)*(Model!AL2251+Model!AL2252-AL2250-AL2413+AL2361)+Model!AL2413-AL2308+Model!AL2309,Model!AL2251+Model!AL2252-AL2250+AL2361-AL2308+Model!AL2309)</f>
        <v>0.1583341842</v>
      </c>
      <c r="AM2465" s="219">
        <f>IF(Model!AM2251+Model!AM2252-AM2250-AM2413+AM2361&gt;0,(1-'Assumptions (Petroleum)'!AL24)*(Model!AM2251+Model!AM2252-AM2250-AM2413+AM2361)+Model!AM2413-AM2308+Model!AM2309,Model!AM2251+Model!AM2252-AM2250+AM2361-AM2308+Model!AM2309)</f>
        <v>0.1732520796</v>
      </c>
      <c r="AN2465" s="219">
        <f>IF(Model!AN2251+Model!AN2252-AN2250-AN2413+AN2361&gt;0,(1-'Assumptions (Petroleum)'!AM24)*(Model!AN2251+Model!AN2252-AN2250-AN2413+AN2361)+Model!AN2413-AN2308+Model!AN2309,Model!AN2251+Model!AN2252-AN2250+AN2361-AN2308+Model!AN2309)</f>
        <v>0.188452623</v>
      </c>
      <c r="AO2465" s="219">
        <f>IF(Model!AO2251+Model!AO2252-AO2250-AO2413+AO2361&gt;0,(1-'Assumptions (Petroleum)'!AN24)*(Model!AO2251+Model!AO2252-AO2250-AO2413+AO2361)+Model!AO2413-AO2308+Model!AO2309,Model!AO2251+Model!AO2252-AO2250+AO2361-AO2308+Model!AO2309)</f>
        <v>0.2048248094</v>
      </c>
      <c r="AP2465" s="219">
        <f>IF(Model!AP2251+Model!AP2252-AP2250-AP2413+AP2361&gt;0,(1-'Assumptions (Petroleum)'!AO24)*(Model!AP2251+Model!AP2252-AP2250-AP2413+AP2361)+Model!AP2413-AP2308+Model!AP2309,Model!AP2251+Model!AP2252-AP2250+AP2361-AP2308+Model!AP2309)</f>
        <v>0.2218155253</v>
      </c>
      <c r="AQ2465" s="219">
        <f>IF(Model!AQ2251+Model!AQ2252-AQ2250-AQ2413+AQ2361&gt;0,(1-'Assumptions (Petroleum)'!AP24)*(Model!AQ2251+Model!AQ2252-AQ2250-AQ2413+AQ2361)+Model!AQ2413-AQ2308+Model!AQ2309,Model!AQ2251+Model!AQ2252-AQ2250+AQ2361-AQ2308+Model!AQ2309)</f>
        <v>0.238949757</v>
      </c>
      <c r="AR2465" s="219">
        <f>IF(Model!AR2251+Model!AR2252-AR2250-AR2413+AR2361&gt;0,(1-'Assumptions (Petroleum)'!AQ24)*(Model!AR2251+Model!AR2252-AR2250-AR2413+AR2361)+Model!AR2413-AR2308+Model!AR2309,Model!AR2251+Model!AR2252-AR2250+AR2361-AR2308+Model!AR2309)</f>
        <v>0.2564500658</v>
      </c>
      <c r="AS2465" s="219">
        <f>IF(Model!AS2251+Model!AS2252-AS2250-AS2413+AS2361&gt;0,(1-'Assumptions (Petroleum)'!AR24)*(Model!AS2251+Model!AS2252-AS2250-AS2413+AS2361)+Model!AS2413-AS2308+Model!AS2309,Model!AS2251+Model!AS2252-AS2250+AS2361-AS2308+Model!AS2309)</f>
        <v>0.2743901658</v>
      </c>
      <c r="AT2465" s="219">
        <f>IF(Model!AT2251+Model!AT2252-AT2250-AT2413+AT2361&gt;0,(1-'Assumptions (Petroleum)'!AS24)*(Model!AT2251+Model!AT2252-AT2250-AT2413+AT2361)+Model!AT2413-AT2308+Model!AT2309,Model!AT2251+Model!AT2252-AT2250+AT2361-AT2308+Model!AT2309)</f>
        <v>0.293169793</v>
      </c>
      <c r="AU2465" s="219">
        <f>IF(Model!AU2251+Model!AU2252-AU2250-AU2413+AU2361&gt;0,(1-'Assumptions (Petroleum)'!AT24)*(Model!AU2251+Model!AU2252-AU2250-AU2413+AU2361)+Model!AU2413-AU2308+Model!AU2309,Model!AU2251+Model!AU2252-AU2250+AU2361-AU2308+Model!AU2309)</f>
        <v>0.3129037669</v>
      </c>
      <c r="AV2465" s="219">
        <f>IF(Model!AV2251+Model!AV2252-AV2250-AV2413+AV2361&gt;0,(1-'Assumptions (Petroleum)'!AU24)*(Model!AV2251+Model!AV2252-AV2250-AV2413+AV2361)+Model!AV2413-AV2308+Model!AV2309,Model!AV2251+Model!AV2252-AV2250+AV2361-AV2308+Model!AV2309)</f>
        <v>0.3333699767</v>
      </c>
      <c r="AW2465" s="219">
        <f>IF(Model!AW2251+Model!AW2252-AW2250-AW2413+AW2361&gt;0,(1-'Assumptions (Petroleum)'!AV24)*(Model!AW2251+Model!AW2252-AW2250-AW2413+AW2361)+Model!AW2413-AW2308+Model!AW2309,Model!AW2251+Model!AW2252-AW2250+AW2361-AW2308+Model!AW2309)</f>
        <v>0.3537174664</v>
      </c>
      <c r="AX2465" s="219">
        <f>IF(Model!AX2251+Model!AX2252-AX2250-AX2413+AX2361&gt;0,(1-'Assumptions (Petroleum)'!AW24)*(Model!AX2251+Model!AX2252-AX2250-AX2413+AX2361)+Model!AX2413-AX2308+Model!AX2309,Model!AX2251+Model!AX2252-AX2250+AX2361-AX2308+Model!AX2309)</f>
        <v>0.376068665</v>
      </c>
      <c r="AY2465" s="219">
        <f>IF(Model!AY2251+Model!AY2252-AY2250-AY2413+AY2361&gt;0,(1-'Assumptions (Petroleum)'!AX24)*(Model!AY2251+Model!AY2252-AY2250-AY2413+AY2361)+Model!AY2413-AY2308+Model!AY2309,Model!AY2251+Model!AY2252-AY2250+AY2361-AY2308+Model!AY2309)</f>
        <v>0.4071341279</v>
      </c>
      <c r="AZ2465" s="219">
        <f>IF(Model!AZ2251+Model!AZ2252-AZ2250-AZ2413+AZ2361&gt;0,(1-'Assumptions (Petroleum)'!AY24)*(Model!AZ2251+Model!AZ2252-AZ2250-AZ2413+AZ2361)+Model!AZ2413-AZ2308+Model!AZ2309,Model!AZ2251+Model!AZ2252-AZ2250+AZ2361-AZ2308+Model!AZ2309)</f>
        <v>0.4355070768</v>
      </c>
      <c r="BA2465" s="219">
        <f>IF(Model!BA2251+Model!BA2252-BA2250-BA2413+BA2361&gt;0,(1-'Assumptions (Petroleum)'!AZ24)*(Model!BA2251+Model!BA2252-BA2250-BA2413+BA2361)+Model!BA2413-BA2308+Model!BA2309,Model!BA2251+Model!BA2252-BA2250+BA2361-BA2308+Model!BA2309)</f>
        <v>0.4619890987</v>
      </c>
    </row>
    <row r="2466" ht="15.75" customHeight="1">
      <c r="A2466" s="328" t="s">
        <v>64</v>
      </c>
      <c r="B2466" s="159" t="s">
        <v>351</v>
      </c>
      <c r="C2466" s="219">
        <f>IF(C2251+C2252-C2250-C2413+C2361&gt;0,'Assumptions (Petroleum)'!B24*(C2251+C2252-C2250-C2413+C2361)-'Assumptions (Petroleum)'!B25*Model!C2248/10^3,'Assumptions (Petroleum)'!B25*Model!C2248/10^3)</f>
        <v>0.06236296972</v>
      </c>
      <c r="D2466" s="219">
        <f>IF(D2251+D2252-D2250-D2413+D2361&gt;0,'Assumptions (Petroleum)'!C24*(D2251+D2252-D2250-D2413+D2361)-'Assumptions (Petroleum)'!C25*Model!D2248/10^3,'Assumptions (Petroleum)'!C25*Model!D2248/10^3)</f>
        <v>0.06876693468</v>
      </c>
      <c r="E2466" s="219">
        <f>IF(E2251+E2252-E2250-E2413+E2361&gt;0,'Assumptions (Petroleum)'!D24*(E2251+E2252-E2250-E2413+E2361)-'Assumptions (Petroleum)'!D25*Model!E2248/10^3,'Assumptions (Petroleum)'!D25*Model!E2248/10^3)</f>
        <v>0.03897400992</v>
      </c>
      <c r="F2466" s="219">
        <f>IF(F2251+F2252-F2250-F2413+F2361&gt;0,'Assumptions (Petroleum)'!E24*(F2251+F2252-F2250-F2413+F2361)-'Assumptions (Petroleum)'!E25*Model!F2248/10^3,'Assumptions (Petroleum)'!E25*Model!F2248/10^3)</f>
        <v>0.05913709292</v>
      </c>
      <c r="G2466" s="219">
        <f>IF(G2251+G2252-G2250-G2413+G2361&gt;0,'Assumptions (Petroleum)'!F24*(G2251+G2252-G2250-G2413+G2361)-'Assumptions (Petroleum)'!F25*Model!G2248/10^3,'Assumptions (Petroleum)'!F25*Model!G2248/10^3)</f>
        <v>0.05882233718</v>
      </c>
      <c r="H2466" s="219">
        <f>IF(H2251+H2252-H2250-H2413+H2361&gt;0,'Assumptions (Petroleum)'!G24*(H2251+H2252-H2250-H2413+H2361)-'Assumptions (Petroleum)'!G25*Model!H2248/10^3,'Assumptions (Petroleum)'!G25*Model!H2248/10^3)</f>
        <v>0.08114827732</v>
      </c>
      <c r="I2466" s="219">
        <f>IF(I2251+I2252-I2250-I2413+I2361&gt;0,'Assumptions (Petroleum)'!H24*(I2251+I2252-I2250-I2413+I2361)-'Assumptions (Petroleum)'!H25*Model!I2248/10^3,'Assumptions (Petroleum)'!H25*Model!I2248/10^3)</f>
        <v>0.06756333606</v>
      </c>
      <c r="J2466" s="219">
        <f>IF(J2251+J2252-J2250-J2413+J2361&gt;0,'Assumptions (Petroleum)'!I24*(J2251+J2252-J2250-J2413+J2361)-'Assumptions (Petroleum)'!I25*Model!J2248/10^3,'Assumptions (Petroleum)'!I25*Model!J2248/10^3)</f>
        <v>0.06752758079</v>
      </c>
      <c r="K2466" s="219">
        <f>IF(K2251+K2252-K2250-K2413+K2361&gt;0,'Assumptions (Petroleum)'!J24*(K2251+K2252-K2250-K2413+K2361)-'Assumptions (Petroleum)'!J25*Model!K2248/10^3,'Assumptions (Petroleum)'!J25*Model!K2248/10^3)</f>
        <v>0.05788582907</v>
      </c>
      <c r="L2466" s="219">
        <f>IF(L2251+L2252-L2250-L2413+L2361&gt;0,'Assumptions (Petroleum)'!K24*(L2251+L2252-L2250-L2413+L2361)-'Assumptions (Petroleum)'!K25*Model!L2248/10^3,'Assumptions (Petroleum)'!K25*Model!L2248/10^3)</f>
        <v>0.0343684217</v>
      </c>
      <c r="M2466" s="219">
        <f>IF(M2251+M2252-M2250-M2413+M2361&gt;0,'Assumptions (Petroleum)'!L24*(M2251+M2252-M2250-M2413+M2361)-'Assumptions (Petroleum)'!L25*Model!M2248/10^3,'Assumptions (Petroleum)'!L25*Model!M2248/10^3)</f>
        <v>0.02348697664</v>
      </c>
      <c r="N2466" s="219">
        <f>IF(N2251+N2252-N2250-N2413+N2361&gt;0,'Assumptions (Petroleum)'!M24*(N2251+N2252-N2250-N2413+N2361)-'Assumptions (Petroleum)'!M25*Model!N2248/10^3,'Assumptions (Petroleum)'!M25*Model!N2248/10^3)</f>
        <v>0.01756941861</v>
      </c>
      <c r="O2466" s="219">
        <f>IF(O2251+O2252-O2250-O2413+O2361&gt;0,'Assumptions (Petroleum)'!N24*(O2251+O2252-O2250-O2413+O2361)-'Assumptions (Petroleum)'!N25*Model!O2248/10^3,'Assumptions (Petroleum)'!N25*Model!O2248/10^3)</f>
        <v>0.001395960204</v>
      </c>
      <c r="P2466" s="219">
        <f>IF(P2251+P2252-P2250-P2413+P2361&gt;0,'Assumptions (Petroleum)'!O24*(P2251+P2252-P2250-P2413+P2361)-'Assumptions (Petroleum)'!O25*Model!P2248/10^3,'Assumptions (Petroleum)'!O25*Model!P2248/10^3)</f>
        <v>0</v>
      </c>
      <c r="Q2466" s="219">
        <f>IF(Q2251+Q2252-Q2250-Q2413+Q2361&gt;0,'Assumptions (Petroleum)'!P24*(Q2251+Q2252-Q2250-Q2413+Q2361)-'Assumptions (Petroleum)'!P25*Model!Q2248/10^3,'Assumptions (Petroleum)'!P25*Model!Q2248/10^3)</f>
        <v>0</v>
      </c>
      <c r="R2466" s="219">
        <f>IF(R2251+R2252-R2250-R2413+R2361&gt;0,'Assumptions (Petroleum)'!Q24*(R2251+R2252-R2250-R2413+R2361)-'Assumptions (Petroleum)'!Q25*Model!R2248/10^3,'Assumptions (Petroleum)'!Q25*Model!R2248/10^3)</f>
        <v>0</v>
      </c>
      <c r="S2466" s="219">
        <f>IF(S2251+S2252-S2250-S2413+S2361&gt;0,'Assumptions (Petroleum)'!R24*(S2251+S2252-S2250-S2413+S2361)-'Assumptions (Petroleum)'!R25*Model!S2248/10^3,'Assumptions (Petroleum)'!R25*Model!S2248/10^3)</f>
        <v>0</v>
      </c>
      <c r="T2466" s="219">
        <f>IF(T2251+T2252-T2250-T2413+T2361&gt;0,'Assumptions (Petroleum)'!S24*(T2251+T2252-T2250-T2413+T2361)-'Assumptions (Petroleum)'!S25*Model!T2248/10^3,'Assumptions (Petroleum)'!S25*Model!T2248/10^3)</f>
        <v>0</v>
      </c>
      <c r="U2466" s="219">
        <f>IF(U2251+U2252-U2250-U2413+U2361&gt;0,'Assumptions (Petroleum)'!T24*(U2251+U2252-U2250-U2413+U2361)-'Assumptions (Petroleum)'!T25*Model!U2248/10^3,'Assumptions (Petroleum)'!T25*Model!U2248/10^3)</f>
        <v>0</v>
      </c>
      <c r="V2466" s="219">
        <f>IF(V2251+V2252-V2250-V2413+V2361&gt;0,'Assumptions (Petroleum)'!U24*(V2251+V2252-V2250-V2413+V2361)-'Assumptions (Petroleum)'!U25*Model!V2248/10^3,'Assumptions (Petroleum)'!U25*Model!V2248/10^3)</f>
        <v>0</v>
      </c>
      <c r="W2466" s="219">
        <f>IF(W2251+W2252-W2250-W2413+W2361&gt;0,'Assumptions (Petroleum)'!V24*(W2251+W2252-W2250-W2413+W2361)-'Assumptions (Petroleum)'!V25*Model!W2248/10^3,'Assumptions (Petroleum)'!V25*Model!W2248/10^3)</f>
        <v>0</v>
      </c>
      <c r="X2466" s="219">
        <f>IF(X2251+X2252-X2250-X2413+X2361&gt;0,'Assumptions (Petroleum)'!W24*(X2251+X2252-X2250-X2413+X2361)-'Assumptions (Petroleum)'!W25*Model!X2248/10^3,'Assumptions (Petroleum)'!W25*Model!X2248/10^3)</f>
        <v>0</v>
      </c>
      <c r="Y2466" s="219">
        <f>IF(Y2251+Y2252-Y2250-Y2413+Y2361&gt;0,'Assumptions (Petroleum)'!X24*(Y2251+Y2252-Y2250-Y2413+Y2361)-'Assumptions (Petroleum)'!X25*Model!Y2248/10^3,'Assumptions (Petroleum)'!X25*Model!Y2248/10^3)</f>
        <v>0.001821242167</v>
      </c>
      <c r="Z2466" s="219">
        <f>IF(Z2251+Z2252-Z2250-Z2413+Z2361&gt;0,'Assumptions (Petroleum)'!Y24*(Z2251+Z2252-Z2250-Z2413+Z2361)-'Assumptions (Petroleum)'!Y25*Model!Z2248/10^3,'Assumptions (Petroleum)'!Y25*Model!Z2248/10^3)</f>
        <v>0.004308356373</v>
      </c>
      <c r="AA2466" s="219">
        <f>IF(AA2251+AA2252-AA2250-AA2413+AA2361&gt;0,'Assumptions (Petroleum)'!Z24*(AA2251+AA2252-AA2250-AA2413+AA2361)-'Assumptions (Petroleum)'!Z25*Model!AA2248/10^3,'Assumptions (Petroleum)'!Z25*Model!AA2248/10^3)</f>
        <v>0.006861334377</v>
      </c>
      <c r="AB2466" s="219">
        <f>IF(AB2251+AB2252-AB2250-AB2413+AB2361&gt;0,'Assumptions (Petroleum)'!AA24*(AB2251+AB2252-AB2250-AB2413+AB2361)-'Assumptions (Petroleum)'!AA25*Model!AB2248/10^3,'Assumptions (Petroleum)'!AA25*Model!AB2248/10^3)</f>
        <v>0.009656609539</v>
      </c>
      <c r="AC2466" s="219">
        <f>IF(AC2251+AC2252-AC2250-AC2413+AC2361&gt;0,'Assumptions (Petroleum)'!AB24*(AC2251+AC2252-AC2250-AC2413+AC2361)-'Assumptions (Petroleum)'!AB25*Model!AC2248/10^3,'Assumptions (Petroleum)'!AB25*Model!AC2248/10^3)</f>
        <v>0.01265031296</v>
      </c>
      <c r="AD2466" s="219">
        <f>IF(AD2251+AD2252-AD2250-AD2413+AD2361&gt;0,'Assumptions (Petroleum)'!AC24*(AD2251+AD2252-AD2250-AD2413+AD2361)-'Assumptions (Petroleum)'!AC25*Model!AD2248/10^3,'Assumptions (Petroleum)'!AC25*Model!AD2248/10^3)</f>
        <v>0.01570849378</v>
      </c>
      <c r="AE2466" s="219">
        <f>IF(AE2251+AE2252-AE2250-AE2413+AE2361&gt;0,'Assumptions (Petroleum)'!AD24*(AE2251+AE2252-AE2250-AE2413+AE2361)-'Assumptions (Petroleum)'!AD25*Model!AE2248/10^3,'Assumptions (Petroleum)'!AD25*Model!AE2248/10^3)</f>
        <v>0.01858801677</v>
      </c>
      <c r="AF2466" s="219">
        <f>IF(AF2251+AF2252-AF2250-AF2413+AF2361&gt;0,'Assumptions (Petroleum)'!AE24*(AF2251+AF2252-AF2250-AF2413+AF2361)-'Assumptions (Petroleum)'!AE25*Model!AF2248/10^3,'Assumptions (Petroleum)'!AE25*Model!AF2248/10^3)</f>
        <v>0.02168373468</v>
      </c>
      <c r="AG2466" s="219">
        <f>IF(AG2251+AG2252-AG2250-AG2413+AG2361&gt;0,'Assumptions (Petroleum)'!AF24*(AG2251+AG2252-AG2250-AG2413+AG2361)-'Assumptions (Petroleum)'!AF25*Model!AG2248/10^3,'Assumptions (Petroleum)'!AF25*Model!AG2248/10^3)</f>
        <v>0.02510152147</v>
      </c>
      <c r="AH2466" s="219">
        <f>IF(AH2251+AH2252-AH2250-AH2413+AH2361&gt;0,'Assumptions (Petroleum)'!AG24*(AH2251+AH2252-AH2250-AH2413+AH2361)-'Assumptions (Petroleum)'!AG25*Model!AH2248/10^3,'Assumptions (Petroleum)'!AG25*Model!AH2248/10^3)</f>
        <v>0.02856493703</v>
      </c>
      <c r="AI2466" s="219">
        <f>IF(AI2251+AI2252-AI2250-AI2413+AI2361&gt;0,'Assumptions (Petroleum)'!AH24*(AI2251+AI2252-AI2250-AI2413+AI2361)-'Assumptions (Petroleum)'!AH25*Model!AI2248/10^3,'Assumptions (Petroleum)'!AH25*Model!AI2248/10^3)</f>
        <v>0.03193112835</v>
      </c>
      <c r="AJ2466" s="219">
        <f>IF(AJ2251+AJ2252-AJ2250-AJ2413+AJ2361&gt;0,'Assumptions (Petroleum)'!AI24*(AJ2251+AJ2252-AJ2250-AJ2413+AJ2361)-'Assumptions (Petroleum)'!AI25*Model!AJ2248/10^3,'Assumptions (Petroleum)'!AI25*Model!AJ2248/10^3)</f>
        <v>0.03536378635</v>
      </c>
      <c r="AK2466" s="219">
        <f>IF(AK2251+AK2252-AK2250-AK2413+AK2361&gt;0,'Assumptions (Petroleum)'!AJ24*(AK2251+AK2252-AK2250-AK2413+AK2361)-'Assumptions (Petroleum)'!AJ25*Model!AK2248/10^3,'Assumptions (Petroleum)'!AJ25*Model!AK2248/10^3)</f>
        <v>0.0387429508</v>
      </c>
      <c r="AL2466" s="219">
        <f>IF(AL2251+AL2252-AL2250-AL2413+AL2361&gt;0,'Assumptions (Petroleum)'!AK24*(AL2251+AL2252-AL2250-AL2413+AL2361)-'Assumptions (Petroleum)'!AK25*Model!AL2248/10^3,'Assumptions (Petroleum)'!AK25*Model!AL2248/10^3)</f>
        <v>0.04228784845</v>
      </c>
      <c r="AM2466" s="219">
        <f>IF(AM2251+AM2252-AM2250-AM2413+AM2361&gt;0,'Assumptions (Petroleum)'!AL24*(AM2251+AM2252-AM2250-AM2413+AM2361)-'Assumptions (Petroleum)'!AL25*Model!AM2248/10^3,'Assumptions (Petroleum)'!AL25*Model!AM2248/10^3)</f>
        <v>0.04619901521</v>
      </c>
      <c r="AN2466" s="219">
        <f>IF(AN2251+AN2252-AN2250-AN2413+AN2361&gt;0,'Assumptions (Petroleum)'!AM24*(AN2251+AN2252-AN2250-AN2413+AN2361)-'Assumptions (Petroleum)'!AM25*Model!AN2248/10^3,'Assumptions (Petroleum)'!AM25*Model!AN2248/10^3)</f>
        <v>0.05024254398</v>
      </c>
      <c r="AO2466" s="219">
        <f>IF(AO2251+AO2252-AO2250-AO2413+AO2361&gt;0,'Assumptions (Petroleum)'!AN24*(AO2251+AO2252-AO2250-AO2413+AO2361)-'Assumptions (Petroleum)'!AN25*Model!AO2248/10^3,'Assumptions (Petroleum)'!AN25*Model!AO2248/10^3)</f>
        <v>0.05459757942</v>
      </c>
      <c r="AP2466" s="219">
        <f>IF(AP2251+AP2252-AP2250-AP2413+AP2361&gt;0,'Assumptions (Petroleum)'!AO24*(AP2251+AP2252-AP2250-AP2413+AP2361)-'Assumptions (Petroleum)'!AO25*Model!AP2248/10^3,'Assumptions (Petroleum)'!AO25*Model!AP2248/10^3)</f>
        <v>0.05911709249</v>
      </c>
      <c r="AQ2466" s="219">
        <f>IF(AQ2251+AQ2252-AQ2250-AQ2413+AQ2361&gt;0,'Assumptions (Petroleum)'!AP24*(AQ2251+AQ2252-AQ2250-AQ2413+AQ2361)-'Assumptions (Petroleum)'!AP25*Model!AQ2248/10^3,'Assumptions (Petroleum)'!AP25*Model!AQ2248/10^3)</f>
        <v>0.06367481487</v>
      </c>
      <c r="AR2466" s="219">
        <f>IF(AR2251+AR2252-AR2250-AR2413+AR2361&gt;0,'Assumptions (Petroleum)'!AQ24*(AR2251+AR2252-AR2250-AR2413+AR2361)-'Assumptions (Petroleum)'!AQ25*Model!AR2248/10^3,'Assumptions (Petroleum)'!AQ25*Model!AR2248/10^3)</f>
        <v>0.06832990964</v>
      </c>
      <c r="AS2466" s="219">
        <f>IF(AS2251+AS2252-AS2250-AS2413+AS2361&gt;0,'Assumptions (Petroleum)'!AR24*(AS2251+AS2252-AS2250-AS2413+AS2361)-'Assumptions (Petroleum)'!AR25*Model!AS2248/10^3,'Assumptions (Petroleum)'!AR25*Model!AS2248/10^3)</f>
        <v>0.07310197287</v>
      </c>
      <c r="AT2466" s="219">
        <f>IF(AT2251+AT2252-AT2250-AT2413+AT2361&gt;0,'Assumptions (Petroleum)'!AS24*(AT2251+AT2252-AT2250-AT2413+AT2361)-'Assumptions (Petroleum)'!AS25*Model!AT2248/10^3,'Assumptions (Petroleum)'!AS25*Model!AT2248/10^3)</f>
        <v>0.07809726474</v>
      </c>
      <c r="AU2466" s="219">
        <f>IF(AU2251+AU2252-AU2250-AU2413+AU2361&gt;0,'Assumptions (Petroleum)'!AT24*(AU2251+AU2252-AU2250-AU2413+AU2361)-'Assumptions (Petroleum)'!AT25*Model!AU2248/10^3,'Assumptions (Petroleum)'!AT25*Model!AU2248/10^3)</f>
        <v>0.08334630815</v>
      </c>
      <c r="AV2466" s="219">
        <f>IF(AV2251+AV2252-AV2250-AV2413+AV2361&gt;0,'Assumptions (Petroleum)'!AU24*(AV2251+AV2252-AV2250-AV2413+AV2361)-'Assumptions (Petroleum)'!AU25*Model!AV2248/10^3,'Assumptions (Petroleum)'!AU25*Model!AV2248/10^3)</f>
        <v>0.08879006228</v>
      </c>
      <c r="AW2466" s="219">
        <f>IF(AW2251+AW2252-AW2250-AW2413+AW2361&gt;0,'Assumptions (Petroleum)'!AV24*(AW2251+AW2252-AW2250-AW2413+AW2361)-'Assumptions (Petroleum)'!AV25*Model!AW2248/10^3,'Assumptions (Petroleum)'!AV25*Model!AW2248/10^3)</f>
        <v>0.09420232493</v>
      </c>
      <c r="AX2466" s="219">
        <f>IF(AX2251+AX2252-AX2250-AX2413+AX2361&gt;0,'Assumptions (Petroleum)'!AW24*(AX2251+AX2252-AX2250-AX2413+AX2361)-'Assumptions (Petroleum)'!AW25*Model!AX2248/10^3,'Assumptions (Petroleum)'!AW25*Model!AX2248/10^3)</f>
        <v>0.1001472874</v>
      </c>
      <c r="AY2466" s="219">
        <f>IF(AY2251+AY2252-AY2250-AY2413+AY2361&gt;0,'Assumptions (Petroleum)'!AX24*(AY2251+AY2252-AY2250-AY2413+AY2361)-'Assumptions (Petroleum)'!AX25*Model!AY2248/10^3,'Assumptions (Petroleum)'!AX25*Model!AY2248/10^3)</f>
        <v>0.1079422229</v>
      </c>
      <c r="AZ2466" s="219">
        <f>IF(AZ2251+AZ2252-AZ2250-AZ2413+AZ2361&gt;0,'Assumptions (Petroleum)'!AY24*(AZ2251+AZ2252-AZ2250-AZ2413+AZ2361)-'Assumptions (Petroleum)'!AY25*Model!AZ2248/10^3,'Assumptions (Petroleum)'!AY25*Model!AZ2248/10^3)</f>
        <v>0.1150029347</v>
      </c>
      <c r="BA2466" s="219">
        <f>IF(BA2251+BA2252-BA2250-BA2413+BA2361&gt;0,'Assumptions (Petroleum)'!AZ24*(BA2251+BA2252-BA2250-BA2413+BA2361)-'Assumptions (Petroleum)'!AZ25*Model!BA2248/10^3,'Assumptions (Petroleum)'!AZ25*Model!BA2248/10^3)</f>
        <v>0.1215419505</v>
      </c>
    </row>
    <row r="2467" ht="15.75" customHeight="1">
      <c r="A2467" s="331" t="s">
        <v>363</v>
      </c>
      <c r="B2467" s="246" t="s">
        <v>364</v>
      </c>
      <c r="C2467" s="332">
        <f>'Assumptions (NG)'!$V$39*C2253/10^9</f>
        <v>0.001776</v>
      </c>
      <c r="D2467" s="332">
        <f>'Assumptions (NG)'!$V$39*D2253/10^9</f>
        <v>0</v>
      </c>
      <c r="E2467" s="332">
        <f>'Assumptions (NG)'!$V$39*E2253/10^9</f>
        <v>0</v>
      </c>
      <c r="F2467" s="332">
        <f>'Assumptions (NG)'!$V$39*F2253/10^9</f>
        <v>0</v>
      </c>
      <c r="G2467" s="332">
        <f>'Assumptions (NG)'!$V$39*G2253/10^9</f>
        <v>0</v>
      </c>
      <c r="H2467" s="332">
        <f>'Assumptions (NG)'!$V$39*H2253/10^9</f>
        <v>0</v>
      </c>
      <c r="I2467" s="332">
        <f>'Assumptions (NG)'!$V$39*I2253/10^9</f>
        <v>0</v>
      </c>
      <c r="J2467" s="332">
        <f>'Assumptions (NG)'!$V$39*J2253/10^9</f>
        <v>0.00128</v>
      </c>
      <c r="K2467" s="332">
        <f>'Assumptions (NG)'!$V$39*K2253/10^9</f>
        <v>0.0024</v>
      </c>
      <c r="L2467" s="332">
        <f>'Assumptions (NG)'!$V$39*L2253/10^9</f>
        <v>0</v>
      </c>
      <c r="M2467" s="332">
        <f>'Assumptions (NG)'!$V$39*M2253/10^9</f>
        <v>0.00248</v>
      </c>
      <c r="N2467" s="332">
        <f>'Assumptions (NG)'!$V$39*N2253/10^9</f>
        <v>0.00792</v>
      </c>
      <c r="O2467" s="332">
        <f>'Assumptions (NG)'!$V$39*O2253/10^9</f>
        <v>0</v>
      </c>
      <c r="P2467" s="332">
        <f>'Assumptions (NG)'!$V$39*P2253/10^9</f>
        <v>0</v>
      </c>
      <c r="Q2467" s="332">
        <f>'Assumptions (NG)'!$V$39*Q2253/10^9</f>
        <v>0.002944</v>
      </c>
      <c r="R2467" s="332">
        <f>'Assumptions (NG)'!$V$39*R2253/10^9</f>
        <v>0.00664</v>
      </c>
      <c r="S2467" s="332">
        <f>'Assumptions (NG)'!$V$39*S2253/10^9</f>
        <v>0</v>
      </c>
      <c r="T2467" s="332">
        <f>'Assumptions (NG)'!$V$39*T2253/10^9</f>
        <v>0.004416</v>
      </c>
      <c r="U2467" s="332">
        <f>'Assumptions (NG)'!$V$39*U2253/10^9</f>
        <v>0.00016</v>
      </c>
      <c r="V2467" s="332">
        <f>'Assumptions (NG)'!$V$39*V2253/10^9</f>
        <v>0</v>
      </c>
      <c r="W2467" s="332">
        <f>'Assumptions (NG)'!$V$39*W2253/10^9</f>
        <v>0</v>
      </c>
      <c r="X2467" s="332">
        <f>'Assumptions (NG)'!$V$39*X2253/10^9</f>
        <v>0.00123546044</v>
      </c>
      <c r="Y2467" s="332">
        <f>'Assumptions (NG)'!$V$39*Y2253/10^9</f>
        <v>0.00123546044</v>
      </c>
      <c r="Z2467" s="332">
        <f>'Assumptions (NG)'!$V$39*Z2253/10^9</f>
        <v>0.00123546044</v>
      </c>
      <c r="AA2467" s="332">
        <f>'Assumptions (NG)'!$V$39*AA2253/10^9</f>
        <v>0.00123546044</v>
      </c>
      <c r="AB2467" s="332">
        <f>'Assumptions (NG)'!$V$39*AB2253/10^9</f>
        <v>0.00123546044</v>
      </c>
      <c r="AC2467" s="332">
        <f>'Assumptions (NG)'!$V$39*AC2253/10^9</f>
        <v>0.00123546044</v>
      </c>
      <c r="AD2467" s="332">
        <f>'Assumptions (NG)'!$V$39*AD2253/10^9</f>
        <v>0.00123546044</v>
      </c>
      <c r="AE2467" s="332">
        <f>'Assumptions (NG)'!$V$39*AE2253/10^9</f>
        <v>0.00123546044</v>
      </c>
      <c r="AF2467" s="332">
        <f>'Assumptions (NG)'!$V$39*AF2253/10^9</f>
        <v>0.00123546044</v>
      </c>
      <c r="AG2467" s="332">
        <f>'Assumptions (NG)'!$V$39*AG2253/10^9</f>
        <v>0.00123546044</v>
      </c>
      <c r="AH2467" s="332">
        <f>'Assumptions (NG)'!$V$39*AH2253/10^9</f>
        <v>0.00123546044</v>
      </c>
      <c r="AI2467" s="332">
        <f>'Assumptions (NG)'!$V$39*AI2253/10^9</f>
        <v>0.00123546044</v>
      </c>
      <c r="AJ2467" s="332">
        <f>'Assumptions (NG)'!$V$39*AJ2253/10^9</f>
        <v>0.00123546044</v>
      </c>
      <c r="AK2467" s="332">
        <f>'Assumptions (NG)'!$V$39*AK2253/10^9</f>
        <v>0.00123546044</v>
      </c>
      <c r="AL2467" s="332">
        <f>'Assumptions (NG)'!$V$39*AL2253/10^9</f>
        <v>0.00123546044</v>
      </c>
      <c r="AM2467" s="332">
        <f>'Assumptions (NG)'!$V$39*AM2253/10^9</f>
        <v>0.00123546044</v>
      </c>
      <c r="AN2467" s="332">
        <f>'Assumptions (NG)'!$V$39*AN2253/10^9</f>
        <v>0.00123546044</v>
      </c>
      <c r="AO2467" s="332">
        <f>'Assumptions (NG)'!$V$39*AO2253/10^9</f>
        <v>0.00123546044</v>
      </c>
      <c r="AP2467" s="332">
        <f>'Assumptions (NG)'!$V$39*AP2253/10^9</f>
        <v>0.00123546044</v>
      </c>
      <c r="AQ2467" s="332">
        <f>'Assumptions (NG)'!$V$39*AQ2253/10^9</f>
        <v>0.00123546044</v>
      </c>
      <c r="AR2467" s="332">
        <f>'Assumptions (NG)'!$V$39*AR2253/10^9</f>
        <v>0.00123546044</v>
      </c>
      <c r="AS2467" s="332">
        <f>'Assumptions (NG)'!$V$39*AS2253/10^9</f>
        <v>0.00123546044</v>
      </c>
      <c r="AT2467" s="332">
        <f>'Assumptions (NG)'!$V$39*AT2253/10^9</f>
        <v>0.00123546044</v>
      </c>
      <c r="AU2467" s="332">
        <f>'Assumptions (NG)'!$V$39*AU2253/10^9</f>
        <v>0.00123546044</v>
      </c>
      <c r="AV2467" s="332">
        <f>'Assumptions (NG)'!$V$39*AV2253/10^9</f>
        <v>0.00123546044</v>
      </c>
      <c r="AW2467" s="332">
        <f>'Assumptions (NG)'!$V$39*AW2253/10^9</f>
        <v>0.00123546044</v>
      </c>
      <c r="AX2467" s="332">
        <f>'Assumptions (NG)'!$V$39*AX2253/10^9</f>
        <v>0.00123546044</v>
      </c>
      <c r="AY2467" s="332">
        <f>'Assumptions (NG)'!$V$39*AY2253/10^9</f>
        <v>0.00123546044</v>
      </c>
      <c r="AZ2467" s="332">
        <f>'Assumptions (NG)'!$V$39*AZ2253/10^9</f>
        <v>0.00123546044</v>
      </c>
      <c r="BA2467" s="332">
        <f>'Assumptions (NG)'!$V$39*BA2253/10^9</f>
        <v>0.00123546044</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2.728072919</v>
      </c>
      <c r="D2468" s="334">
        <f>D2248*'Assumptions (Petroleum)'!$V23</f>
        <v>2.934709652</v>
      </c>
      <c r="E2468" s="334">
        <f>E2248*'Assumptions (Petroleum)'!$V23</f>
        <v>1.883915188</v>
      </c>
      <c r="F2468" s="334">
        <f>F2248*'Assumptions (Petroleum)'!$V23</f>
        <v>2.298134904</v>
      </c>
      <c r="G2468" s="334">
        <f>G2248*'Assumptions (Petroleum)'!$V23</f>
        <v>2.173871775</v>
      </c>
      <c r="H2468" s="334">
        <f>H2248*'Assumptions (Petroleum)'!$V23</f>
        <v>2.443624748</v>
      </c>
      <c r="I2468" s="334">
        <f>I2248*'Assumptions (Petroleum)'!$V23</f>
        <v>2.275007045</v>
      </c>
      <c r="J2468" s="334">
        <f>J2248*'Assumptions (Petroleum)'!$V23</f>
        <v>2.242152516</v>
      </c>
      <c r="K2468" s="334">
        <f>K2248*'Assumptions (Petroleum)'!$V23</f>
        <v>1.673073651</v>
      </c>
      <c r="L2468" s="334">
        <f>L2248*'Assumptions (Petroleum)'!$V23</f>
        <v>1.482150412</v>
      </c>
      <c r="M2468" s="334">
        <f>M2248*'Assumptions (Petroleum)'!$V23</f>
        <v>1.017615233</v>
      </c>
      <c r="N2468" s="334">
        <f>N2248*'Assumptions (Petroleum)'!$V23</f>
        <v>0.8747489478</v>
      </c>
      <c r="O2468" s="334">
        <f>O2248*'Assumptions (Petroleum)'!$V23</f>
        <v>0.2784209973</v>
      </c>
      <c r="P2468" s="334">
        <f>P2248*'Assumptions (Petroleum)'!$V23</f>
        <v>0.06614615737</v>
      </c>
      <c r="Q2468" s="334">
        <f>Q2248*'Assumptions (Petroleum)'!$V23</f>
        <v>0.06369647758</v>
      </c>
      <c r="R2468" s="334">
        <f>R2248*'Assumptions (Petroleum)'!$V23</f>
        <v>0.08119007319</v>
      </c>
      <c r="S2468" s="334">
        <f>S2248*'Assumptions (Petroleum)'!$V23</f>
        <v>0.1686734218</v>
      </c>
      <c r="T2468" s="334">
        <f>T2248*'Assumptions (Petroleum)'!$V23</f>
        <v>0.04399432754</v>
      </c>
      <c r="U2468" s="334">
        <f>U2248*'Assumptions (Petroleum)'!$V23</f>
        <v>0.06616825252</v>
      </c>
      <c r="V2468" s="334">
        <f>V2248*'Assumptions (Petroleum)'!$V23</f>
        <v>0.06616825252</v>
      </c>
      <c r="W2468" s="334">
        <f>W2248*'Assumptions (Petroleum)'!$V23</f>
        <v>0.06616825252</v>
      </c>
      <c r="X2468" s="334">
        <f>X2248*'Assumptions (Petroleum)'!$V23</f>
        <v>0.2340570041</v>
      </c>
      <c r="Y2468" s="334">
        <f>Y2248*'Assumptions (Petroleum)'!$V23</f>
        <v>0.4019457556</v>
      </c>
      <c r="Z2468" s="334">
        <f>Z2248*'Assumptions (Petroleum)'!$V23</f>
        <v>0.5698345072</v>
      </c>
      <c r="AA2468" s="334">
        <f>AA2248*'Assumptions (Petroleum)'!$V23</f>
        <v>0.7377232588</v>
      </c>
      <c r="AB2468" s="334">
        <f>AB2248*'Assumptions (Petroleum)'!$V23</f>
        <v>0.9056120103</v>
      </c>
      <c r="AC2468" s="334">
        <f>AC2248*'Assumptions (Petroleum)'!$V23</f>
        <v>1.073500762</v>
      </c>
      <c r="AD2468" s="334">
        <f>AD2248*'Assumptions (Petroleum)'!$V23</f>
        <v>1.241389513</v>
      </c>
      <c r="AE2468" s="334">
        <f>AE2248*'Assumptions (Petroleum)'!$V23</f>
        <v>1.409278265</v>
      </c>
      <c r="AF2468" s="334">
        <f>AF2248*'Assumptions (Petroleum)'!$V23</f>
        <v>1.577167017</v>
      </c>
      <c r="AG2468" s="334">
        <f>AG2248*'Assumptions (Petroleum)'!$V23</f>
        <v>1.745055768</v>
      </c>
      <c r="AH2468" s="334">
        <f>AH2248*'Assumptions (Petroleum)'!$V23</f>
        <v>1.91294452</v>
      </c>
      <c r="AI2468" s="334">
        <f>AI2248*'Assumptions (Petroleum)'!$V23</f>
        <v>2.080833271</v>
      </c>
      <c r="AJ2468" s="334">
        <f>AJ2248*'Assumptions (Petroleum)'!$V23</f>
        <v>2.248722023</v>
      </c>
      <c r="AK2468" s="334">
        <f>AK2248*'Assumptions (Petroleum)'!$V23</f>
        <v>2.416610774</v>
      </c>
      <c r="AL2468" s="334">
        <f>AL2248*'Assumptions (Petroleum)'!$V23</f>
        <v>2.584499526</v>
      </c>
      <c r="AM2468" s="334">
        <f>AM2248*'Assumptions (Petroleum)'!$V23</f>
        <v>2.752388278</v>
      </c>
      <c r="AN2468" s="334">
        <f>AN2248*'Assumptions (Petroleum)'!$V23</f>
        <v>2.920277029</v>
      </c>
      <c r="AO2468" s="334">
        <f>AO2248*'Assumptions (Petroleum)'!$V23</f>
        <v>3.088165781</v>
      </c>
      <c r="AP2468" s="334">
        <f>AP2248*'Assumptions (Petroleum)'!$V23</f>
        <v>3.256054532</v>
      </c>
      <c r="AQ2468" s="334">
        <f>AQ2248*'Assumptions (Petroleum)'!$V23</f>
        <v>3.423943284</v>
      </c>
      <c r="AR2468" s="334">
        <f>AR2248*'Assumptions (Petroleum)'!$V23</f>
        <v>3.591832035</v>
      </c>
      <c r="AS2468" s="334">
        <f>AS2248*'Assumptions (Petroleum)'!$V23</f>
        <v>3.759720787</v>
      </c>
      <c r="AT2468" s="334">
        <f>AT2248*'Assumptions (Petroleum)'!$V23</f>
        <v>3.927609538</v>
      </c>
      <c r="AU2468" s="334">
        <f>AU2248*'Assumptions (Petroleum)'!$V23</f>
        <v>4.09549829</v>
      </c>
      <c r="AV2468" s="334">
        <f>AV2248*'Assumptions (Petroleum)'!$V23</f>
        <v>4.263387042</v>
      </c>
      <c r="AW2468" s="334">
        <f>AW2248*'Assumptions (Petroleum)'!$V23</f>
        <v>4.431275793</v>
      </c>
      <c r="AX2468" s="334">
        <f>AX2248*'Assumptions (Petroleum)'!$V23</f>
        <v>4.599164545</v>
      </c>
      <c r="AY2468" s="334">
        <f>AY2248*'Assumptions (Petroleum)'!$V23</f>
        <v>4.767053296</v>
      </c>
      <c r="AZ2468" s="334">
        <f>AZ2248*'Assumptions (Petroleum)'!$V23</f>
        <v>4.934942048</v>
      </c>
      <c r="BA2468" s="334">
        <f>BA2248*'Assumptions (Petroleum)'!$V23</f>
        <v>5.102830799</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0.6012057196</v>
      </c>
      <c r="AP2469" s="336">
        <f>'Assumptions (Battery)'!AO47</f>
        <v>0.6012057196</v>
      </c>
      <c r="AQ2469" s="336">
        <f>'Assumptions (Battery)'!AP47</f>
        <v>0.6012057196</v>
      </c>
      <c r="AR2469" s="336">
        <f>'Assumptions (Battery)'!AQ47</f>
        <v>0.6012057196</v>
      </c>
      <c r="AS2469" s="336">
        <f>'Assumptions (Battery)'!AR47</f>
        <v>0.6012057196</v>
      </c>
      <c r="AT2469" s="336">
        <f>'Assumptions (Battery)'!AS47</f>
        <v>0.6012057196</v>
      </c>
      <c r="AU2469" s="336">
        <f>'Assumptions (Battery)'!AT47</f>
        <v>0.6012057196</v>
      </c>
      <c r="AV2469" s="336">
        <f>'Assumptions (Battery)'!AU47</f>
        <v>0.6012057196</v>
      </c>
      <c r="AW2469" s="336">
        <f>'Assumptions (Battery)'!AV47</f>
        <v>0.6012057196</v>
      </c>
      <c r="AX2469" s="336">
        <f>'Assumptions (Battery)'!AW47</f>
        <v>0.6012057196</v>
      </c>
      <c r="AY2469" s="336">
        <f>'Assumptions (Battery)'!AX47</f>
        <v>0.6012057196</v>
      </c>
      <c r="AZ2469" s="336">
        <f>'Assumptions (Battery)'!AY47</f>
        <v>0.6012057196</v>
      </c>
      <c r="BA2469" s="336">
        <f>'Assumptions (Battery)'!AZ47</f>
        <v>0.6012057196</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0.0009344</v>
      </c>
      <c r="Y2470" s="247">
        <f t="shared" ref="Y2470:BA2470" si="84">X2470-Y2469+X2479</f>
        <v>0.6021401196</v>
      </c>
      <c r="Z2470" s="247">
        <f t="shared" si="84"/>
        <v>1.203345839</v>
      </c>
      <c r="AA2470" s="247">
        <f t="shared" si="84"/>
        <v>1.804551559</v>
      </c>
      <c r="AB2470" s="247">
        <f t="shared" si="84"/>
        <v>2.405757279</v>
      </c>
      <c r="AC2470" s="247">
        <f t="shared" si="84"/>
        <v>3.006962998</v>
      </c>
      <c r="AD2470" s="247">
        <f t="shared" si="84"/>
        <v>3.608168718</v>
      </c>
      <c r="AE2470" s="247">
        <f t="shared" si="84"/>
        <v>4.209374437</v>
      </c>
      <c r="AF2470" s="247">
        <f t="shared" si="84"/>
        <v>4.810580157</v>
      </c>
      <c r="AG2470" s="247">
        <f t="shared" si="84"/>
        <v>5.411785877</v>
      </c>
      <c r="AH2470" s="247">
        <f t="shared" si="84"/>
        <v>6.012991596</v>
      </c>
      <c r="AI2470" s="247">
        <f t="shared" si="84"/>
        <v>6.614197316</v>
      </c>
      <c r="AJ2470" s="247">
        <f t="shared" si="84"/>
        <v>7.215403036</v>
      </c>
      <c r="AK2470" s="247">
        <f t="shared" si="84"/>
        <v>7.816608755</v>
      </c>
      <c r="AL2470" s="247">
        <f t="shared" si="84"/>
        <v>8.417814475</v>
      </c>
      <c r="AM2470" s="247">
        <f t="shared" si="84"/>
        <v>9.019020194</v>
      </c>
      <c r="AN2470" s="247">
        <f t="shared" si="84"/>
        <v>9.620225914</v>
      </c>
      <c r="AO2470" s="247">
        <f t="shared" si="84"/>
        <v>9.620225914</v>
      </c>
      <c r="AP2470" s="247">
        <f t="shared" si="84"/>
        <v>10.22143163</v>
      </c>
      <c r="AQ2470" s="247">
        <f t="shared" si="84"/>
        <v>10.82263735</v>
      </c>
      <c r="AR2470" s="247">
        <f t="shared" si="84"/>
        <v>11.42384307</v>
      </c>
      <c r="AS2470" s="247">
        <f t="shared" si="84"/>
        <v>12.02504879</v>
      </c>
      <c r="AT2470" s="247">
        <f t="shared" si="84"/>
        <v>12.62625451</v>
      </c>
      <c r="AU2470" s="247">
        <f t="shared" si="84"/>
        <v>13.22746023</v>
      </c>
      <c r="AV2470" s="247">
        <f t="shared" si="84"/>
        <v>13.82866595</v>
      </c>
      <c r="AW2470" s="247">
        <f t="shared" si="84"/>
        <v>14.42987167</v>
      </c>
      <c r="AX2470" s="247">
        <f t="shared" si="84"/>
        <v>15.03107739</v>
      </c>
      <c r="AY2470" s="247">
        <f t="shared" si="84"/>
        <v>15.63228311</v>
      </c>
      <c r="AZ2470" s="247">
        <f t="shared" si="84"/>
        <v>16.23348883</v>
      </c>
      <c r="BA2470" s="247">
        <f t="shared" si="84"/>
        <v>16.83469455</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4</v>
      </c>
      <c r="AG2471" s="338">
        <f>'Assumptions (Battery)'!AF46</f>
        <v>6</v>
      </c>
      <c r="AH2471" s="338">
        <f>'Assumptions (Battery)'!AG46</f>
        <v>2</v>
      </c>
      <c r="AI2471" s="338">
        <f>'Assumptions (Battery)'!AH46</f>
        <v>5.5</v>
      </c>
      <c r="AJ2471" s="338">
        <f>'Assumptions (Battery)'!AI46</f>
        <v>102</v>
      </c>
      <c r="AK2471" s="338">
        <f>'Assumptions (Battery)'!AJ46</f>
        <v>42</v>
      </c>
      <c r="AL2471" s="338">
        <f>'Assumptions (Battery)'!AK46</f>
        <v>72.1</v>
      </c>
      <c r="AM2471" s="338">
        <f>'Assumptions (Battery)'!AL46</f>
        <v>0</v>
      </c>
      <c r="AN2471" s="338">
        <f>'Assumptions (Battery)'!AM46</f>
        <v>0</v>
      </c>
      <c r="AO2471" s="338">
        <f>'Assumptions (Battery)'!AN46</f>
        <v>1145.928605</v>
      </c>
      <c r="AP2471" s="338">
        <f>'Assumptions (Battery)'!AO46</f>
        <v>1145.928605</v>
      </c>
      <c r="AQ2471" s="338">
        <f>'Assumptions (Battery)'!AP46</f>
        <v>1145.928605</v>
      </c>
      <c r="AR2471" s="338">
        <f>'Assumptions (Battery)'!AQ46</f>
        <v>1145.928605</v>
      </c>
      <c r="AS2471" s="338">
        <f>'Assumptions (Battery)'!AR46</f>
        <v>1145.928605</v>
      </c>
      <c r="AT2471" s="338">
        <f>'Assumptions (Battery)'!AS46</f>
        <v>1145.928605</v>
      </c>
      <c r="AU2471" s="338">
        <f>'Assumptions (Battery)'!AT46</f>
        <v>1145.928605</v>
      </c>
      <c r="AV2471" s="338">
        <f>'Assumptions (Battery)'!AU46</f>
        <v>1145.928605</v>
      </c>
      <c r="AW2471" s="338">
        <f>'Assumptions (Battery)'!AV46</f>
        <v>1149.928605</v>
      </c>
      <c r="AX2471" s="338">
        <f>'Assumptions (Battery)'!AW46</f>
        <v>1151.928605</v>
      </c>
      <c r="AY2471" s="338">
        <f>'Assumptions (Battery)'!AX46</f>
        <v>1147.928605</v>
      </c>
      <c r="AZ2471" s="338">
        <f>'Assumptions (Battery)'!AY46</f>
        <v>1151.428605</v>
      </c>
      <c r="BA2471" s="338">
        <f>'Assumptions (Battery)'!AZ46</f>
        <v>1247.928605</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233.6</v>
      </c>
      <c r="Y2472" s="253">
        <f t="shared" ref="Y2472:BA2472" si="85">X2472-Y2471+X2478</f>
        <v>1379.528605</v>
      </c>
      <c r="Z2472" s="253">
        <f t="shared" si="85"/>
        <v>2525.45721</v>
      </c>
      <c r="AA2472" s="253">
        <f t="shared" si="85"/>
        <v>3671.385815</v>
      </c>
      <c r="AB2472" s="253">
        <f t="shared" si="85"/>
        <v>4817.314419</v>
      </c>
      <c r="AC2472" s="253">
        <f t="shared" si="85"/>
        <v>5963.243024</v>
      </c>
      <c r="AD2472" s="253">
        <f t="shared" si="85"/>
        <v>7109.171629</v>
      </c>
      <c r="AE2472" s="253">
        <f t="shared" si="85"/>
        <v>8255.100234</v>
      </c>
      <c r="AF2472" s="253">
        <f t="shared" si="85"/>
        <v>9397.028839</v>
      </c>
      <c r="AG2472" s="253">
        <f t="shared" si="85"/>
        <v>10540.95744</v>
      </c>
      <c r="AH2472" s="253">
        <f t="shared" si="85"/>
        <v>11690.88605</v>
      </c>
      <c r="AI2472" s="253">
        <f t="shared" si="85"/>
        <v>12833.31465</v>
      </c>
      <c r="AJ2472" s="253">
        <f t="shared" si="85"/>
        <v>13882.74326</v>
      </c>
      <c r="AK2472" s="253">
        <f t="shared" si="85"/>
        <v>15088.67186</v>
      </c>
      <c r="AL2472" s="253">
        <f t="shared" si="85"/>
        <v>16204.50047</v>
      </c>
      <c r="AM2472" s="253">
        <f t="shared" si="85"/>
        <v>17422.52907</v>
      </c>
      <c r="AN2472" s="253">
        <f t="shared" si="85"/>
        <v>18568.45768</v>
      </c>
      <c r="AO2472" s="253">
        <f t="shared" si="85"/>
        <v>18568.45768</v>
      </c>
      <c r="AP2472" s="253">
        <f t="shared" si="85"/>
        <v>19714.38628</v>
      </c>
      <c r="AQ2472" s="253">
        <f t="shared" si="85"/>
        <v>20860.31489</v>
      </c>
      <c r="AR2472" s="253">
        <f t="shared" si="85"/>
        <v>22006.24349</v>
      </c>
      <c r="AS2472" s="253">
        <f t="shared" si="85"/>
        <v>23152.1721</v>
      </c>
      <c r="AT2472" s="253">
        <f t="shared" si="85"/>
        <v>24298.1007</v>
      </c>
      <c r="AU2472" s="253">
        <f t="shared" si="85"/>
        <v>25444.02931</v>
      </c>
      <c r="AV2472" s="253">
        <f t="shared" si="85"/>
        <v>26589.95791</v>
      </c>
      <c r="AW2472" s="253">
        <f t="shared" si="85"/>
        <v>27731.88652</v>
      </c>
      <c r="AX2472" s="253">
        <f t="shared" si="85"/>
        <v>28875.81512</v>
      </c>
      <c r="AY2472" s="253">
        <f t="shared" si="85"/>
        <v>30025.74373</v>
      </c>
      <c r="AZ2472" s="253">
        <f t="shared" si="85"/>
        <v>31168.17233</v>
      </c>
      <c r="BA2472" s="253">
        <f t="shared" si="85"/>
        <v>32217.60094</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4.0</v>
      </c>
      <c r="P2473" s="171">
        <v>10.0</v>
      </c>
      <c r="Q2473" s="171">
        <v>12.0</v>
      </c>
      <c r="R2473" s="171">
        <v>17.5</v>
      </c>
      <c r="S2473" s="171">
        <v>119.5</v>
      </c>
      <c r="T2473" s="171">
        <v>161.5</v>
      </c>
      <c r="U2473" s="171">
        <v>233.6</v>
      </c>
      <c r="V2473" s="319">
        <f t="shared" ref="V2473:W2473" si="86">U2473+V2478</f>
        <v>233.6</v>
      </c>
      <c r="W2473" s="319">
        <f t="shared" si="86"/>
        <v>233.6</v>
      </c>
      <c r="X2473" s="154">
        <f t="shared" ref="X2473:AZ2473" si="87">W2473+($BA$2473-$W$2473)/($BA$2-$W$2)</f>
        <v>1379.528605</v>
      </c>
      <c r="Y2473" s="154">
        <f t="shared" si="87"/>
        <v>2525.45721</v>
      </c>
      <c r="Z2473" s="154">
        <f t="shared" si="87"/>
        <v>3671.385815</v>
      </c>
      <c r="AA2473" s="154">
        <f t="shared" si="87"/>
        <v>4817.314419</v>
      </c>
      <c r="AB2473" s="154">
        <f t="shared" si="87"/>
        <v>5963.243024</v>
      </c>
      <c r="AC2473" s="154">
        <f t="shared" si="87"/>
        <v>7109.171629</v>
      </c>
      <c r="AD2473" s="154">
        <f t="shared" si="87"/>
        <v>8255.100234</v>
      </c>
      <c r="AE2473" s="154">
        <f t="shared" si="87"/>
        <v>9401.028839</v>
      </c>
      <c r="AF2473" s="154">
        <f t="shared" si="87"/>
        <v>10546.95744</v>
      </c>
      <c r="AG2473" s="154">
        <f t="shared" si="87"/>
        <v>11692.88605</v>
      </c>
      <c r="AH2473" s="154">
        <f t="shared" si="87"/>
        <v>12838.81465</v>
      </c>
      <c r="AI2473" s="154">
        <f t="shared" si="87"/>
        <v>13984.74326</v>
      </c>
      <c r="AJ2473" s="154">
        <f t="shared" si="87"/>
        <v>15130.67186</v>
      </c>
      <c r="AK2473" s="154">
        <f t="shared" si="87"/>
        <v>16276.60047</v>
      </c>
      <c r="AL2473" s="154">
        <f t="shared" si="87"/>
        <v>17422.52907</v>
      </c>
      <c r="AM2473" s="154">
        <f t="shared" si="87"/>
        <v>18568.45768</v>
      </c>
      <c r="AN2473" s="154">
        <f t="shared" si="87"/>
        <v>19714.38628</v>
      </c>
      <c r="AO2473" s="154">
        <f t="shared" si="87"/>
        <v>20860.31489</v>
      </c>
      <c r="AP2473" s="154">
        <f t="shared" si="87"/>
        <v>22006.24349</v>
      </c>
      <c r="AQ2473" s="154">
        <f t="shared" si="87"/>
        <v>23152.1721</v>
      </c>
      <c r="AR2473" s="154">
        <f t="shared" si="87"/>
        <v>24298.1007</v>
      </c>
      <c r="AS2473" s="154">
        <f t="shared" si="87"/>
        <v>25444.02931</v>
      </c>
      <c r="AT2473" s="154">
        <f t="shared" si="87"/>
        <v>26589.95791</v>
      </c>
      <c r="AU2473" s="154">
        <f t="shared" si="87"/>
        <v>27735.88652</v>
      </c>
      <c r="AV2473" s="154">
        <f t="shared" si="87"/>
        <v>28881.81512</v>
      </c>
      <c r="AW2473" s="154">
        <f t="shared" si="87"/>
        <v>30027.74373</v>
      </c>
      <c r="AX2473" s="154">
        <f t="shared" si="87"/>
        <v>31173.67233</v>
      </c>
      <c r="AY2473" s="154">
        <f t="shared" si="87"/>
        <v>32319.60094</v>
      </c>
      <c r="AZ2473" s="154">
        <f t="shared" si="87"/>
        <v>33465.52954</v>
      </c>
      <c r="BA2473" s="155">
        <f>Inputs!$H$14</f>
        <v>34611.45815</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0.000016</v>
      </c>
      <c r="P2474" s="342">
        <f t="shared" si="88"/>
        <v>0.00004</v>
      </c>
      <c r="Q2474" s="342">
        <f t="shared" si="88"/>
        <v>0.000048</v>
      </c>
      <c r="R2474" s="342">
        <f t="shared" si="88"/>
        <v>0.00007</v>
      </c>
      <c r="S2474" s="342">
        <f t="shared" si="88"/>
        <v>0.000478</v>
      </c>
      <c r="T2474" s="342">
        <f t="shared" si="88"/>
        <v>0.000646</v>
      </c>
      <c r="U2474" s="342">
        <f t="shared" si="88"/>
        <v>0.0009344</v>
      </c>
      <c r="V2474" s="342">
        <f t="shared" si="88"/>
        <v>0.0009344</v>
      </c>
      <c r="W2474" s="342">
        <f t="shared" si="88"/>
        <v>0.0009344</v>
      </c>
      <c r="X2474" s="154">
        <f t="shared" ref="X2474:AZ2474" si="89">W2474+($BA$2474-$W$2474)/($BA$2-$W$2)</f>
        <v>0.6021401196</v>
      </c>
      <c r="Y2474" s="154">
        <f t="shared" si="89"/>
        <v>1.203345839</v>
      </c>
      <c r="Z2474" s="154">
        <f t="shared" si="89"/>
        <v>1.804551559</v>
      </c>
      <c r="AA2474" s="154">
        <f t="shared" si="89"/>
        <v>2.405757279</v>
      </c>
      <c r="AB2474" s="154">
        <f t="shared" si="89"/>
        <v>3.006962998</v>
      </c>
      <c r="AC2474" s="154">
        <f t="shared" si="89"/>
        <v>3.608168718</v>
      </c>
      <c r="AD2474" s="154">
        <f t="shared" si="89"/>
        <v>4.209374437</v>
      </c>
      <c r="AE2474" s="154">
        <f t="shared" si="89"/>
        <v>4.810580157</v>
      </c>
      <c r="AF2474" s="154">
        <f t="shared" si="89"/>
        <v>5.411785877</v>
      </c>
      <c r="AG2474" s="154">
        <f t="shared" si="89"/>
        <v>6.012991596</v>
      </c>
      <c r="AH2474" s="154">
        <f t="shared" si="89"/>
        <v>6.614197316</v>
      </c>
      <c r="AI2474" s="154">
        <f t="shared" si="89"/>
        <v>7.215403036</v>
      </c>
      <c r="AJ2474" s="154">
        <f t="shared" si="89"/>
        <v>7.816608755</v>
      </c>
      <c r="AK2474" s="154">
        <f t="shared" si="89"/>
        <v>8.417814475</v>
      </c>
      <c r="AL2474" s="154">
        <f t="shared" si="89"/>
        <v>9.019020194</v>
      </c>
      <c r="AM2474" s="154">
        <f t="shared" si="89"/>
        <v>9.620225914</v>
      </c>
      <c r="AN2474" s="154">
        <f t="shared" si="89"/>
        <v>10.22143163</v>
      </c>
      <c r="AO2474" s="154">
        <f t="shared" si="89"/>
        <v>10.82263735</v>
      </c>
      <c r="AP2474" s="154">
        <f t="shared" si="89"/>
        <v>11.42384307</v>
      </c>
      <c r="AQ2474" s="154">
        <f t="shared" si="89"/>
        <v>12.02504879</v>
      </c>
      <c r="AR2474" s="154">
        <f t="shared" si="89"/>
        <v>12.62625451</v>
      </c>
      <c r="AS2474" s="154">
        <f t="shared" si="89"/>
        <v>13.22746023</v>
      </c>
      <c r="AT2474" s="154">
        <f t="shared" si="89"/>
        <v>13.82866595</v>
      </c>
      <c r="AU2474" s="154">
        <f t="shared" si="89"/>
        <v>14.42987167</v>
      </c>
      <c r="AV2474" s="154">
        <f t="shared" si="89"/>
        <v>15.03107739</v>
      </c>
      <c r="AW2474" s="154">
        <f t="shared" si="89"/>
        <v>15.63228311</v>
      </c>
      <c r="AX2474" s="154">
        <f t="shared" si="89"/>
        <v>16.23348883</v>
      </c>
      <c r="AY2474" s="154">
        <f t="shared" si="89"/>
        <v>16.83469455</v>
      </c>
      <c r="AZ2474" s="154">
        <f t="shared" si="89"/>
        <v>17.43590027</v>
      </c>
      <c r="BA2474" s="343">
        <f>Inputs!$I$14</f>
        <v>18.03710599</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0.0002221614168</v>
      </c>
      <c r="P2475" s="219">
        <f>0.025*(P2473*'Assumptions (Battery)'!O2+P2474*10^6*'Assumptions (Battery)'!O3)/10^9</f>
        <v>0.000527574624</v>
      </c>
      <c r="Q2475" s="219">
        <f>0.025*(Q2473*'Assumptions (Battery)'!P2+Q2474*10^6*'Assumptions (Battery)'!P3)/10^9</f>
        <v>0.0006013681142</v>
      </c>
      <c r="R2475" s="219">
        <f>0.025*(R2473*'Assumptions (Battery)'!Q2+R2474*10^6*'Assumptions (Battery)'!Q3)/10^9</f>
        <v>0.0008330526549</v>
      </c>
      <c r="S2475" s="219">
        <f>0.025*(S2473*'Assumptions (Battery)'!R2+S2474*10^6*'Assumptions (Battery)'!R3)/10^9</f>
        <v>0.005403529943</v>
      </c>
      <c r="T2475" s="219">
        <f>0.025*(T2473*'Assumptions (Battery)'!S2+T2474*10^6*'Assumptions (Battery)'!S3)/10^9</f>
        <v>0.006936772264</v>
      </c>
      <c r="U2475" s="219">
        <f>0.025*(U2473*'Assumptions (Battery)'!T2+U2474*10^6*'Assumptions (Battery)'!T3)/10^9</f>
        <v>0.00953088</v>
      </c>
      <c r="V2475" s="219">
        <f>0.025*(V2473*'Assumptions (Battery)'!U2+V2474*10^6*'Assumptions (Battery)'!U3)/10^9</f>
        <v>0.009192871645</v>
      </c>
      <c r="W2475" s="219">
        <f>0.025*(W2473*'Assumptions (Battery)'!V2+W2474*10^6*'Assumptions (Battery)'!V3)/10^9</f>
        <v>0.008838047443</v>
      </c>
      <c r="X2475" s="219">
        <f>0.025*(X2473*'Assumptions (Battery)'!W2+X2474*10^6*'Assumptions (Battery)'!W3)/10^9</f>
        <v>4.475431971</v>
      </c>
      <c r="Y2475" s="219">
        <f>0.025*(Y2473*'Assumptions (Battery)'!X2+Y2474*10^6*'Assumptions (Battery)'!X3)/10^9</f>
        <v>8.530773717</v>
      </c>
      <c r="Z2475" s="219">
        <f>0.025*(Z2473*'Assumptions (Battery)'!Y2+Z2474*10^6*'Assumptions (Battery)'!Y3)/10^9</f>
        <v>12.09597884</v>
      </c>
      <c r="AA2475" s="219">
        <f>0.025*(AA2473*'Assumptions (Battery)'!Z2+AA2474*10^6*'Assumptions (Battery)'!Z3)/10^9</f>
        <v>15.22220422</v>
      </c>
      <c r="AB2475" s="219">
        <f>0.025*(AB2473*'Assumptions (Battery)'!AA2+AB2474*10^6*'Assumptions (Battery)'!AA3)/10^9</f>
        <v>17.75907844</v>
      </c>
      <c r="AC2475" s="219">
        <f>0.025*(AC2473*'Assumptions (Battery)'!AB2+AC2474*10^6*'Assumptions (Battery)'!AB3)/10^9</f>
        <v>20.88177766</v>
      </c>
      <c r="AD2475" s="219">
        <f>0.025*(AD2473*'Assumptions (Battery)'!AC2+AD2474*10^6*'Assumptions (Battery)'!AC3)/10^9</f>
        <v>23.95796959</v>
      </c>
      <c r="AE2475" s="219">
        <f>0.025*(AE2473*'Assumptions (Battery)'!AD2+AE2474*10^6*'Assumptions (Battery)'!AD3)/10^9</f>
        <v>26.74458539</v>
      </c>
      <c r="AF2475" s="219">
        <f>0.025*(AF2473*'Assumptions (Battery)'!AE2+AF2474*10^6*'Assumptions (Battery)'!AE3)/10^9</f>
        <v>29.33321094</v>
      </c>
      <c r="AG2475" s="219">
        <f>0.025*(AG2473*'Assumptions (Battery)'!AF2+AG2474*10^6*'Assumptions (Battery)'!AF3)/10^9</f>
        <v>31.89817555</v>
      </c>
      <c r="AH2475" s="219">
        <f>0.025*(AH2473*'Assumptions (Battery)'!AG2+AH2474*10^6*'Assumptions (Battery)'!AG3)/10^9</f>
        <v>35.34594563</v>
      </c>
      <c r="AI2475" s="219">
        <f>0.025*(AI2473*'Assumptions (Battery)'!AH2+AI2474*10^6*'Assumptions (Battery)'!AH3)/10^9</f>
        <v>38.83715513</v>
      </c>
      <c r="AJ2475" s="219">
        <f>0.025*(AJ2473*'Assumptions (Battery)'!AI2+AJ2474*10^6*'Assumptions (Battery)'!AI3)/10^9</f>
        <v>42.11004165</v>
      </c>
      <c r="AK2475" s="219">
        <f>0.025*(AK2473*'Assumptions (Battery)'!AJ2+AK2474*10^6*'Assumptions (Battery)'!AJ3)/10^9</f>
        <v>45.65904603</v>
      </c>
      <c r="AL2475" s="219">
        <f>0.025*(AL2473*'Assumptions (Battery)'!AK2+AL2474*10^6*'Assumptions (Battery)'!AK3)/10^9</f>
        <v>49.24684202</v>
      </c>
      <c r="AM2475" s="219">
        <f>0.025*(AM2473*'Assumptions (Battery)'!AL2+AM2474*10^6*'Assumptions (Battery)'!AL3)/10^9</f>
        <v>52.87196039</v>
      </c>
      <c r="AN2475" s="219">
        <f>0.025*(AN2473*'Assumptions (Battery)'!AM2+AN2474*10^6*'Assumptions (Battery)'!AM3)/10^9</f>
        <v>56.53282799</v>
      </c>
      <c r="AO2475" s="219">
        <f>0.025*(AO2473*'Assumptions (Battery)'!AN2+AO2474*10^6*'Assumptions (Battery)'!AN3)/10^9</f>
        <v>60.22776361</v>
      </c>
      <c r="AP2475" s="219">
        <f>0.025*(AP2473*'Assumptions (Battery)'!AO2+AP2474*10^6*'Assumptions (Battery)'!AO3)/10^9</f>
        <v>63.95579921</v>
      </c>
      <c r="AQ2475" s="219">
        <f>0.025*(AQ2473*'Assumptions (Battery)'!AP2+AQ2474*10^6*'Assumptions (Battery)'!AP3)/10^9</f>
        <v>67.7134336</v>
      </c>
      <c r="AR2475" s="219">
        <f>0.025*(AR2473*'Assumptions (Battery)'!AQ2+AR2474*10^6*'Assumptions (Battery)'!AQ3)/10^9</f>
        <v>71.49940294</v>
      </c>
      <c r="AS2475" s="219">
        <f>0.025*(AS2473*'Assumptions (Battery)'!AR2+AS2474*10^6*'Assumptions (Battery)'!AR3)/10^9</f>
        <v>75.31155001</v>
      </c>
      <c r="AT2475" s="219">
        <f>0.025*(AT2473*'Assumptions (Battery)'!AS2+AT2474*10^6*'Assumptions (Battery)'!AS3)/10^9</f>
        <v>79.14758686</v>
      </c>
      <c r="AU2475" s="219">
        <f>0.025*(AU2473*'Assumptions (Battery)'!AT2+AU2474*10^6*'Assumptions (Battery)'!AT3)/10^9</f>
        <v>82.41006612</v>
      </c>
      <c r="AV2475" s="219">
        <f>0.025*(AV2473*'Assumptions (Battery)'!AU2+AV2474*10^6*'Assumptions (Battery)'!AU3)/10^9</f>
        <v>86.24958744</v>
      </c>
      <c r="AW2475" s="219">
        <f>0.025*(AW2473*'Assumptions (Battery)'!AV2+AW2474*10^6*'Assumptions (Battery)'!AV3)/10^9</f>
        <v>90.10408726</v>
      </c>
      <c r="AX2475" s="219">
        <f>0.025*(AX2473*'Assumptions (Battery)'!AW2+AX2474*10^6*'Assumptions (Battery)'!AW3)/10^9</f>
        <v>93.97067018</v>
      </c>
      <c r="AY2475" s="219">
        <f>0.025*(AY2473*'Assumptions (Battery)'!AX2+AY2474*10^6*'Assumptions (Battery)'!AX3)/10^9</f>
        <v>97.84628272</v>
      </c>
      <c r="AZ2475" s="219">
        <f>0.025*(AZ2473*'Assumptions (Battery)'!AY2+AZ2474*10^6*'Assumptions (Battery)'!AY3)/10^9</f>
        <v>101.7277075</v>
      </c>
      <c r="BA2475" s="219">
        <f>0.025*(BA2473*'Assumptions (Battery)'!AZ2+BA2474*10^6*'Assumptions (Battery)'!AZ3)/10^9</f>
        <v>105.6131631</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0.0000009759648</v>
      </c>
      <c r="P2476" s="95">
        <f>P2474*'Assumptions (Battery)'!O40/10^3</f>
        <v>0.000002708572</v>
      </c>
      <c r="Q2476" s="95">
        <f>Q2474*'Assumptions (Battery)'!P40/10^3</f>
        <v>0.0000034878384</v>
      </c>
      <c r="R2476" s="95">
        <f>R2474*'Assumptions (Battery)'!Q40/10^3</f>
        <v>0.000004190662</v>
      </c>
      <c r="S2476" s="95">
        <f>S2474*'Assumptions (Battery)'!R40/10^3</f>
        <v>0.00003062546</v>
      </c>
      <c r="T2476" s="95">
        <f>T2474*'Assumptions (Battery)'!S40/10^3</f>
        <v>0.00004040084</v>
      </c>
      <c r="U2476" s="95">
        <f>U2474*'Assumptions (Battery)'!T40/10^3</f>
        <v>0.00005998848</v>
      </c>
      <c r="V2476" s="95">
        <f>V2474*'Assumptions (Battery)'!U40/10^3</f>
        <v>0.000060820096</v>
      </c>
      <c r="W2476" s="95">
        <f>W2474*'Assumptions (Battery)'!V40/10^3</f>
        <v>0.00006343948083</v>
      </c>
      <c r="X2476" s="95">
        <f>X2474*'Assumptions (Battery)'!W40/10^3</f>
        <v>0.0411913398</v>
      </c>
      <c r="Y2476" s="95">
        <f>Y2474*'Assumptions (Battery)'!X40/10^3</f>
        <v>0.08307880421</v>
      </c>
      <c r="Z2476" s="95">
        <f>Z2474*'Assumptions (Battery)'!Y40/10^3</f>
        <v>0.1266180384</v>
      </c>
      <c r="AA2476" s="95">
        <f>AA2474*'Assumptions (Battery)'!Z40/10^3</f>
        <v>0.1720105388</v>
      </c>
      <c r="AB2476" s="95">
        <f>AB2474*'Assumptions (Battery)'!AA40/10^3</f>
        <v>0.2210616659</v>
      </c>
      <c r="AC2476" s="95">
        <f>AC2474*'Assumptions (Battery)'!AB40/10^3</f>
        <v>0.2695432648</v>
      </c>
      <c r="AD2476" s="95">
        <f>AD2474*'Assumptions (Battery)'!AC40/10^3</f>
        <v>0.320634828</v>
      </c>
      <c r="AE2476" s="95">
        <f>AE2474*'Assumptions (Battery)'!AD40/10^3</f>
        <v>0.3728655665</v>
      </c>
      <c r="AF2476" s="95">
        <f>AF2474*'Assumptions (Battery)'!AE40/10^3</f>
        <v>0.4271903041</v>
      </c>
      <c r="AG2476" s="95">
        <f>AG2474*'Assumptions (Battery)'!AF40/10^3</f>
        <v>0.4834130163</v>
      </c>
      <c r="AH2476" s="95">
        <f>AH2474*'Assumptions (Battery)'!AG40/10^3</f>
        <v>0.5423590208</v>
      </c>
      <c r="AI2476" s="95">
        <f>AI2474*'Assumptions (Battery)'!AH40/10^3</f>
        <v>0.6009575703</v>
      </c>
      <c r="AJ2476" s="95">
        <f>AJ2474*'Assumptions (Battery)'!AI40/10^3</f>
        <v>0.6609113105</v>
      </c>
      <c r="AK2476" s="95">
        <f>AK2474*'Assumptions (Battery)'!AJ40/10^3</f>
        <v>0.7226067441</v>
      </c>
      <c r="AL2476" s="95">
        <f>AL2474*'Assumptions (Battery)'!AK40/10^3</f>
        <v>0.7872026301</v>
      </c>
      <c r="AM2476" s="95">
        <f>AM2474*'Assumptions (Battery)'!AL40/10^3</f>
        <v>0.8570809342</v>
      </c>
      <c r="AN2476" s="95">
        <f>AN2474*'Assumptions (Battery)'!AM40/10^3</f>
        <v>0.9285670811</v>
      </c>
      <c r="AO2476" s="95">
        <f>AO2474*'Assumptions (Battery)'!AN40/10^3</f>
        <v>1.005259264</v>
      </c>
      <c r="AP2476" s="95">
        <f>AP2474*'Assumptions (Battery)'!AO40/10^3</f>
        <v>1.084812479</v>
      </c>
      <c r="AQ2476" s="95">
        <f>AQ2474*'Assumptions (Battery)'!AP40/10^3</f>
        <v>1.165203779</v>
      </c>
      <c r="AR2476" s="95">
        <f>AR2474*'Assumptions (Battery)'!AQ40/10^3</f>
        <v>1.247384552</v>
      </c>
      <c r="AS2476" s="95">
        <f>AS2474*'Assumptions (Battery)'!AR40/10^3</f>
        <v>1.331673501</v>
      </c>
      <c r="AT2476" s="95">
        <f>AT2474*'Assumptions (Battery)'!AS40/10^3</f>
        <v>1.419786506</v>
      </c>
      <c r="AU2476" s="95">
        <f>AU2474*'Assumptions (Battery)'!AT40/10^3</f>
        <v>1.512223712</v>
      </c>
      <c r="AV2476" s="95">
        <f>AV2474*'Assumptions (Battery)'!AU40/10^3</f>
        <v>1.608041644</v>
      </c>
      <c r="AW2476" s="95">
        <f>AW2474*'Assumptions (Battery)'!AV40/10^3</f>
        <v>1.703596521</v>
      </c>
      <c r="AX2476" s="95">
        <f>AX2474*'Assumptions (Battery)'!AW40/10^3</f>
        <v>1.80799865</v>
      </c>
      <c r="AY2476" s="95">
        <f>AY2474*'Assumptions (Battery)'!AX40/10^3</f>
        <v>1.942543788</v>
      </c>
      <c r="AZ2476" s="95">
        <f>AZ2474*'Assumptions (Battery)'!AY40/10^3</f>
        <v>2.065509054</v>
      </c>
      <c r="BA2476" s="95">
        <f>BA2474*'Assumptions (Battery)'!AZ40/10^3</f>
        <v>2.18031473</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4.0</v>
      </c>
      <c r="P2478" s="348">
        <v>6.0</v>
      </c>
      <c r="Q2478" s="348">
        <v>2.0</v>
      </c>
      <c r="R2478" s="348">
        <v>5.5</v>
      </c>
      <c r="S2478" s="348">
        <v>102.0</v>
      </c>
      <c r="T2478" s="348">
        <v>42.0</v>
      </c>
      <c r="U2478" s="348">
        <v>72.1</v>
      </c>
      <c r="V2478" s="348">
        <v>0.0</v>
      </c>
      <c r="W2478" s="349">
        <v>0.0</v>
      </c>
      <c r="X2478" s="175">
        <f t="shared" ref="X2478:BA2478" si="90">if(X2473&gt;X2472,X2473-X2472,0)</f>
        <v>1145.928605</v>
      </c>
      <c r="Y2478" s="175">
        <f t="shared" si="90"/>
        <v>1145.928605</v>
      </c>
      <c r="Z2478" s="175">
        <f t="shared" si="90"/>
        <v>1145.928605</v>
      </c>
      <c r="AA2478" s="175">
        <f t="shared" si="90"/>
        <v>1145.928605</v>
      </c>
      <c r="AB2478" s="175">
        <f t="shared" si="90"/>
        <v>1145.928605</v>
      </c>
      <c r="AC2478" s="175">
        <f t="shared" si="90"/>
        <v>1145.928605</v>
      </c>
      <c r="AD2478" s="175">
        <f t="shared" si="90"/>
        <v>1145.928605</v>
      </c>
      <c r="AE2478" s="175">
        <f t="shared" si="90"/>
        <v>1145.928605</v>
      </c>
      <c r="AF2478" s="175">
        <f t="shared" si="90"/>
        <v>1149.928605</v>
      </c>
      <c r="AG2478" s="175">
        <f t="shared" si="90"/>
        <v>1151.928605</v>
      </c>
      <c r="AH2478" s="175">
        <f t="shared" si="90"/>
        <v>1147.928605</v>
      </c>
      <c r="AI2478" s="175">
        <f t="shared" si="90"/>
        <v>1151.428605</v>
      </c>
      <c r="AJ2478" s="175">
        <f t="shared" si="90"/>
        <v>1247.928605</v>
      </c>
      <c r="AK2478" s="175">
        <f t="shared" si="90"/>
        <v>1187.928605</v>
      </c>
      <c r="AL2478" s="175">
        <f t="shared" si="90"/>
        <v>1218.028605</v>
      </c>
      <c r="AM2478" s="175">
        <f t="shared" si="90"/>
        <v>1145.928605</v>
      </c>
      <c r="AN2478" s="175">
        <f t="shared" si="90"/>
        <v>1145.928605</v>
      </c>
      <c r="AO2478" s="175">
        <f t="shared" si="90"/>
        <v>2291.85721</v>
      </c>
      <c r="AP2478" s="175">
        <f t="shared" si="90"/>
        <v>2291.85721</v>
      </c>
      <c r="AQ2478" s="175">
        <f t="shared" si="90"/>
        <v>2291.85721</v>
      </c>
      <c r="AR2478" s="175">
        <f t="shared" si="90"/>
        <v>2291.85721</v>
      </c>
      <c r="AS2478" s="175">
        <f t="shared" si="90"/>
        <v>2291.85721</v>
      </c>
      <c r="AT2478" s="175">
        <f t="shared" si="90"/>
        <v>2291.85721</v>
      </c>
      <c r="AU2478" s="175">
        <f t="shared" si="90"/>
        <v>2291.85721</v>
      </c>
      <c r="AV2478" s="175">
        <f t="shared" si="90"/>
        <v>2291.85721</v>
      </c>
      <c r="AW2478" s="175">
        <f t="shared" si="90"/>
        <v>2295.85721</v>
      </c>
      <c r="AX2478" s="175">
        <f t="shared" si="90"/>
        <v>2297.85721</v>
      </c>
      <c r="AY2478" s="175">
        <f t="shared" si="90"/>
        <v>2293.85721</v>
      </c>
      <c r="AZ2478" s="175">
        <f t="shared" si="90"/>
        <v>2297.35721</v>
      </c>
      <c r="BA2478" s="175">
        <f t="shared" si="90"/>
        <v>2393.85721</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0.000016</v>
      </c>
      <c r="P2479" s="350">
        <f t="shared" si="91"/>
        <v>0.000024</v>
      </c>
      <c r="Q2479" s="350">
        <f t="shared" si="91"/>
        <v>0.000008</v>
      </c>
      <c r="R2479" s="350">
        <f t="shared" si="91"/>
        <v>0.000022</v>
      </c>
      <c r="S2479" s="350">
        <f t="shared" si="91"/>
        <v>0.000408</v>
      </c>
      <c r="T2479" s="350">
        <f t="shared" si="91"/>
        <v>0.000168</v>
      </c>
      <c r="U2479" s="350">
        <f t="shared" si="91"/>
        <v>0.0002884</v>
      </c>
      <c r="V2479" s="350">
        <f t="shared" si="91"/>
        <v>0</v>
      </c>
      <c r="W2479" s="350">
        <f t="shared" si="91"/>
        <v>0</v>
      </c>
      <c r="X2479" s="351">
        <f t="shared" ref="X2479:BA2479" si="92">if(X2474&gt;X2470,X2474-X2470,0)</f>
        <v>0.6012057196</v>
      </c>
      <c r="Y2479" s="351">
        <f t="shared" si="92"/>
        <v>0.6012057196</v>
      </c>
      <c r="Z2479" s="351">
        <f t="shared" si="92"/>
        <v>0.6012057196</v>
      </c>
      <c r="AA2479" s="351">
        <f t="shared" si="92"/>
        <v>0.6012057196</v>
      </c>
      <c r="AB2479" s="351">
        <f t="shared" si="92"/>
        <v>0.6012057196</v>
      </c>
      <c r="AC2479" s="351">
        <f t="shared" si="92"/>
        <v>0.6012057196</v>
      </c>
      <c r="AD2479" s="351">
        <f t="shared" si="92"/>
        <v>0.6012057196</v>
      </c>
      <c r="AE2479" s="351">
        <f t="shared" si="92"/>
        <v>0.6012057196</v>
      </c>
      <c r="AF2479" s="351">
        <f t="shared" si="92"/>
        <v>0.6012057196</v>
      </c>
      <c r="AG2479" s="351">
        <f t="shared" si="92"/>
        <v>0.6012057196</v>
      </c>
      <c r="AH2479" s="351">
        <f t="shared" si="92"/>
        <v>0.6012057196</v>
      </c>
      <c r="AI2479" s="351">
        <f t="shared" si="92"/>
        <v>0.6012057196</v>
      </c>
      <c r="AJ2479" s="351">
        <f t="shared" si="92"/>
        <v>0.6012057196</v>
      </c>
      <c r="AK2479" s="351">
        <f t="shared" si="92"/>
        <v>0.6012057196</v>
      </c>
      <c r="AL2479" s="351">
        <f t="shared" si="92"/>
        <v>0.6012057196</v>
      </c>
      <c r="AM2479" s="351">
        <f t="shared" si="92"/>
        <v>0.6012057196</v>
      </c>
      <c r="AN2479" s="351">
        <f t="shared" si="92"/>
        <v>0.6012057196</v>
      </c>
      <c r="AO2479" s="351">
        <f t="shared" si="92"/>
        <v>1.202411439</v>
      </c>
      <c r="AP2479" s="351">
        <f t="shared" si="92"/>
        <v>1.202411439</v>
      </c>
      <c r="AQ2479" s="351">
        <f t="shared" si="92"/>
        <v>1.202411439</v>
      </c>
      <c r="AR2479" s="351">
        <f t="shared" si="92"/>
        <v>1.202411439</v>
      </c>
      <c r="AS2479" s="351">
        <f t="shared" si="92"/>
        <v>1.202411439</v>
      </c>
      <c r="AT2479" s="351">
        <f t="shared" si="92"/>
        <v>1.202411439</v>
      </c>
      <c r="AU2479" s="351">
        <f t="shared" si="92"/>
        <v>1.202411439</v>
      </c>
      <c r="AV2479" s="351">
        <f t="shared" si="92"/>
        <v>1.202411439</v>
      </c>
      <c r="AW2479" s="351">
        <f t="shared" si="92"/>
        <v>1.202411439</v>
      </c>
      <c r="AX2479" s="351">
        <f t="shared" si="92"/>
        <v>1.202411439</v>
      </c>
      <c r="AY2479" s="351">
        <f t="shared" si="92"/>
        <v>1.202411439</v>
      </c>
      <c r="AZ2479" s="351">
        <f t="shared" si="92"/>
        <v>1.202411439</v>
      </c>
      <c r="BA2479" s="351">
        <f t="shared" si="92"/>
        <v>1.202411439</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0.009355206425</v>
      </c>
      <c r="O2480" s="177">
        <f t="shared" si="93"/>
        <v>0.01332968501</v>
      </c>
      <c r="P2480" s="177">
        <f t="shared" si="93"/>
        <v>0.004220596992</v>
      </c>
      <c r="Q2480" s="177">
        <f t="shared" si="93"/>
        <v>0.01102508209</v>
      </c>
      <c r="R2480" s="177">
        <f t="shared" si="93"/>
        <v>0.1942202761</v>
      </c>
      <c r="S2480" s="177">
        <f t="shared" si="93"/>
        <v>0.07596594397</v>
      </c>
      <c r="T2480" s="177">
        <f t="shared" si="93"/>
        <v>0.1238740013</v>
      </c>
      <c r="U2480" s="177">
        <f t="shared" si="93"/>
        <v>0</v>
      </c>
      <c r="V2480" s="177">
        <f t="shared" si="93"/>
        <v>0</v>
      </c>
      <c r="W2480" s="160">
        <f t="shared" si="93"/>
        <v>187.1524934</v>
      </c>
      <c r="X2480" s="160">
        <f t="shared" si="93"/>
        <v>178.6796338</v>
      </c>
      <c r="Y2480" s="160">
        <f t="shared" si="93"/>
        <v>170.4544625</v>
      </c>
      <c r="Z2480" s="160">
        <f t="shared" si="93"/>
        <v>161.1781729</v>
      </c>
      <c r="AA2480" s="160">
        <f t="shared" si="93"/>
        <v>152.1501686</v>
      </c>
      <c r="AB2480" s="160">
        <f t="shared" si="93"/>
        <v>142.0189811</v>
      </c>
      <c r="AC2480" s="160">
        <f t="shared" si="93"/>
        <v>139.1680003</v>
      </c>
      <c r="AD2480" s="160">
        <f t="shared" si="93"/>
        <v>136.8657535</v>
      </c>
      <c r="AE2480" s="160">
        <f t="shared" si="93"/>
        <v>133.692136</v>
      </c>
      <c r="AF2480" s="160">
        <f t="shared" si="93"/>
        <v>130.3435788</v>
      </c>
      <c r="AG2480" s="160">
        <f t="shared" si="93"/>
        <v>127.5689758</v>
      </c>
      <c r="AH2480" s="160">
        <f t="shared" si="93"/>
        <v>128.5096711</v>
      </c>
      <c r="AI2480" s="160">
        <f t="shared" si="93"/>
        <v>129.4558071</v>
      </c>
      <c r="AJ2480" s="160">
        <f t="shared" si="93"/>
        <v>129.5584238</v>
      </c>
      <c r="AK2480" s="160">
        <f t="shared" si="93"/>
        <v>130.4504537</v>
      </c>
      <c r="AL2480" s="160">
        <f t="shared" si="93"/>
        <v>131.3083661</v>
      </c>
      <c r="AM2480" s="160">
        <f t="shared" si="93"/>
        <v>132.1642933</v>
      </c>
      <c r="AN2480" s="160">
        <f t="shared" si="93"/>
        <v>266.007282</v>
      </c>
      <c r="AO2480" s="160">
        <f t="shared" si="93"/>
        <v>267.6508732</v>
      </c>
      <c r="AP2480" s="160">
        <f t="shared" si="93"/>
        <v>269.2607902</v>
      </c>
      <c r="AQ2480" s="160">
        <f t="shared" si="93"/>
        <v>270.8281492</v>
      </c>
      <c r="AR2480" s="160">
        <f t="shared" si="93"/>
        <v>272.3541826</v>
      </c>
      <c r="AS2480" s="160">
        <f t="shared" si="93"/>
        <v>273.8366815</v>
      </c>
      <c r="AT2480" s="160">
        <f t="shared" si="93"/>
        <v>275.2733664</v>
      </c>
      <c r="AU2480" s="160">
        <f t="shared" si="93"/>
        <v>274.6785696</v>
      </c>
      <c r="AV2480" s="160">
        <f t="shared" si="93"/>
        <v>275.9786064</v>
      </c>
      <c r="AW2480" s="160">
        <f t="shared" si="93"/>
        <v>277.2243958</v>
      </c>
      <c r="AX2480" s="160">
        <f t="shared" si="93"/>
        <v>278.4125336</v>
      </c>
      <c r="AY2480" s="160">
        <f t="shared" si="93"/>
        <v>279.5430601</v>
      </c>
      <c r="AZ2480" s="160">
        <f t="shared" si="93"/>
        <v>280.6304981</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0.009355206425</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0.01332968501</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0.004220596992</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0.01102508209</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0.1942202761</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0.07596594397</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0.1238740013</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187.1524934</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178.6796338</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170.4544625</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161.1781729</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152.1501686</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142.0189811</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139.1680003</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136.8657535</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133.692136</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130.3435788</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127.5689758</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128.5096711</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129.4558071</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129.5584238</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130.4504537</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131.3083661</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132.1642933</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266.007282</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267.6508732</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269.2607902</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270.8281492</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272.3541826</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273.8366815</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275.2733664</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274.6785696</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275.9786064</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277.2243958</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278.4125336</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279.5430601</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280.6304981</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0.001871041285</v>
      </c>
      <c r="O2532" s="279">
        <f>'Assumptions (Battery)'!$V$7*Model!O2480</f>
        <v>0.002665937002</v>
      </c>
      <c r="P2532" s="279">
        <f>'Assumptions (Battery)'!$V$7*Model!P2480</f>
        <v>0.0008441193984</v>
      </c>
      <c r="Q2532" s="279">
        <f>'Assumptions (Battery)'!$V$7*Model!Q2480</f>
        <v>0.002205016419</v>
      </c>
      <c r="R2532" s="279">
        <f>'Assumptions (Battery)'!$V$7*Model!R2480</f>
        <v>0.03884405522</v>
      </c>
      <c r="S2532" s="279">
        <f>'Assumptions (Battery)'!$V$7*Model!S2480</f>
        <v>0.01519318879</v>
      </c>
      <c r="T2532" s="279">
        <f>'Assumptions (Battery)'!$V$7*Model!T2480</f>
        <v>0.02477480026</v>
      </c>
      <c r="U2532" s="279">
        <f>'Assumptions (Battery)'!$V$7*Model!U2480</f>
        <v>0</v>
      </c>
      <c r="V2532" s="279">
        <f>'Assumptions (Battery)'!$V$7*Model!V2480</f>
        <v>0</v>
      </c>
      <c r="W2532" s="160">
        <f>'Assumptions (Battery)'!$V$7*Model!W2480</f>
        <v>37.43049869</v>
      </c>
      <c r="X2532" s="160">
        <f>'Assumptions (Battery)'!$V$7*Model!X2480</f>
        <v>35.73592676</v>
      </c>
      <c r="Y2532" s="160">
        <f>'Assumptions (Battery)'!$V$7*Model!Y2480</f>
        <v>34.0908925</v>
      </c>
      <c r="Z2532" s="160">
        <f>'Assumptions (Battery)'!$V$7*Model!Z2480</f>
        <v>32.23563458</v>
      </c>
      <c r="AA2532" s="160">
        <f>'Assumptions (Battery)'!$V$7*Model!AA2480</f>
        <v>30.43003371</v>
      </c>
      <c r="AB2532" s="160">
        <f>'Assumptions (Battery)'!$V$7*Model!AB2480</f>
        <v>28.40379622</v>
      </c>
      <c r="AC2532" s="160">
        <f>'Assumptions (Battery)'!$V$7*Model!AC2480</f>
        <v>27.83360005</v>
      </c>
      <c r="AD2532" s="160">
        <f>'Assumptions (Battery)'!$V$7*Model!AD2480</f>
        <v>27.37315071</v>
      </c>
      <c r="AE2532" s="160">
        <f>'Assumptions (Battery)'!$V$7*Model!AE2480</f>
        <v>26.7384272</v>
      </c>
      <c r="AF2532" s="160">
        <f>'Assumptions (Battery)'!$V$7*Model!AF2480</f>
        <v>26.06871576</v>
      </c>
      <c r="AG2532" s="160">
        <f>'Assumptions (Battery)'!$V$7*Model!AG2480</f>
        <v>25.51379517</v>
      </c>
      <c r="AH2532" s="160">
        <f>'Assumptions (Battery)'!$V$7*Model!AH2480</f>
        <v>25.70193421</v>
      </c>
      <c r="AI2532" s="160">
        <f>'Assumptions (Battery)'!$V$7*Model!AI2480</f>
        <v>25.89116142</v>
      </c>
      <c r="AJ2532" s="160">
        <f>'Assumptions (Battery)'!$V$7*Model!AJ2480</f>
        <v>25.91168476</v>
      </c>
      <c r="AK2532" s="160">
        <f>'Assumptions (Battery)'!$V$7*Model!AK2480</f>
        <v>26.09009075</v>
      </c>
      <c r="AL2532" s="160">
        <f>'Assumptions (Battery)'!$V$7*Model!AL2480</f>
        <v>26.26167323</v>
      </c>
      <c r="AM2532" s="160">
        <f>'Assumptions (Battery)'!$V$7*Model!AM2480</f>
        <v>26.43285866</v>
      </c>
      <c r="AN2532" s="160">
        <f>'Assumptions (Battery)'!$V$7*Model!AN2480</f>
        <v>53.2014564</v>
      </c>
      <c r="AO2532" s="160">
        <f>'Assumptions (Battery)'!$V$7*Model!AO2480</f>
        <v>53.53017463</v>
      </c>
      <c r="AP2532" s="160">
        <f>'Assumptions (Battery)'!$V$7*Model!AP2480</f>
        <v>53.85215805</v>
      </c>
      <c r="AQ2532" s="160">
        <f>'Assumptions (Battery)'!$V$7*Model!AQ2480</f>
        <v>54.16562984</v>
      </c>
      <c r="AR2532" s="160">
        <f>'Assumptions (Battery)'!$V$7*Model!AR2480</f>
        <v>54.47083652</v>
      </c>
      <c r="AS2532" s="160">
        <f>'Assumptions (Battery)'!$V$7*Model!AS2480</f>
        <v>54.7673363</v>
      </c>
      <c r="AT2532" s="160">
        <f>'Assumptions (Battery)'!$V$7*Model!AT2480</f>
        <v>55.05467328</v>
      </c>
      <c r="AU2532" s="160">
        <f>'Assumptions (Battery)'!$V$7*Model!AU2480</f>
        <v>54.93571392</v>
      </c>
      <c r="AV2532" s="160">
        <f>'Assumptions (Battery)'!$V$7*Model!AV2480</f>
        <v>55.19572128</v>
      </c>
      <c r="AW2532" s="160">
        <f>'Assumptions (Battery)'!$V$7*Model!AW2480</f>
        <v>55.44487916</v>
      </c>
      <c r="AX2532" s="160">
        <f>'Assumptions (Battery)'!$V$7*Model!AX2480</f>
        <v>55.68250671</v>
      </c>
      <c r="AY2532" s="160">
        <f>'Assumptions (Battery)'!$V$7*Model!AY2480</f>
        <v>55.90861201</v>
      </c>
      <c r="AZ2532" s="160">
        <f>'Assumptions (Battery)'!$V$7*Model!AZ2480</f>
        <v>56.12609963</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0.00748416514</v>
      </c>
      <c r="O2533" s="279">
        <f>'Assumptions (Battery)'!$V$8*Model!O2480</f>
        <v>0.01066374801</v>
      </c>
      <c r="P2533" s="279">
        <f>'Assumptions (Battery)'!$V$8*Model!P2480</f>
        <v>0.003376477594</v>
      </c>
      <c r="Q2533" s="279">
        <f>'Assumptions (Battery)'!$V$8*Model!Q2480</f>
        <v>0.008820065675</v>
      </c>
      <c r="R2533" s="279">
        <f>'Assumptions (Battery)'!$V$8*Model!R2480</f>
        <v>0.1553762209</v>
      </c>
      <c r="S2533" s="279">
        <f>'Assumptions (Battery)'!$V$8*Model!S2480</f>
        <v>0.06077275517</v>
      </c>
      <c r="T2533" s="279">
        <f>'Assumptions (Battery)'!$V$8*Model!T2480</f>
        <v>0.09909920104</v>
      </c>
      <c r="U2533" s="279">
        <f>'Assumptions (Battery)'!$V$8*Model!U2480</f>
        <v>0</v>
      </c>
      <c r="V2533" s="279">
        <f>'Assumptions (Battery)'!$V$8*Model!V2480</f>
        <v>0</v>
      </c>
      <c r="W2533" s="160">
        <f>'Assumptions (Battery)'!$V$8*Model!W2480</f>
        <v>149.7219947</v>
      </c>
      <c r="X2533" s="160">
        <f>'Assumptions (Battery)'!$V$8*Model!X2480</f>
        <v>142.943707</v>
      </c>
      <c r="Y2533" s="160">
        <f>'Assumptions (Battery)'!$V$8*Model!Y2480</f>
        <v>136.36357</v>
      </c>
      <c r="Z2533" s="160">
        <f>'Assumptions (Battery)'!$V$8*Model!Z2480</f>
        <v>128.9425383</v>
      </c>
      <c r="AA2533" s="160">
        <f>'Assumptions (Battery)'!$V$8*Model!AA2480</f>
        <v>121.7201348</v>
      </c>
      <c r="AB2533" s="160">
        <f>'Assumptions (Battery)'!$V$8*Model!AB2480</f>
        <v>113.6151849</v>
      </c>
      <c r="AC2533" s="160">
        <f>'Assumptions (Battery)'!$V$8*Model!AC2480</f>
        <v>111.3344002</v>
      </c>
      <c r="AD2533" s="160">
        <f>'Assumptions (Battery)'!$V$8*Model!AD2480</f>
        <v>109.4926028</v>
      </c>
      <c r="AE2533" s="160">
        <f>'Assumptions (Battery)'!$V$8*Model!AE2480</f>
        <v>106.9537088</v>
      </c>
      <c r="AF2533" s="160">
        <f>'Assumptions (Battery)'!$V$8*Model!AF2480</f>
        <v>104.274863</v>
      </c>
      <c r="AG2533" s="160">
        <f>'Assumptions (Battery)'!$V$8*Model!AG2480</f>
        <v>102.0551807</v>
      </c>
      <c r="AH2533" s="160">
        <f>'Assumptions (Battery)'!$V$8*Model!AH2480</f>
        <v>102.8077368</v>
      </c>
      <c r="AI2533" s="160">
        <f>'Assumptions (Battery)'!$V$8*Model!AI2480</f>
        <v>103.5646457</v>
      </c>
      <c r="AJ2533" s="160">
        <f>'Assumptions (Battery)'!$V$8*Model!AJ2480</f>
        <v>103.6467391</v>
      </c>
      <c r="AK2533" s="160">
        <f>'Assumptions (Battery)'!$V$8*Model!AK2480</f>
        <v>104.360363</v>
      </c>
      <c r="AL2533" s="160">
        <f>'Assumptions (Battery)'!$V$8*Model!AL2480</f>
        <v>105.0466929</v>
      </c>
      <c r="AM2533" s="160">
        <f>'Assumptions (Battery)'!$V$8*Model!AM2480</f>
        <v>105.7314346</v>
      </c>
      <c r="AN2533" s="160">
        <f>'Assumptions (Battery)'!$V$8*Model!AN2480</f>
        <v>212.8058256</v>
      </c>
      <c r="AO2533" s="160">
        <f>'Assumptions (Battery)'!$V$8*Model!AO2480</f>
        <v>214.1206985</v>
      </c>
      <c r="AP2533" s="160">
        <f>'Assumptions (Battery)'!$V$8*Model!AP2480</f>
        <v>215.4086322</v>
      </c>
      <c r="AQ2533" s="160">
        <f>'Assumptions (Battery)'!$V$8*Model!AQ2480</f>
        <v>216.6625194</v>
      </c>
      <c r="AR2533" s="160">
        <f>'Assumptions (Battery)'!$V$8*Model!AR2480</f>
        <v>217.8833461</v>
      </c>
      <c r="AS2533" s="160">
        <f>'Assumptions (Battery)'!$V$8*Model!AS2480</f>
        <v>219.0693452</v>
      </c>
      <c r="AT2533" s="160">
        <f>'Assumptions (Battery)'!$V$8*Model!AT2480</f>
        <v>220.2186931</v>
      </c>
      <c r="AU2533" s="160">
        <f>'Assumptions (Battery)'!$V$8*Model!AU2480</f>
        <v>219.7428557</v>
      </c>
      <c r="AV2533" s="160">
        <f>'Assumptions (Battery)'!$V$8*Model!AV2480</f>
        <v>220.7828851</v>
      </c>
      <c r="AW2533" s="160">
        <f>'Assumptions (Battery)'!$V$8*Model!AW2480</f>
        <v>221.7795167</v>
      </c>
      <c r="AX2533" s="160">
        <f>'Assumptions (Battery)'!$V$8*Model!AX2480</f>
        <v>222.7300269</v>
      </c>
      <c r="AY2533" s="160">
        <f>'Assumptions (Battery)'!$V$8*Model!AY2480</f>
        <v>223.634448</v>
      </c>
      <c r="AZ2533" s="160">
        <f>'Assumptions (Battery)'!$V$8*Model!AZ2480</f>
        <v>224.5043985</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-0.0001840282681</v>
      </c>
      <c r="P2534" s="177">
        <f t="array" ref="P2534">SUM(IF(ISERROR(P2535:P2585),"",P2535:P2585))</f>
        <v>-0.0002570196601</v>
      </c>
      <c r="Q2534" s="177">
        <f t="array" ref="Q2534">SUM(IF(ISERROR(Q2535:Q2585),"",Q2535:Q2585))</f>
        <v>-0.0004297923888</v>
      </c>
      <c r="R2534" s="177">
        <f t="array" ref="R2534">SUM(IF(ISERROR(R2535:R2585),"",R2535:R2585))</f>
        <v>-0.003145561051</v>
      </c>
      <c r="S2534" s="177">
        <f t="array" ref="S2534">SUM(IF(ISERROR(S2535:S2585),"",S2535:S2585))</f>
        <v>-0.004445983989</v>
      </c>
      <c r="T2534" s="177">
        <f t="array" ref="T2534">SUM(IF(ISERROR(T2535:T2585),"",T2535:T2585))</f>
        <v>-0.006511854503</v>
      </c>
      <c r="U2534" s="177">
        <f t="array" ref="U2534">SUM(IF(ISERROR(U2535:U2585),"",U2535:U2585))</f>
        <v>-0.007032802863</v>
      </c>
      <c r="V2534" s="177">
        <f t="array" ref="V2534">SUM(IF(ISERROR(V2535:V2585),"",V2535:V2585))</f>
        <v>-0.007595427092</v>
      </c>
      <c r="W2534" s="177">
        <f t="array" ref="W2534">SUM(IF(ISERROR(W2535:W2585),"",W2535:W2585))</f>
        <v>-0.008203061259</v>
      </c>
      <c r="X2534" s="160">
        <f t="array" ref="X2534">SUM(IF(ISERROR(X2535:X2585),"",X2535:X2585))</f>
        <v>-2.475692059</v>
      </c>
      <c r="Y2534" s="160">
        <f t="array" ref="Y2534">SUM(IF(ISERROR(Y2535:Y2585),"",Y2535:Y2585))</f>
        <v>-5.026626999</v>
      </c>
      <c r="Z2534" s="160">
        <f t="array" ref="Z2534">SUM(IF(ISERROR(Z2535:Z2585),"",Z2535:Z2585))</f>
        <v>-7.653840733</v>
      </c>
      <c r="AA2534" s="160">
        <f t="array" ref="AA2534">SUM(IF(ISERROR(AA2535:AA2585),"",AA2535:AA2585))</f>
        <v>-10.36638905</v>
      </c>
      <c r="AB2534" s="160">
        <f t="array" ref="AB2534">SUM(IF(ISERROR(AB2535:AB2585),"",AB2535:AB2585))</f>
        <v>-13.15061079</v>
      </c>
      <c r="AC2534" s="160">
        <f t="array" ref="AC2534">SUM(IF(ISERROR(AC2535:AC2585),"",AC2535:AC2585))</f>
        <v>-16.1217346</v>
      </c>
      <c r="AD2534" s="160">
        <f t="array" ref="AD2534">SUM(IF(ISERROR(AD2535:AD2585),"",AD2535:AD2585))</f>
        <v>-19.29733579</v>
      </c>
      <c r="AE2534" s="160">
        <f t="array" ref="AE2534">SUM(IF(ISERROR(AE2535:AE2585),"",AE2535:AE2585))</f>
        <v>-22.68686261</v>
      </c>
      <c r="AF2534" s="160">
        <f t="array" ref="AF2534">SUM(IF(ISERROR(AF2535:AF2585),"",AF2535:AF2585))</f>
        <v>-26.30132174</v>
      </c>
      <c r="AG2534" s="160">
        <f t="array" ref="AG2534">SUM(IF(ISERROR(AG2535:AG2585),"",AG2535:AG2585))</f>
        <v>-30.16663172</v>
      </c>
      <c r="AH2534" s="160">
        <f t="array" ref="AH2534">SUM(IF(ISERROR(AH2535:AH2585),"",AH2535:AH2585))</f>
        <v>-29.02844674</v>
      </c>
      <c r="AI2534" s="160">
        <f t="array" ref="AI2534">SUM(IF(ISERROR(AI2535:AI2585),"",AI2535:AI2585))</f>
        <v>-28.05742783</v>
      </c>
      <c r="AJ2534" s="160">
        <f t="array" ref="AJ2534">SUM(IF(ISERROR(AJ2535:AJ2585),"",AJ2535:AJ2585))</f>
        <v>-27.28663227</v>
      </c>
      <c r="AK2534" s="160">
        <f t="array" ref="AK2534">SUM(IF(ISERROR(AK2535:AK2585),"",AK2535:AK2585))</f>
        <v>-26.73557611</v>
      </c>
      <c r="AL2534" s="160">
        <f t="array" ref="AL2534">SUM(IF(ISERROR(AL2535:AL2585),"",AL2535:AL2585))</f>
        <v>-26.45424885</v>
      </c>
      <c r="AM2534" s="160">
        <f t="array" ref="AM2534">SUM(IF(ISERROR(AM2535:AM2585),"",AM2535:AM2585))</f>
        <v>-26.24720829</v>
      </c>
      <c r="AN2534" s="160">
        <f t="array" ref="AN2534">SUM(IF(ISERROR(AN2535:AN2585),"",AN2535:AN2585))</f>
        <v>-27.94004763</v>
      </c>
      <c r="AO2534" s="160">
        <f t="array" ref="AO2534">SUM(IF(ISERROR(AO2535:AO2585),"",AO2535:AO2585))</f>
        <v>-29.88559789</v>
      </c>
      <c r="AP2534" s="160">
        <f t="array" ref="AP2534">SUM(IF(ISERROR(AP2535:AP2585),"",AP2535:AP2585))</f>
        <v>-32.10882528</v>
      </c>
      <c r="AQ2534" s="160">
        <f t="array" ref="AQ2534">SUM(IF(ISERROR(AQ2535:AQ2585),"",AQ2535:AQ2585))</f>
        <v>-34.61424918</v>
      </c>
      <c r="AR2534" s="160">
        <f t="array" ref="AR2534">SUM(IF(ISERROR(AR2535:AR2585),"",AR2535:AR2585))</f>
        <v>-37.313137</v>
      </c>
      <c r="AS2534" s="160">
        <f t="array" ref="AS2534">SUM(IF(ISERROR(AS2535:AS2585),"",AS2535:AS2585))</f>
        <v>-40.22020263</v>
      </c>
      <c r="AT2534" s="160">
        <f t="array" ref="AT2534">SUM(IF(ISERROR(AT2535:AT2585),"",AT2535:AT2585))</f>
        <v>-43.37660966</v>
      </c>
      <c r="AU2534" s="160">
        <f t="array" ref="AU2534">SUM(IF(ISERROR(AU2535:AU2585),"",AU2535:AU2585))</f>
        <v>-46.75072979</v>
      </c>
      <c r="AV2534" s="160">
        <f t="array" ref="AV2534">SUM(IF(ISERROR(AV2535:AV2585),"",AV2535:AV2585))</f>
        <v>-50.38715686</v>
      </c>
      <c r="AW2534" s="160">
        <f t="array" ref="AW2534">SUM(IF(ISERROR(AW2535:AW2585),"",AW2535:AW2585))</f>
        <v>-54.30618565</v>
      </c>
      <c r="AX2534" s="160">
        <f t="array" ref="AX2534">SUM(IF(ISERROR(AX2535:AX2585),"",AX2535:AX2585))</f>
        <v>-54.56582963</v>
      </c>
      <c r="AY2534" s="160">
        <f t="array" ref="AY2534">SUM(IF(ISERROR(AY2535:AY2585),"",AY2535:AY2585))</f>
        <v>-54.81286435</v>
      </c>
      <c r="AZ2534" s="160">
        <f t="array" ref="AZ2534">SUM(IF(ISERROR(AZ2535:AZ2585),"",AZ2535:AZ2585))</f>
        <v>-55.04668987</v>
      </c>
      <c r="BA2534" s="160">
        <f t="array" ref="BA2534">SUM(IF(ISERROR(BA2535:BA2585),"",BA2535:BA2585))</f>
        <v>-51.37814895</v>
      </c>
      <c r="BB2534" s="177">
        <f t="array" ref="BB2534">SUM(IF(ISERROR(BB2535:BB2585),"",BB2535:BB2585))</f>
        <v>-47.37063995</v>
      </c>
      <c r="BC2534" s="177">
        <f t="array" ref="BC2534">SUM(IF(ISERROR(BC2535:BC2585),"",BC2535:BC2585))</f>
        <v>-42.99834302</v>
      </c>
      <c r="BD2534" s="177">
        <f t="array" ref="BD2534">SUM(IF(ISERROR(BD2535:BD2585),"",BD2535:BD2585))</f>
        <v>-38.23344065</v>
      </c>
      <c r="BE2534" s="177">
        <f t="array" ref="BE2534">SUM(IF(ISERROR(BE2535:BE2585),"",BE2535:BE2585))</f>
        <v>-33.10507454</v>
      </c>
      <c r="BF2534" s="177">
        <f t="array" ref="BF2534">SUM(IF(ISERROR(BF2535:BF2585),"",BF2535:BF2585))</f>
        <v>-27.52769038</v>
      </c>
      <c r="BG2534" s="177">
        <f t="array" ref="BG2534">SUM(IF(ISERROR(BG2535:BG2585),"",BG2535:BG2585))</f>
        <v>-21.46698362</v>
      </c>
      <c r="BH2534" s="177">
        <f t="array" ref="BH2534">SUM(IF(ISERROR(BH2535:BH2585),"",BH2535:BH2585))</f>
        <v>-14.88600681</v>
      </c>
      <c r="BI2534" s="177">
        <f t="array" ref="BI2534">SUM(IF(ISERROR(BI2535:BI2585),"",BI2535:BI2585))</f>
        <v>-7.744855491</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-0.0001840282681</v>
      </c>
      <c r="P2547" s="160">
        <f>IF($O$2478&gt;0,PPMT('Assumptions (Battery)'!$V$9,Model!X$1,'Assumptions (Battery)'!$V$12,'Assumptions (Battery)'!$V$7*$O$2480),0)</f>
        <v>-0.0001987505296</v>
      </c>
      <c r="Q2547" s="160">
        <f>IF($O$2478&gt;0,PPMT('Assumptions (Battery)'!$V$9,Model!Y$1,'Assumptions (Battery)'!$V$12,'Assumptions (Battery)'!$V$7*$O$2480),0)</f>
        <v>-0.000214650572</v>
      </c>
      <c r="R2547" s="160">
        <f>IF($O$2478&gt;0,PPMT('Assumptions (Battery)'!$V$9,Model!Z$1,'Assumptions (Battery)'!$V$12,'Assumptions (Battery)'!$V$7*$O$2480),0)</f>
        <v>-0.0002318226177</v>
      </c>
      <c r="S2547" s="160">
        <f>IF($O$2478&gt;0,PPMT('Assumptions (Battery)'!$V$9,Model!AA$1,'Assumptions (Battery)'!$V$12,'Assumptions (Battery)'!$V$7*$O$2480),0)</f>
        <v>-0.0002503684271</v>
      </c>
      <c r="T2547" s="160">
        <f>IF($O$2478&gt;0,PPMT('Assumptions (Battery)'!$V$9,Model!AB$1,'Assumptions (Battery)'!$V$12,'Assumptions (Battery)'!$V$7*$O$2480),0)</f>
        <v>-0.0002703979013</v>
      </c>
      <c r="U2547" s="160">
        <f>IF($O$2478&gt;0,PPMT('Assumptions (Battery)'!$V$9,Model!AC$1,'Assumptions (Battery)'!$V$12,'Assumptions (Battery)'!$V$7*$O$2480),0)</f>
        <v>-0.0002920297334</v>
      </c>
      <c r="V2547" s="160">
        <f>IF($O$2478&gt;0,PPMT('Assumptions (Battery)'!$V$9,Model!AD$1,'Assumptions (Battery)'!$V$12,'Assumptions (Battery)'!$V$7*$O$2480),0)</f>
        <v>-0.0003153921121</v>
      </c>
      <c r="W2547" s="160">
        <f>IF($O$2478&gt;0,PPMT('Assumptions (Battery)'!$V$9,Model!AE$1,'Assumptions (Battery)'!$V$12,'Assumptions (Battery)'!$V$7*$O$2480),0)</f>
        <v>-0.000340623481</v>
      </c>
      <c r="X2547" s="160">
        <f>IF($O$2478&gt;0,PPMT('Assumptions (Battery)'!$V$9,Model!AF$1,'Assumptions (Battery)'!$V$12,'Assumptions (Battery)'!$V$7*$O$2480),0)</f>
        <v>-0.0003678733595</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-0.00005826913047</v>
      </c>
      <c r="Q2548" s="177">
        <f>IF($P$2478&gt;0,PPMT('Assumptions (Battery)'!$V$9,Model!X$1,'Assumptions (Battery)'!$V$12,'Assumptions (Battery)'!$V$7*$P$2480),0)</f>
        <v>-0.00006293066091</v>
      </c>
      <c r="R2548" s="177">
        <f>IF($P$2478&gt;0,PPMT('Assumptions (Battery)'!$V$9,Model!Y$1,'Assumptions (Battery)'!$V$12,'Assumptions (Battery)'!$V$7*$P$2480),0)</f>
        <v>-0.00006796511378</v>
      </c>
      <c r="S2548" s="177">
        <f>IF($P$2478&gt;0,PPMT('Assumptions (Battery)'!$V$9,Model!Z$1,'Assumptions (Battery)'!$V$12,'Assumptions (Battery)'!$V$7*$P$2480),0)</f>
        <v>-0.00007340232289</v>
      </c>
      <c r="T2548" s="177">
        <f>IF($P$2478&gt;0,PPMT('Assumptions (Battery)'!$V$9,Model!AA$1,'Assumptions (Battery)'!$V$12,'Assumptions (Battery)'!$V$7*$P$2480),0)</f>
        <v>-0.00007927450872</v>
      </c>
      <c r="U2548" s="177">
        <f>IF($P$2478&gt;0,PPMT('Assumptions (Battery)'!$V$9,Model!AB$1,'Assumptions (Battery)'!$V$12,'Assumptions (Battery)'!$V$7*$P$2480),0)</f>
        <v>-0.00008561646942</v>
      </c>
      <c r="V2548" s="177">
        <f>IF($P$2478&gt;0,PPMT('Assumptions (Battery)'!$V$9,Model!AC$1,'Assumptions (Battery)'!$V$12,'Assumptions (Battery)'!$V$7*$P$2480),0)</f>
        <v>-0.00009246578697</v>
      </c>
      <c r="W2548" s="177">
        <f>IF($P$2478&gt;0,PPMT('Assumptions (Battery)'!$V$9,Model!AD$1,'Assumptions (Battery)'!$V$12,'Assumptions (Battery)'!$V$7*$P$2480),0)</f>
        <v>-0.00009986304993</v>
      </c>
      <c r="X2548" s="160">
        <f>IF($P$2478&gt;0,PPMT('Assumptions (Battery)'!$V$9,Model!AE$1,'Assumptions (Battery)'!$V$12,'Assumptions (Battery)'!$V$7*$P$2480),0)</f>
        <v>-0.0001078520939</v>
      </c>
      <c r="Y2548" s="160">
        <f>IF($P$2478&gt;0,PPMT('Assumptions (Battery)'!$V$9,Model!AF$1,'Assumptions (Battery)'!$V$12,'Assumptions (Battery)'!$V$7*$P$2480),0)</f>
        <v>-0.0001164802614</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-0.0001522111559</v>
      </c>
      <c r="R2549" s="160">
        <f>IF($Q$2478&gt;0,PPMT('Assumptions (Battery)'!$V$9,Model!X$1,'Assumptions (Battery)'!$V$12,'Assumptions (Battery)'!$V$7*$Q$2480),0)</f>
        <v>-0.0001643880484</v>
      </c>
      <c r="S2549" s="160">
        <f>IF($Q$2478&gt;0,PPMT('Assumptions (Battery)'!$V$9,Model!Y$1,'Assumptions (Battery)'!$V$12,'Assumptions (Battery)'!$V$7*$Q$2480),0)</f>
        <v>-0.0001775390923</v>
      </c>
      <c r="T2549" s="160">
        <f>IF($Q$2478&gt;0,PPMT('Assumptions (Battery)'!$V$9,Model!Z$1,'Assumptions (Battery)'!$V$12,'Assumptions (Battery)'!$V$7*$Q$2480),0)</f>
        <v>-0.0001917422197</v>
      </c>
      <c r="U2549" s="160">
        <f>IF($Q$2478&gt;0,PPMT('Assumptions (Battery)'!$V$9,Model!AA$1,'Assumptions (Battery)'!$V$12,'Assumptions (Battery)'!$V$7*$Q$2480),0)</f>
        <v>-0.0002070815973</v>
      </c>
      <c r="V2549" s="160">
        <f>IF($Q$2478&gt;0,PPMT('Assumptions (Battery)'!$V$9,Model!AB$1,'Assumptions (Battery)'!$V$12,'Assumptions (Battery)'!$V$7*$Q$2480),0)</f>
        <v>-0.000223648125</v>
      </c>
      <c r="W2549" s="160">
        <f>IF($Q$2478&gt;0,PPMT('Assumptions (Battery)'!$V$9,Model!AC$1,'Assumptions (Battery)'!$V$12,'Assumptions (Battery)'!$V$7*$Q$2480),0)</f>
        <v>-0.000241539975</v>
      </c>
      <c r="X2549" s="160">
        <f>IF($Q$2478&gt;0,PPMT('Assumptions (Battery)'!$V$9,Model!AD$1,'Assumptions (Battery)'!$V$12,'Assumptions (Battery)'!$V$7*$Q$2480),0)</f>
        <v>-0.000260863173</v>
      </c>
      <c r="Y2549" s="160">
        <f>IF($Q$2478&gt;0,PPMT('Assumptions (Battery)'!$V$9,Model!AE$1,'Assumptions (Battery)'!$V$12,'Assumptions (Battery)'!$V$7*$Q$2480),0)</f>
        <v>-0.0002817322269</v>
      </c>
      <c r="Z2549" s="160">
        <f>IF($Q$2478&gt;0,PPMT('Assumptions (Battery)'!$V$9,Model!AF$1,'Assumptions (Battery)'!$V$12,'Assumptions (Battery)'!$V$7*$Q$2480),0)</f>
        <v>-0.000304270805</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-0.002681385271</v>
      </c>
      <c r="S2550" s="177">
        <f>IF($R$2478&gt;0,PPMT('Assumptions (Battery)'!$V$9,Model!X$1,'Assumptions (Battery)'!$V$12,'Assumptions (Battery)'!$V$7*$R$2480),0)</f>
        <v>-0.002895896093</v>
      </c>
      <c r="T2550" s="177">
        <f>IF($R$2478&gt;0,PPMT('Assumptions (Battery)'!$V$9,Model!Y$1,'Assumptions (Battery)'!$V$12,'Assumptions (Battery)'!$V$7*$R$2480),0)</f>
        <v>-0.00312756778</v>
      </c>
      <c r="U2550" s="177">
        <f>IF($R$2478&gt;0,PPMT('Assumptions (Battery)'!$V$9,Model!Z$1,'Assumptions (Battery)'!$V$12,'Assumptions (Battery)'!$V$7*$R$2480),0)</f>
        <v>-0.003377773202</v>
      </c>
      <c r="V2550" s="177">
        <f>IF($R$2478&gt;0,PPMT('Assumptions (Battery)'!$V$9,Model!AA$1,'Assumptions (Battery)'!$V$12,'Assumptions (Battery)'!$V$7*$R$2480),0)</f>
        <v>-0.003647995059</v>
      </c>
      <c r="W2550" s="177">
        <f>IF($R$2478&gt;0,PPMT('Assumptions (Battery)'!$V$9,Model!AB$1,'Assumptions (Battery)'!$V$12,'Assumptions (Battery)'!$V$7*$R$2480),0)</f>
        <v>-0.003939834663</v>
      </c>
      <c r="X2550" s="160">
        <f>IF($R$2478&gt;0,PPMT('Assumptions (Battery)'!$V$9,Model!AC$1,'Assumptions (Battery)'!$V$12,'Assumptions (Battery)'!$V$7*$R$2480),0)</f>
        <v>-0.004255021436</v>
      </c>
      <c r="Y2550" s="160">
        <f>IF($R$2478&gt;0,PPMT('Assumptions (Battery)'!$V$9,Model!AD$1,'Assumptions (Battery)'!$V$12,'Assumptions (Battery)'!$V$7*$R$2480),0)</f>
        <v>-0.004595423151</v>
      </c>
      <c r="Z2550" s="160">
        <f>IF($R$2478&gt;0,PPMT('Assumptions (Battery)'!$V$9,Model!AE$1,'Assumptions (Battery)'!$V$12,'Assumptions (Battery)'!$V$7*$R$2480),0)</f>
        <v>-0.004963057003</v>
      </c>
      <c r="AA2550" s="160">
        <f>IF($R$2478&gt;0,PPMT('Assumptions (Battery)'!$V$9,Model!AF$1,'Assumptions (Battery)'!$V$12,'Assumptions (Battery)'!$V$7*$R$2480),0)</f>
        <v>-0.005360101564</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-0.001048778054</v>
      </c>
      <c r="T2551" s="160">
        <f>IF($S$2478&gt;0,PPMT('Assumptions (Battery)'!$V$9,Model!X$1,'Assumptions (Battery)'!$V$12,'Assumptions (Battery)'!$V$7*$S$2480),0)</f>
        <v>-0.001132680298</v>
      </c>
      <c r="U2551" s="160">
        <f>IF($S$2478&gt;0,PPMT('Assumptions (Battery)'!$V$9,Model!Y$1,'Assumptions (Battery)'!$V$12,'Assumptions (Battery)'!$V$7*$S$2480),0)</f>
        <v>-0.001223294722</v>
      </c>
      <c r="V2551" s="160">
        <f>IF($S$2478&gt;0,PPMT('Assumptions (Battery)'!$V$9,Model!Z$1,'Assumptions (Battery)'!$V$12,'Assumptions (Battery)'!$V$7*$S$2480),0)</f>
        <v>-0.0013211583</v>
      </c>
      <c r="W2551" s="160">
        <f>IF($S$2478&gt;0,PPMT('Assumptions (Battery)'!$V$9,Model!AA$1,'Assumptions (Battery)'!$V$12,'Assumptions (Battery)'!$V$7*$S$2480),0)</f>
        <v>-0.001426850964</v>
      </c>
      <c r="X2551" s="160">
        <f>IF($S$2478&gt;0,PPMT('Assumptions (Battery)'!$V$9,Model!AB$1,'Assumptions (Battery)'!$V$12,'Assumptions (Battery)'!$V$7*$S$2480),0)</f>
        <v>-0.001540999041</v>
      </c>
      <c r="Y2551" s="160">
        <f>IF($S$2478&gt;0,PPMT('Assumptions (Battery)'!$V$9,Model!AC$1,'Assumptions (Battery)'!$V$12,'Assumptions (Battery)'!$V$7*$S$2480),0)</f>
        <v>-0.001664278964</v>
      </c>
      <c r="Z2551" s="160">
        <f>IF($S$2478&gt;0,PPMT('Assumptions (Battery)'!$V$9,Model!AD$1,'Assumptions (Battery)'!$V$12,'Assumptions (Battery)'!$V$7*$S$2480),0)</f>
        <v>-0.001797421282</v>
      </c>
      <c r="AA2551" s="160">
        <f>IF($S$2478&gt;0,PPMT('Assumptions (Battery)'!$V$9,Model!AE$1,'Assumptions (Battery)'!$V$12,'Assumptions (Battery)'!$V$7*$S$2480),0)</f>
        <v>-0.001941214984</v>
      </c>
      <c r="AB2551" s="160">
        <f>IF($S$2478&gt;0,PPMT('Assumptions (Battery)'!$V$9,Model!AF$1,'Assumptions (Battery)'!$V$12,'Assumptions (Battery)'!$V$7*$S$2480),0)</f>
        <v>-0.002096512183</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-0.001710191795</v>
      </c>
      <c r="U2552" s="160">
        <f>IF($T$2478&gt;0,PPMT('Assumptions (Battery)'!$V$9,Model!X$1,'Assumptions (Battery)'!$V$12,'Assumptions (Battery)'!$V$7*$T$2480),0)</f>
        <v>-0.001847007138</v>
      </c>
      <c r="V2552" s="160">
        <f>IF($T$2478&gt;0,PPMT('Assumptions (Battery)'!$V$9,Model!Y$1,'Assumptions (Battery)'!$V$12,'Assumptions (Battery)'!$V$7*$T$2480),0)</f>
        <v>-0.001994767709</v>
      </c>
      <c r="W2552" s="160">
        <f>IF($T$2478&gt;0,PPMT('Assumptions (Battery)'!$V$9,Model!Z$1,'Assumptions (Battery)'!$V$12,'Assumptions (Battery)'!$V$7*$T$2480),0)</f>
        <v>-0.002154349126</v>
      </c>
      <c r="X2552" s="160">
        <f>IF($T$2478&gt;0,PPMT('Assumptions (Battery)'!$V$9,Model!AA$1,'Assumptions (Battery)'!$V$12,'Assumptions (Battery)'!$V$7*$T$2480),0)</f>
        <v>-0.002326697056</v>
      </c>
      <c r="Y2552" s="160">
        <f>IF($T$2478&gt;0,PPMT('Assumptions (Battery)'!$V$9,Model!AB$1,'Assumptions (Battery)'!$V$12,'Assumptions (Battery)'!$V$7*$T$2480),0)</f>
        <v>-0.00251283282</v>
      </c>
      <c r="Z2552" s="160">
        <f>IF($T$2478&gt;0,PPMT('Assumptions (Battery)'!$V$9,Model!AC$1,'Assumptions (Battery)'!$V$12,'Assumptions (Battery)'!$V$7*$T$2480),0)</f>
        <v>-0.002713859446</v>
      </c>
      <c r="AA2552" s="160">
        <f>IF($T$2478&gt;0,PPMT('Assumptions (Battery)'!$V$9,Model!AD$1,'Assumptions (Battery)'!$V$12,'Assumptions (Battery)'!$V$7*$T$2480),0)</f>
        <v>-0.002930968202</v>
      </c>
      <c r="AB2552" s="160">
        <f>IF($T$2478&gt;0,PPMT('Assumptions (Battery)'!$V$9,Model!AE$1,'Assumptions (Battery)'!$V$12,'Assumptions (Battery)'!$V$7*$T$2480),0)</f>
        <v>-0.003165445658</v>
      </c>
      <c r="AC2552" s="160">
        <f>IF($T$2478&gt;0,PPMT('Assumptions (Battery)'!$V$9,Model!AF$1,'Assumptions (Battery)'!$V$12,'Assumptions (Battery)'!$V$7*$T$2480),0)</f>
        <v>-0.003418681311</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-2.466832752</v>
      </c>
      <c r="Y2556" s="160">
        <f>IF($X$2478&gt;0,PPMT('Assumptions (Battery)'!$V$9,Model!X$1,'Assumptions (Battery)'!$V$12,'Assumptions (Battery)'!$V$7*$X$2480),0)</f>
        <v>-2.664179373</v>
      </c>
      <c r="Z2556" s="160">
        <f>IF($X$2478&gt;0,PPMT('Assumptions (Battery)'!$V$9,Model!Y$1,'Assumptions (Battery)'!$V$12,'Assumptions (Battery)'!$V$7*$X$2480),0)</f>
        <v>-2.877313722</v>
      </c>
      <c r="AA2556" s="160">
        <f>IF($X$2478&gt;0,PPMT('Assumptions (Battery)'!$V$9,Model!Z$1,'Assumptions (Battery)'!$V$12,'Assumptions (Battery)'!$V$7*$X$2480),0)</f>
        <v>-3.10749882</v>
      </c>
      <c r="AB2556" s="160">
        <f>IF($X$2478&gt;0,PPMT('Assumptions (Battery)'!$V$9,Model!AA$1,'Assumptions (Battery)'!$V$12,'Assumptions (Battery)'!$V$7*$X$2480),0)</f>
        <v>-3.356098726</v>
      </c>
      <c r="AC2556" s="160">
        <f>IF($X$2478&gt;0,PPMT('Assumptions (Battery)'!$V$9,Model!AB$1,'Assumptions (Battery)'!$V$12,'Assumptions (Battery)'!$V$7*$X$2480),0)</f>
        <v>-3.624586624</v>
      </c>
      <c r="AD2556" s="160">
        <f>IF($X$2478&gt;0,PPMT('Assumptions (Battery)'!$V$9,Model!AC$1,'Assumptions (Battery)'!$V$12,'Assumptions (Battery)'!$V$7*$X$2480),0)</f>
        <v>-3.914553554</v>
      </c>
      <c r="AE2556" s="160">
        <f>IF($X$2478&gt;0,PPMT('Assumptions (Battery)'!$V$9,Model!AD$1,'Assumptions (Battery)'!$V$12,'Assumptions (Battery)'!$V$7*$X$2480),0)</f>
        <v>-4.227717838</v>
      </c>
      <c r="AF2556" s="160">
        <f>IF($X$2478&gt;0,PPMT('Assumptions (Battery)'!$V$9,Model!AE$1,'Assumptions (Battery)'!$V$12,'Assumptions (Battery)'!$V$7*$X$2480),0)</f>
        <v>-4.565935265</v>
      </c>
      <c r="AG2556" s="160">
        <f>IF($X$2478&gt;0,PPMT('Assumptions (Battery)'!$V$9,Model!AF$1,'Assumptions (Battery)'!$V$12,'Assumptions (Battery)'!$V$7*$X$2480),0)</f>
        <v>-4.931210086</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-2.353276879</v>
      </c>
      <c r="Z2557" s="160">
        <f>IF($Y$2478&gt;0,PPMT('Assumptions (Battery)'!$V$9,Model!X$1,'Assumptions (Battery)'!$V$12,'Assumptions (Battery)'!$V$7*$Y$2480),0)</f>
        <v>-2.541539029</v>
      </c>
      <c r="AA2557" s="160">
        <f>IF($Y$2478&gt;0,PPMT('Assumptions (Battery)'!$V$9,Model!Y$1,'Assumptions (Battery)'!$V$12,'Assumptions (Battery)'!$V$7*$Y$2480),0)</f>
        <v>-2.744862151</v>
      </c>
      <c r="AB2557" s="160">
        <f>IF($Y$2478&gt;0,PPMT('Assumptions (Battery)'!$V$9,Model!Z$1,'Assumptions (Battery)'!$V$12,'Assumptions (Battery)'!$V$7*$Y$2480),0)</f>
        <v>-2.964451124</v>
      </c>
      <c r="AC2557" s="160">
        <f>IF($Y$2478&gt;0,PPMT('Assumptions (Battery)'!$V$9,Model!AA$1,'Assumptions (Battery)'!$V$12,'Assumptions (Battery)'!$V$7*$Y$2480),0)</f>
        <v>-3.201607213</v>
      </c>
      <c r="AD2557" s="160">
        <f>IF($Y$2478&gt;0,PPMT('Assumptions (Battery)'!$V$9,Model!AB$1,'Assumptions (Battery)'!$V$12,'Assumptions (Battery)'!$V$7*$Y$2480),0)</f>
        <v>-3.457735791</v>
      </c>
      <c r="AE2557" s="160">
        <f>IF($Y$2478&gt;0,PPMT('Assumptions (Battery)'!$V$9,Model!AC$1,'Assumptions (Battery)'!$V$12,'Assumptions (Battery)'!$V$7*$Y$2480),0)</f>
        <v>-3.734354654</v>
      </c>
      <c r="AF2557" s="160">
        <f>IF($Y$2478&gt;0,PPMT('Assumptions (Battery)'!$V$9,Model!AD$1,'Assumptions (Battery)'!$V$12,'Assumptions (Battery)'!$V$7*$Y$2480),0)</f>
        <v>-4.033103026</v>
      </c>
      <c r="AG2557" s="160">
        <f>IF($Y$2478&gt;0,PPMT('Assumptions (Battery)'!$V$9,Model!AE$1,'Assumptions (Battery)'!$V$12,'Assumptions (Battery)'!$V$7*$Y$2480),0)</f>
        <v>-4.355751268</v>
      </c>
      <c r="AH2557" s="160">
        <f>IF($Y$2478&gt;0,PPMT('Assumptions (Battery)'!$V$9,Model!AF$1,'Assumptions (Battery)'!$V$12,'Assumptions (Battery)'!$V$7*$Y$2480),0)</f>
        <v>-4.70421137</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-2.225209373</v>
      </c>
      <c r="AA2558" s="160">
        <f>IF($Z$2478&gt;0,PPMT('Assumptions (Battery)'!$V$9,Model!X$1,'Assumptions (Battery)'!$V$12,'Assumptions (Battery)'!$V$7*$Z$2480),0)</f>
        <v>-2.403226123</v>
      </c>
      <c r="AB2558" s="160">
        <f>IF($Z$2478&gt;0,PPMT('Assumptions (Battery)'!$V$9,Model!Y$1,'Assumptions (Battery)'!$V$12,'Assumptions (Battery)'!$V$7*$Z$2480),0)</f>
        <v>-2.595484213</v>
      </c>
      <c r="AC2558" s="160">
        <f>IF($Z$2478&gt;0,PPMT('Assumptions (Battery)'!$V$9,Model!Z$1,'Assumptions (Battery)'!$V$12,'Assumptions (Battery)'!$V$7*$Z$2480),0)</f>
        <v>-2.80312295</v>
      </c>
      <c r="AD2558" s="160">
        <f>IF($Z$2478&gt;0,PPMT('Assumptions (Battery)'!$V$9,Model!AA$1,'Assumptions (Battery)'!$V$12,'Assumptions (Battery)'!$V$7*$Z$2480),0)</f>
        <v>-3.027372786</v>
      </c>
      <c r="AE2558" s="160">
        <f>IF($Z$2478&gt;0,PPMT('Assumptions (Battery)'!$V$9,Model!AB$1,'Assumptions (Battery)'!$V$12,'Assumptions (Battery)'!$V$7*$Z$2480),0)</f>
        <v>-3.269562609</v>
      </c>
      <c r="AF2558" s="160">
        <f>IF($Z$2478&gt;0,PPMT('Assumptions (Battery)'!$V$9,Model!AC$1,'Assumptions (Battery)'!$V$12,'Assumptions (Battery)'!$V$7*$Z$2480),0)</f>
        <v>-3.531127617</v>
      </c>
      <c r="AG2558" s="160">
        <f>IF($Z$2478&gt;0,PPMT('Assumptions (Battery)'!$V$9,Model!AD$1,'Assumptions (Battery)'!$V$12,'Assumptions (Battery)'!$V$7*$Z$2480),0)</f>
        <v>-3.813617827</v>
      </c>
      <c r="AH2558" s="160">
        <f>IF($Z$2478&gt;0,PPMT('Assumptions (Battery)'!$V$9,Model!AE$1,'Assumptions (Battery)'!$V$12,'Assumptions (Battery)'!$V$7*$Z$2480),0)</f>
        <v>-4.118707253</v>
      </c>
      <c r="AI2558" s="160">
        <f>IF($Z$2478&gt;0,PPMT('Assumptions (Battery)'!$V$9,Model!AF$1,'Assumptions (Battery)'!$V$12,'Assumptions (Battery)'!$V$7*$Z$2480),0)</f>
        <v>-4.448203833</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-2.100569668</v>
      </c>
      <c r="AB2559" s="160">
        <f>IF($AA$2478&gt;0,PPMT('Assumptions (Battery)'!$V$9,Model!X$1,'Assumptions (Battery)'!$V$12,'Assumptions (Battery)'!$V$7*$AA$2480),0)</f>
        <v>-2.268615242</v>
      </c>
      <c r="AC2559" s="160">
        <f>IF($AA$2478&gt;0,PPMT('Assumptions (Battery)'!$V$9,Model!Y$1,'Assumptions (Battery)'!$V$12,'Assumptions (Battery)'!$V$7*$AA$2480),0)</f>
        <v>-2.450104461</v>
      </c>
      <c r="AD2559" s="160">
        <f>IF($AA$2478&gt;0,PPMT('Assumptions (Battery)'!$V$9,Model!Z$1,'Assumptions (Battery)'!$V$12,'Assumptions (Battery)'!$V$7*$AA$2480),0)</f>
        <v>-2.646112818</v>
      </c>
      <c r="AE2559" s="160">
        <f>IF($AA$2478&gt;0,PPMT('Assumptions (Battery)'!$V$9,Model!AA$1,'Assumptions (Battery)'!$V$12,'Assumptions (Battery)'!$V$7*$AA$2480),0)</f>
        <v>-2.857801843</v>
      </c>
      <c r="AF2559" s="160">
        <f>IF($AA$2478&gt;0,PPMT('Assumptions (Battery)'!$V$9,Model!AB$1,'Assumptions (Battery)'!$V$12,'Assumptions (Battery)'!$V$7*$AA$2480),0)</f>
        <v>-3.086425991</v>
      </c>
      <c r="AG2559" s="160">
        <f>IF($AA$2478&gt;0,PPMT('Assumptions (Battery)'!$V$9,Model!AC$1,'Assumptions (Battery)'!$V$12,'Assumptions (Battery)'!$V$7*$AA$2480),0)</f>
        <v>-3.33334007</v>
      </c>
      <c r="AH2559" s="160">
        <f>IF($AA$2478&gt;0,PPMT('Assumptions (Battery)'!$V$9,Model!AD$1,'Assumptions (Battery)'!$V$12,'Assumptions (Battery)'!$V$7*$AA$2480),0)</f>
        <v>-3.600007276</v>
      </c>
      <c r="AI2559" s="160">
        <f>IF($AA$2478&gt;0,PPMT('Assumptions (Battery)'!$V$9,Model!AE$1,'Assumptions (Battery)'!$V$12,'Assumptions (Battery)'!$V$7*$AA$2480),0)</f>
        <v>-3.888007858</v>
      </c>
      <c r="AJ2559" s="160">
        <f>IF($AA$2478&gt;0,PPMT('Assumptions (Battery)'!$V$9,Model!AF$1,'Assumptions (Battery)'!$V$12,'Assumptions (Battery)'!$V$7*$AA$2480),0)</f>
        <v>-4.199048486</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-1.96069953</v>
      </c>
      <c r="AC2560" s="160">
        <f>IF($AB$2478&gt;0,PPMT('Assumptions (Battery)'!$V$9,Model!X$1,'Assumptions (Battery)'!$V$12,'Assumptions (Battery)'!$V$7*$AB$2480),0)</f>
        <v>-2.117555492</v>
      </c>
      <c r="AD2560" s="160">
        <f>IF($AB$2478&gt;0,PPMT('Assumptions (Battery)'!$V$9,Model!Y$1,'Assumptions (Battery)'!$V$12,'Assumptions (Battery)'!$V$7*$AB$2480),0)</f>
        <v>-2.286959932</v>
      </c>
      <c r="AE2560" s="160">
        <f>IF($AB$2478&gt;0,PPMT('Assumptions (Battery)'!$V$9,Model!Z$1,'Assumptions (Battery)'!$V$12,'Assumptions (Battery)'!$V$7*$AB$2480),0)</f>
        <v>-2.469916726</v>
      </c>
      <c r="AF2560" s="160">
        <f>IF($AB$2478&gt;0,PPMT('Assumptions (Battery)'!$V$9,Model!AA$1,'Assumptions (Battery)'!$V$12,'Assumptions (Battery)'!$V$7*$AB$2480),0)</f>
        <v>-2.667510064</v>
      </c>
      <c r="AG2560" s="160">
        <f>IF($AB$2478&gt;0,PPMT('Assumptions (Battery)'!$V$9,Model!AB$1,'Assumptions (Battery)'!$V$12,'Assumptions (Battery)'!$V$7*$AB$2480),0)</f>
        <v>-2.880910869</v>
      </c>
      <c r="AH2560" s="160">
        <f>IF($AB$2478&gt;0,PPMT('Assumptions (Battery)'!$V$9,Model!AC$1,'Assumptions (Battery)'!$V$12,'Assumptions (Battery)'!$V$7*$AB$2480),0)</f>
        <v>-3.111383739</v>
      </c>
      <c r="AI2560" s="160">
        <f>IF($AB$2478&gt;0,PPMT('Assumptions (Battery)'!$V$9,Model!AD$1,'Assumptions (Battery)'!$V$12,'Assumptions (Battery)'!$V$7*$AB$2480),0)</f>
        <v>-3.360294438</v>
      </c>
      <c r="AJ2560" s="160">
        <f>IF($AB$2478&gt;0,PPMT('Assumptions (Battery)'!$V$9,Model!AE$1,'Assumptions (Battery)'!$V$12,'Assumptions (Battery)'!$V$7*$AB$2480),0)</f>
        <v>-3.629117993</v>
      </c>
      <c r="AK2560" s="160">
        <f>IF($AB$2478&gt;0,PPMT('Assumptions (Battery)'!$V$9,Model!AF$1,'Assumptions (Battery)'!$V$12,'Assumptions (Battery)'!$V$7*$AB$2480),0)</f>
        <v>-3.919447433</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-1.92133918</v>
      </c>
      <c r="AD2561" s="160">
        <f>IF($AC$2478&gt;0,PPMT('Assumptions (Battery)'!$V$9,Model!X$1,'Assumptions (Battery)'!$V$12,'Assumptions (Battery)'!$V$7*$AC$2480),0)</f>
        <v>-2.075046315</v>
      </c>
      <c r="AE2561" s="160">
        <f>IF($AC$2478&gt;0,PPMT('Assumptions (Battery)'!$V$9,Model!Y$1,'Assumptions (Battery)'!$V$12,'Assumptions (Battery)'!$V$7*$AC$2480),0)</f>
        <v>-2.24105002</v>
      </c>
      <c r="AF2561" s="160">
        <f>IF($AC$2478&gt;0,PPMT('Assumptions (Battery)'!$V$9,Model!Z$1,'Assumptions (Battery)'!$V$12,'Assumptions (Battery)'!$V$7*$AC$2480),0)</f>
        <v>-2.420334021</v>
      </c>
      <c r="AG2561" s="160">
        <f>IF($AC$2478&gt;0,PPMT('Assumptions (Battery)'!$V$9,Model!AA$1,'Assumptions (Battery)'!$V$12,'Assumptions (Battery)'!$V$7*$AC$2480),0)</f>
        <v>-2.613960743</v>
      </c>
      <c r="AH2561" s="160">
        <f>IF($AC$2478&gt;0,PPMT('Assumptions (Battery)'!$V$9,Model!AB$1,'Assumptions (Battery)'!$V$12,'Assumptions (Battery)'!$V$7*$AC$2480),0)</f>
        <v>-2.823077602</v>
      </c>
      <c r="AI2561" s="160">
        <f>IF($AC$2478&gt;0,PPMT('Assumptions (Battery)'!$V$9,Model!AC$1,'Assumptions (Battery)'!$V$12,'Assumptions (Battery)'!$V$7*$AC$2480),0)</f>
        <v>-3.048923811</v>
      </c>
      <c r="AJ2561" s="160">
        <f>IF($AC$2478&gt;0,PPMT('Assumptions (Battery)'!$V$9,Model!AD$1,'Assumptions (Battery)'!$V$12,'Assumptions (Battery)'!$V$7*$AC$2480),0)</f>
        <v>-3.292837716</v>
      </c>
      <c r="AK2561" s="160">
        <f>IF($AC$2478&gt;0,PPMT('Assumptions (Battery)'!$V$9,Model!AE$1,'Assumptions (Battery)'!$V$12,'Assumptions (Battery)'!$V$7*$AC$2480),0)</f>
        <v>-3.556264733</v>
      </c>
      <c r="AL2561" s="160">
        <f>IF($AC$2478&gt;0,PPMT('Assumptions (Battery)'!$V$9,Model!AF$1,'Assumptions (Battery)'!$V$12,'Assumptions (Battery)'!$V$7*$AC$2480),0)</f>
        <v>-3.840765911</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-1.889554597</v>
      </c>
      <c r="AE2562" s="160">
        <f>IF($AD$2478&gt;0,PPMT('Assumptions (Battery)'!$V$9,Model!X$1,'Assumptions (Battery)'!$V$12,'Assumptions (Battery)'!$V$7*$AD$2480),0)</f>
        <v>-2.040718965</v>
      </c>
      <c r="AF2562" s="160">
        <f>IF($AD$2478&gt;0,PPMT('Assumptions (Battery)'!$V$9,Model!Y$1,'Assumptions (Battery)'!$V$12,'Assumptions (Battery)'!$V$7*$AD$2480),0)</f>
        <v>-2.203976482</v>
      </c>
      <c r="AG2562" s="160">
        <f>IF($AD$2478&gt;0,PPMT('Assumptions (Battery)'!$V$9,Model!Z$1,'Assumptions (Battery)'!$V$12,'Assumptions (Battery)'!$V$7*$AD$2480),0)</f>
        <v>-2.380294601</v>
      </c>
      <c r="AH2562" s="160">
        <f>IF($AD$2478&gt;0,PPMT('Assumptions (Battery)'!$V$9,Model!AA$1,'Assumptions (Battery)'!$V$12,'Assumptions (Battery)'!$V$7*$AD$2480),0)</f>
        <v>-2.570718169</v>
      </c>
      <c r="AI2562" s="160">
        <f>IF($AD$2478&gt;0,PPMT('Assumptions (Battery)'!$V$9,Model!AB$1,'Assumptions (Battery)'!$V$12,'Assumptions (Battery)'!$V$7*$AD$2480),0)</f>
        <v>-2.776375622</v>
      </c>
      <c r="AJ2562" s="160">
        <f>IF($AD$2478&gt;0,PPMT('Assumptions (Battery)'!$V$9,Model!AC$1,'Assumptions (Battery)'!$V$12,'Assumptions (Battery)'!$V$7*$AD$2480),0)</f>
        <v>-2.998485672</v>
      </c>
      <c r="AK2562" s="160">
        <f>IF($AD$2478&gt;0,PPMT('Assumptions (Battery)'!$V$9,Model!AD$1,'Assumptions (Battery)'!$V$12,'Assumptions (Battery)'!$V$7*$AD$2480),0)</f>
        <v>-3.238364526</v>
      </c>
      <c r="AL2562" s="160">
        <f>IF($AD$2478&gt;0,PPMT('Assumptions (Battery)'!$V$9,Model!AE$1,'Assumptions (Battery)'!$V$12,'Assumptions (Battery)'!$V$7*$AD$2480),0)</f>
        <v>-3.497433688</v>
      </c>
      <c r="AM2562" s="160">
        <f>IF($AD$2478&gt;0,PPMT('Assumptions (Battery)'!$V$9,Model!AF$1,'Assumptions (Battery)'!$V$12,'Assumptions (Battery)'!$V$7*$AD$2480),0)</f>
        <v>-3.777228383</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-1.845739958</v>
      </c>
      <c r="AF2563" s="160">
        <f>IF($AE$2478&gt;0,PPMT('Assumptions (Battery)'!$V$9,Model!X$1,'Assumptions (Battery)'!$V$12,'Assumptions (Battery)'!$V$7*$AE$2480),0)</f>
        <v>-1.993399155</v>
      </c>
      <c r="AG2563" s="160">
        <f>IF($AE$2478&gt;0,PPMT('Assumptions (Battery)'!$V$9,Model!Y$1,'Assumptions (Battery)'!$V$12,'Assumptions (Battery)'!$V$7*$AE$2480),0)</f>
        <v>-2.152871087</v>
      </c>
      <c r="AH2563" s="160">
        <f>IF($AE$2478&gt;0,PPMT('Assumptions (Battery)'!$V$9,Model!Z$1,'Assumptions (Battery)'!$V$12,'Assumptions (Battery)'!$V$7*$AE$2480),0)</f>
        <v>-2.325100774</v>
      </c>
      <c r="AI2563" s="160">
        <f>IF($AE$2478&gt;0,PPMT('Assumptions (Battery)'!$V$9,Model!AA$1,'Assumptions (Battery)'!$V$12,'Assumptions (Battery)'!$V$7*$AE$2480),0)</f>
        <v>-2.511108836</v>
      </c>
      <c r="AJ2563" s="160">
        <f>IF($AE$2478&gt;0,PPMT('Assumptions (Battery)'!$V$9,Model!AB$1,'Assumptions (Battery)'!$V$12,'Assumptions (Battery)'!$V$7*$AE$2480),0)</f>
        <v>-2.711997543</v>
      </c>
      <c r="AK2563" s="160">
        <f>IF($AE$2478&gt;0,PPMT('Assumptions (Battery)'!$V$9,Model!AC$1,'Assumptions (Battery)'!$V$12,'Assumptions (Battery)'!$V$7*$AE$2480),0)</f>
        <v>-2.928957347</v>
      </c>
      <c r="AL2563" s="160">
        <f>IF($AE$2478&gt;0,PPMT('Assumptions (Battery)'!$V$9,Model!AD$1,'Assumptions (Battery)'!$V$12,'Assumptions (Battery)'!$V$7*$AE$2480),0)</f>
        <v>-3.163273935</v>
      </c>
      <c r="AM2563" s="160">
        <f>IF($AE$2478&gt;0,PPMT('Assumptions (Battery)'!$V$9,Model!AE$1,'Assumptions (Battery)'!$V$12,'Assumptions (Battery)'!$V$7*$AE$2480),0)</f>
        <v>-3.416335849</v>
      </c>
      <c r="AN2563" s="160">
        <f>IF($AE$2478&gt;0,PPMT('Assumptions (Battery)'!$V$9,Model!AF$1,'Assumptions (Battery)'!$V$12,'Assumptions (Battery)'!$V$7*$AE$2480),0)</f>
        <v>-3.689642717</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-1.79951012</v>
      </c>
      <c r="AG2564" s="160">
        <f>IF($AF$2478&gt;0,PPMT('Assumptions (Battery)'!$V$9,Model!X$1,'Assumptions (Battery)'!$V$12,'Assumptions (Battery)'!$V$7*$AF$2480),0)</f>
        <v>-1.943470929</v>
      </c>
      <c r="AH2564" s="160">
        <f>IF($AF$2478&gt;0,PPMT('Assumptions (Battery)'!$V$9,Model!Y$1,'Assumptions (Battery)'!$V$12,'Assumptions (Battery)'!$V$7*$AF$2480),0)</f>
        <v>-2.098948604</v>
      </c>
      <c r="AI2564" s="160">
        <f>IF($AF$2478&gt;0,PPMT('Assumptions (Battery)'!$V$9,Model!Z$1,'Assumptions (Battery)'!$V$12,'Assumptions (Battery)'!$V$7*$AF$2480),0)</f>
        <v>-2.266864492</v>
      </c>
      <c r="AJ2564" s="160">
        <f>IF($AF$2478&gt;0,PPMT('Assumptions (Battery)'!$V$9,Model!AA$1,'Assumptions (Battery)'!$V$12,'Assumptions (Battery)'!$V$7*$AF$2480),0)</f>
        <v>-2.448213651</v>
      </c>
      <c r="AK2564" s="160">
        <f>IF($AF$2478&gt;0,PPMT('Assumptions (Battery)'!$V$9,Model!AB$1,'Assumptions (Battery)'!$V$12,'Assumptions (Battery)'!$V$7*$AF$2480),0)</f>
        <v>-2.644070743</v>
      </c>
      <c r="AL2564" s="160">
        <f>IF($AF$2478&gt;0,PPMT('Assumptions (Battery)'!$V$9,Model!AC$1,'Assumptions (Battery)'!$V$12,'Assumptions (Battery)'!$V$7*$AF$2480),0)</f>
        <v>-2.855596403</v>
      </c>
      <c r="AM2564" s="160">
        <f>IF($AF$2478&gt;0,PPMT('Assumptions (Battery)'!$V$9,Model!AD$1,'Assumptions (Battery)'!$V$12,'Assumptions (Battery)'!$V$7*$AF$2480),0)</f>
        <v>-3.084044115</v>
      </c>
      <c r="AN2564" s="160">
        <f>IF($AF$2478&gt;0,PPMT('Assumptions (Battery)'!$V$9,Model!AE$1,'Assumptions (Battery)'!$V$12,'Assumptions (Battery)'!$V$7*$AF$2480),0)</f>
        <v>-3.330767644</v>
      </c>
      <c r="AO2564" s="160">
        <f>IF($AF$2478&gt;0,PPMT('Assumptions (Battery)'!$V$9,Model!AF$1,'Assumptions (Battery)'!$V$12,'Assumptions (Battery)'!$V$7*$AF$2480),0)</f>
        <v>-3.597229056</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-1.761204235</v>
      </c>
      <c r="AH2565" s="160">
        <f>IF($AG$2478&gt;0,PPMT('Assumptions (Battery)'!$V$9,Model!X$1,'Assumptions (Battery)'!$V$12,'Assumptions (Battery)'!$V$7*$AG$2480),0)</f>
        <v>-1.902100574</v>
      </c>
      <c r="AI2565" s="160">
        <f>IF($AG$2478&gt;0,PPMT('Assumptions (Battery)'!$V$9,Model!Y$1,'Assumptions (Battery)'!$V$12,'Assumptions (Battery)'!$V$7*$AG$2480),0)</f>
        <v>-2.05426862</v>
      </c>
      <c r="AJ2565" s="160">
        <f>IF($AG$2478&gt;0,PPMT('Assumptions (Battery)'!$V$9,Model!Z$1,'Assumptions (Battery)'!$V$12,'Assumptions (Battery)'!$V$7*$AG$2480),0)</f>
        <v>-2.21861011</v>
      </c>
      <c r="AK2565" s="160">
        <f>IF($AG$2478&gt;0,PPMT('Assumptions (Battery)'!$V$9,Model!AA$1,'Assumptions (Battery)'!$V$12,'Assumptions (Battery)'!$V$7*$AG$2480),0)</f>
        <v>-2.396098918</v>
      </c>
      <c r="AL2565" s="160">
        <f>IF($AG$2478&gt;0,PPMT('Assumptions (Battery)'!$V$9,Model!AB$1,'Assumptions (Battery)'!$V$12,'Assumptions (Battery)'!$V$7*$AG$2480),0)</f>
        <v>-2.587786832</v>
      </c>
      <c r="AM2565" s="160">
        <f>IF($AG$2478&gt;0,PPMT('Assumptions (Battery)'!$V$9,Model!AC$1,'Assumptions (Battery)'!$V$12,'Assumptions (Battery)'!$V$7*$AG$2480),0)</f>
        <v>-2.794809778</v>
      </c>
      <c r="AN2565" s="160">
        <f>IF($AG$2478&gt;0,PPMT('Assumptions (Battery)'!$V$9,Model!AD$1,'Assumptions (Battery)'!$V$12,'Assumptions (Battery)'!$V$7*$AG$2480),0)</f>
        <v>-3.018394561</v>
      </c>
      <c r="AO2565" s="160">
        <f>IF($AG$2478&gt;0,PPMT('Assumptions (Battery)'!$V$9,Model!AE$1,'Assumptions (Battery)'!$V$12,'Assumptions (Battery)'!$V$7*$AG$2480),0)</f>
        <v>-3.259866126</v>
      </c>
      <c r="AP2565" s="160">
        <f>IF($AG$2478&gt;0,PPMT('Assumptions (Battery)'!$V$9,Model!AF$1,'Assumptions (Battery)'!$V$12,'Assumptions (Battery)'!$V$7*$AG$2480),0)</f>
        <v>-3.520655416</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-1.774191377</v>
      </c>
      <c r="AI2566" s="160">
        <f>IF($AH$2478&gt;0,PPMT('Assumptions (Battery)'!$V$9,Model!X$1,'Assumptions (Battery)'!$V$12,'Assumptions (Battery)'!$V$7*$AH$2480),0)</f>
        <v>-1.916126687</v>
      </c>
      <c r="AJ2566" s="160">
        <f>IF($AH$2478&gt;0,PPMT('Assumptions (Battery)'!$V$9,Model!Y$1,'Assumptions (Battery)'!$V$12,'Assumptions (Battery)'!$V$7*$AH$2480),0)</f>
        <v>-2.069416822</v>
      </c>
      <c r="AK2566" s="160">
        <f>IF($AH$2478&gt;0,PPMT('Assumptions (Battery)'!$V$9,Model!Z$1,'Assumptions (Battery)'!$V$12,'Assumptions (Battery)'!$V$7*$AH$2480),0)</f>
        <v>-2.234970168</v>
      </c>
      <c r="AL2566" s="160">
        <f>IF($AH$2478&gt;0,PPMT('Assumptions (Battery)'!$V$9,Model!AA$1,'Assumptions (Battery)'!$V$12,'Assumptions (Battery)'!$V$7*$AH$2480),0)</f>
        <v>-2.413767781</v>
      </c>
      <c r="AM2566" s="160">
        <f>IF($AH$2478&gt;0,PPMT('Assumptions (Battery)'!$V$9,Model!AB$1,'Assumptions (Battery)'!$V$12,'Assumptions (Battery)'!$V$7*$AH$2480),0)</f>
        <v>-2.606869204</v>
      </c>
      <c r="AN2566" s="160">
        <f>IF($AH$2478&gt;0,PPMT('Assumptions (Battery)'!$V$9,Model!AC$1,'Assumptions (Battery)'!$V$12,'Assumptions (Battery)'!$V$7*$AH$2480),0)</f>
        <v>-2.81541874</v>
      </c>
      <c r="AO2566" s="160">
        <f>IF($AH$2478&gt;0,PPMT('Assumptions (Battery)'!$V$9,Model!AD$1,'Assumptions (Battery)'!$V$12,'Assumptions (Battery)'!$V$7*$AH$2480),0)</f>
        <v>-3.040652239</v>
      </c>
      <c r="AP2566" s="160">
        <f>IF($AH$2478&gt;0,PPMT('Assumptions (Battery)'!$V$9,Model!AE$1,'Assumptions (Battery)'!$V$12,'Assumptions (Battery)'!$V$7*$AH$2480),0)</f>
        <v>-3.283904419</v>
      </c>
      <c r="AQ2566" s="160">
        <f>IF($AH$2478&gt;0,PPMT('Assumptions (Battery)'!$V$9,Model!AF$1,'Assumptions (Battery)'!$V$12,'Assumptions (Battery)'!$V$7*$AH$2480),0)</f>
        <v>-3.546616772</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-1.787253635</v>
      </c>
      <c r="AJ2567" s="160">
        <f>IF($AI$2478&gt;0,PPMT('Assumptions (Battery)'!$V$9,Model!X$1,'Assumptions (Battery)'!$V$12,'Assumptions (Battery)'!$V$7*$AI$2480),0)</f>
        <v>-1.930233925</v>
      </c>
      <c r="AK2567" s="160">
        <f>IF($AI$2478&gt;0,PPMT('Assumptions (Battery)'!$V$9,Model!Y$1,'Assumptions (Battery)'!$V$12,'Assumptions (Battery)'!$V$7*$AI$2480),0)</f>
        <v>-2.084652639</v>
      </c>
      <c r="AL2567" s="160">
        <f>IF($AI$2478&gt;0,PPMT('Assumptions (Battery)'!$V$9,Model!Z$1,'Assumptions (Battery)'!$V$12,'Assumptions (Battery)'!$V$7*$AI$2480),0)</f>
        <v>-2.251424851</v>
      </c>
      <c r="AM2567" s="160">
        <f>IF($AI$2478&gt;0,PPMT('Assumptions (Battery)'!$V$9,Model!AA$1,'Assumptions (Battery)'!$V$12,'Assumptions (Battery)'!$V$7*$AI$2480),0)</f>
        <v>-2.431538839</v>
      </c>
      <c r="AN2567" s="160">
        <f>IF($AI$2478&gt;0,PPMT('Assumptions (Battery)'!$V$9,Model!AB$1,'Assumptions (Battery)'!$V$12,'Assumptions (Battery)'!$V$7*$AI$2480),0)</f>
        <v>-2.626061946</v>
      </c>
      <c r="AO2567" s="160">
        <f>IF($AI$2478&gt;0,PPMT('Assumptions (Battery)'!$V$9,Model!AC$1,'Assumptions (Battery)'!$V$12,'Assumptions (Battery)'!$V$7*$AI$2480),0)</f>
        <v>-2.836146901</v>
      </c>
      <c r="AP2567" s="160">
        <f>IF($AI$2478&gt;0,PPMT('Assumptions (Battery)'!$V$9,Model!AD$1,'Assumptions (Battery)'!$V$12,'Assumptions (Battery)'!$V$7*$AI$2480),0)</f>
        <v>-3.063038654</v>
      </c>
      <c r="AQ2567" s="160">
        <f>IF($AI$2478&gt;0,PPMT('Assumptions (Battery)'!$V$9,Model!AE$1,'Assumptions (Battery)'!$V$12,'Assumptions (Battery)'!$V$7*$AI$2480),0)</f>
        <v>-3.308081746</v>
      </c>
      <c r="AR2567" s="160">
        <f>IF($AI$2478&gt;0,PPMT('Assumptions (Battery)'!$V$9,Model!AF$1,'Assumptions (Battery)'!$V$12,'Assumptions (Battery)'!$V$7*$AI$2480),0)</f>
        <v>-3.572728285</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-1.788670351</v>
      </c>
      <c r="AK2568" s="160">
        <f>IF($AJ$2478&gt;0,PPMT('Assumptions (Battery)'!$V$9,Model!X$1,'Assumptions (Battery)'!$V$12,'Assumptions (Battery)'!$V$7*$AJ$2480),0)</f>
        <v>-1.931763979</v>
      </c>
      <c r="AL2568" s="160">
        <f>IF($AJ$2478&gt;0,PPMT('Assumptions (Battery)'!$V$9,Model!Y$1,'Assumptions (Battery)'!$V$12,'Assumptions (Battery)'!$V$7*$AJ$2480),0)</f>
        <v>-2.086305097</v>
      </c>
      <c r="AM2568" s="160">
        <f>IF($AJ$2478&gt;0,PPMT('Assumptions (Battery)'!$V$9,Model!Z$1,'Assumptions (Battery)'!$V$12,'Assumptions (Battery)'!$V$7*$AJ$2480),0)</f>
        <v>-2.253209505</v>
      </c>
      <c r="AN2568" s="160">
        <f>IF($AJ$2478&gt;0,PPMT('Assumptions (Battery)'!$V$9,Model!AA$1,'Assumptions (Battery)'!$V$12,'Assumptions (Battery)'!$V$7*$AJ$2480),0)</f>
        <v>-2.433466265</v>
      </c>
      <c r="AO2568" s="160">
        <f>IF($AJ$2478&gt;0,PPMT('Assumptions (Battery)'!$V$9,Model!AB$1,'Assumptions (Battery)'!$V$12,'Assumptions (Battery)'!$V$7*$AJ$2480),0)</f>
        <v>-2.628143566</v>
      </c>
      <c r="AP2568" s="160">
        <f>IF($AJ$2478&gt;0,PPMT('Assumptions (Battery)'!$V$9,Model!AC$1,'Assumptions (Battery)'!$V$12,'Assumptions (Battery)'!$V$7*$AJ$2480),0)</f>
        <v>-2.838395051</v>
      </c>
      <c r="AQ2568" s="160">
        <f>IF($AJ$2478&gt;0,PPMT('Assumptions (Battery)'!$V$9,Model!AD$1,'Assumptions (Battery)'!$V$12,'Assumptions (Battery)'!$V$7*$AJ$2480),0)</f>
        <v>-3.065466656</v>
      </c>
      <c r="AR2568" s="160">
        <f>IF($AJ$2478&gt;0,PPMT('Assumptions (Battery)'!$V$9,Model!AE$1,'Assumptions (Battery)'!$V$12,'Assumptions (Battery)'!$V$7*$AJ$2480),0)</f>
        <v>-3.310703988</v>
      </c>
      <c r="AS2568" s="160">
        <f>IF($AJ$2478&gt;0,PPMT('Assumptions (Battery)'!$V$9,Model!AF$1,'Assumptions (Battery)'!$V$12,'Assumptions (Battery)'!$V$7*$AJ$2480),0)</f>
        <v>-3.575560307</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-1.800985624</v>
      </c>
      <c r="AL2569" s="160">
        <f>IF($AK$2478&gt;0,PPMT('Assumptions (Battery)'!$V$9,Model!X$1,'Assumptions (Battery)'!$V$12,'Assumptions (Battery)'!$V$7*$AK$2480),0)</f>
        <v>-1.945064474</v>
      </c>
      <c r="AM2569" s="160">
        <f>IF($AK$2478&gt;0,PPMT('Assumptions (Battery)'!$V$9,Model!Y$1,'Assumptions (Battery)'!$V$12,'Assumptions (Battery)'!$V$7*$AK$2480),0)</f>
        <v>-2.100669632</v>
      </c>
      <c r="AN2569" s="160">
        <f>IF($AK$2478&gt;0,PPMT('Assumptions (Battery)'!$V$9,Model!Z$1,'Assumptions (Battery)'!$V$12,'Assumptions (Battery)'!$V$7*$AK$2480),0)</f>
        <v>-2.268723203</v>
      </c>
      <c r="AO2569" s="160">
        <f>IF($AK$2478&gt;0,PPMT('Assumptions (Battery)'!$V$9,Model!AA$1,'Assumptions (Battery)'!$V$12,'Assumptions (Battery)'!$V$7*$AK$2480),0)</f>
        <v>-2.450221059</v>
      </c>
      <c r="AP2569" s="160">
        <f>IF($AK$2478&gt;0,PPMT('Assumptions (Battery)'!$V$9,Model!AB$1,'Assumptions (Battery)'!$V$12,'Assumptions (Battery)'!$V$7*$AK$2480),0)</f>
        <v>-2.646238744</v>
      </c>
      <c r="AQ2569" s="160">
        <f>IF($AK$2478&gt;0,PPMT('Assumptions (Battery)'!$V$9,Model!AC$1,'Assumptions (Battery)'!$V$12,'Assumptions (Battery)'!$V$7*$AK$2480),0)</f>
        <v>-2.857937843</v>
      </c>
      <c r="AR2569" s="160">
        <f>IF($AK$2478&gt;0,PPMT('Assumptions (Battery)'!$V$9,Model!AD$1,'Assumptions (Battery)'!$V$12,'Assumptions (Battery)'!$V$7*$AK$2480),0)</f>
        <v>-3.08657287</v>
      </c>
      <c r="AS2569" s="160">
        <f>IF($AK$2478&gt;0,PPMT('Assumptions (Battery)'!$V$9,Model!AE$1,'Assumptions (Battery)'!$V$12,'Assumptions (Battery)'!$V$7*$AK$2480),0)</f>
        <v>-3.3334987</v>
      </c>
      <c r="AT2569" s="160">
        <f>IF($AK$2478&gt;0,PPMT('Assumptions (Battery)'!$V$9,Model!AF$1,'Assumptions (Battery)'!$V$12,'Assumptions (Battery)'!$V$7*$AK$2480),0)</f>
        <v>-3.600178596</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-1.812829875</v>
      </c>
      <c r="AM2570" s="160">
        <f>IF($AL$2478&gt;0,PPMT('Assumptions (Battery)'!$V$9,Model!X$1,'Assumptions (Battery)'!$V$12,'Assumptions (Battery)'!$V$7*$AL$2480),0)</f>
        <v>-1.957856265</v>
      </c>
      <c r="AN2570" s="160">
        <f>IF($AL$2478&gt;0,PPMT('Assumptions (Battery)'!$V$9,Model!Y$1,'Assumptions (Battery)'!$V$12,'Assumptions (Battery)'!$V$7*$AL$2480),0)</f>
        <v>-2.114484766</v>
      </c>
      <c r="AO2570" s="160">
        <f>IF($AL$2478&gt;0,PPMT('Assumptions (Battery)'!$V$9,Model!Z$1,'Assumptions (Battery)'!$V$12,'Assumptions (Battery)'!$V$7*$AL$2480),0)</f>
        <v>-2.283643548</v>
      </c>
      <c r="AP2570" s="160">
        <f>IF($AL$2478&gt;0,PPMT('Assumptions (Battery)'!$V$9,Model!AA$1,'Assumptions (Battery)'!$V$12,'Assumptions (Battery)'!$V$7*$AL$2480),0)</f>
        <v>-2.466335032</v>
      </c>
      <c r="AQ2570" s="160">
        <f>IF($AL$2478&gt;0,PPMT('Assumptions (Battery)'!$V$9,Model!AB$1,'Assumptions (Battery)'!$V$12,'Assumptions (Battery)'!$V$7*$AL$2480),0)</f>
        <v>-2.663641834</v>
      </c>
      <c r="AR2570" s="160">
        <f>IF($AL$2478&gt;0,PPMT('Assumptions (Battery)'!$V$9,Model!AC$1,'Assumptions (Battery)'!$V$12,'Assumptions (Battery)'!$V$7*$AL$2480),0)</f>
        <v>-2.876733181</v>
      </c>
      <c r="AS2570" s="160">
        <f>IF($AL$2478&gt;0,PPMT('Assumptions (Battery)'!$V$9,Model!AD$1,'Assumptions (Battery)'!$V$12,'Assumptions (Battery)'!$V$7*$AL$2480),0)</f>
        <v>-3.106871835</v>
      </c>
      <c r="AT2570" s="160">
        <f>IF($AL$2478&gt;0,PPMT('Assumptions (Battery)'!$V$9,Model!AE$1,'Assumptions (Battery)'!$V$12,'Assumptions (Battery)'!$V$7*$AL$2480),0)</f>
        <v>-3.355421582</v>
      </c>
      <c r="AU2570" s="160">
        <f>IF($AL$2478&gt;0,PPMT('Assumptions (Battery)'!$V$9,Model!AF$1,'Assumptions (Battery)'!$V$12,'Assumptions (Battery)'!$V$7*$AL$2480),0)</f>
        <v>-3.623855309</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-1.824646718</v>
      </c>
      <c r="AN2571" s="160">
        <f>IF($AM$2478&gt;0,PPMT('Assumptions (Battery)'!$V$9,Model!X$1,'Assumptions (Battery)'!$V$12,'Assumptions (Battery)'!$V$7*$AM$2480),0)</f>
        <v>-1.970618455</v>
      </c>
      <c r="AO2571" s="160">
        <f>IF($AM$2478&gt;0,PPMT('Assumptions (Battery)'!$V$9,Model!Y$1,'Assumptions (Battery)'!$V$12,'Assumptions (Battery)'!$V$7*$AM$2480),0)</f>
        <v>-2.128267932</v>
      </c>
      <c r="AP2571" s="160">
        <f>IF($AM$2478&gt;0,PPMT('Assumptions (Battery)'!$V$9,Model!Z$1,'Assumptions (Battery)'!$V$12,'Assumptions (Battery)'!$V$7*$AM$2480),0)</f>
        <v>-2.298529366</v>
      </c>
      <c r="AQ2571" s="160">
        <f>IF($AM$2478&gt;0,PPMT('Assumptions (Battery)'!$V$9,Model!AA$1,'Assumptions (Battery)'!$V$12,'Assumptions (Battery)'!$V$7*$AM$2480),0)</f>
        <v>-2.482411716</v>
      </c>
      <c r="AR2571" s="160">
        <f>IF($AM$2478&gt;0,PPMT('Assumptions (Battery)'!$V$9,Model!AB$1,'Assumptions (Battery)'!$V$12,'Assumptions (Battery)'!$V$7*$AM$2480),0)</f>
        <v>-2.681004653</v>
      </c>
      <c r="AS2571" s="160">
        <f>IF($AM$2478&gt;0,PPMT('Assumptions (Battery)'!$V$9,Model!AC$1,'Assumptions (Battery)'!$V$12,'Assumptions (Battery)'!$V$7*$AM$2480),0)</f>
        <v>-2.895485025</v>
      </c>
      <c r="AT2571" s="160">
        <f>IF($AM$2478&gt;0,PPMT('Assumptions (Battery)'!$V$9,Model!AD$1,'Assumptions (Battery)'!$V$12,'Assumptions (Battery)'!$V$7*$AM$2480),0)</f>
        <v>-3.127123827</v>
      </c>
      <c r="AU2571" s="160">
        <f>IF($AM$2478&gt;0,PPMT('Assumptions (Battery)'!$V$9,Model!AE$1,'Assumptions (Battery)'!$V$12,'Assumptions (Battery)'!$V$7*$AM$2480),0)</f>
        <v>-3.377293733</v>
      </c>
      <c r="AV2571" s="160">
        <f>IF($AM$2478&gt;0,PPMT('Assumptions (Battery)'!$V$9,Model!AF$1,'Assumptions (Battery)'!$V$12,'Assumptions (Battery)'!$V$7*$AM$2480),0)</f>
        <v>-3.647477232</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-3.672469333</v>
      </c>
      <c r="AO2572" s="160">
        <f>IF($AN$2478&gt;0,PPMT('Assumptions (Battery)'!$V$9,Model!X$1,'Assumptions (Battery)'!$V$12,'Assumptions (Battery)'!$V$7*$AN$2480),0)</f>
        <v>-3.96626688</v>
      </c>
      <c r="AP2572" s="160">
        <f>IF($AN$2478&gt;0,PPMT('Assumptions (Battery)'!$V$9,Model!Y$1,'Assumptions (Battery)'!$V$12,'Assumptions (Battery)'!$V$7*$AN$2480),0)</f>
        <v>-4.28356823</v>
      </c>
      <c r="AQ2572" s="160">
        <f>IF($AN$2478&gt;0,PPMT('Assumptions (Battery)'!$V$9,Model!Z$1,'Assumptions (Battery)'!$V$12,'Assumptions (Battery)'!$V$7*$AN$2480),0)</f>
        <v>-4.626253688</v>
      </c>
      <c r="AR2572" s="160">
        <f>IF($AN$2478&gt;0,PPMT('Assumptions (Battery)'!$V$9,Model!AA$1,'Assumptions (Battery)'!$V$12,'Assumptions (Battery)'!$V$7*$AN$2480),0)</f>
        <v>-4.996353984</v>
      </c>
      <c r="AS2572" s="160">
        <f>IF($AN$2478&gt;0,PPMT('Assumptions (Battery)'!$V$9,Model!AB$1,'Assumptions (Battery)'!$V$12,'Assumptions (Battery)'!$V$7*$AN$2480),0)</f>
        <v>-5.396062302</v>
      </c>
      <c r="AT2572" s="160">
        <f>IF($AN$2478&gt;0,PPMT('Assumptions (Battery)'!$V$9,Model!AC$1,'Assumptions (Battery)'!$V$12,'Assumptions (Battery)'!$V$7*$AN$2480),0)</f>
        <v>-5.827747286</v>
      </c>
      <c r="AU2572" s="160">
        <f>IF($AN$2478&gt;0,PPMT('Assumptions (Battery)'!$V$9,Model!AD$1,'Assumptions (Battery)'!$V$12,'Assumptions (Battery)'!$V$7*$AN$2480),0)</f>
        <v>-6.293967069</v>
      </c>
      <c r="AV2572" s="160">
        <f>IF($AN$2478&gt;0,PPMT('Assumptions (Battery)'!$V$9,Model!AE$1,'Assumptions (Battery)'!$V$12,'Assumptions (Battery)'!$V$7*$AN$2480),0)</f>
        <v>-6.797484435</v>
      </c>
      <c r="AW2572" s="160">
        <f>IF($AN$2478&gt;0,PPMT('Assumptions (Battery)'!$V$9,Model!AF$1,'Assumptions (Battery)'!$V$12,'Assumptions (Battery)'!$V$7*$AN$2480),0)</f>
        <v>-7.34128319</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-3.695160585</v>
      </c>
      <c r="AP2573" s="160">
        <f>IF($AO$2478&gt;0,PPMT('Assumptions (Battery)'!$V$9,Model!X$1,'Assumptions (Battery)'!$V$12,'Assumptions (Battery)'!$V$7*$AO$2480),0)</f>
        <v>-3.990773431</v>
      </c>
      <c r="AQ2573" s="160">
        <f>IF($AO$2478&gt;0,PPMT('Assumptions (Battery)'!$V$9,Model!Y$1,'Assumptions (Battery)'!$V$12,'Assumptions (Battery)'!$V$7*$AO$2480),0)</f>
        <v>-4.310035306</v>
      </c>
      <c r="AR2573" s="160">
        <f>IF($AO$2478&gt;0,PPMT('Assumptions (Battery)'!$V$9,Model!Z$1,'Assumptions (Battery)'!$V$12,'Assumptions (Battery)'!$V$7*$AO$2480),0)</f>
        <v>-4.65483813</v>
      </c>
      <c r="AS2573" s="160">
        <f>IF($AO$2478&gt;0,PPMT('Assumptions (Battery)'!$V$9,Model!AA$1,'Assumptions (Battery)'!$V$12,'Assumptions (Battery)'!$V$7*$AO$2480),0)</f>
        <v>-5.027225181</v>
      </c>
      <c r="AT2573" s="160">
        <f>IF($AO$2478&gt;0,PPMT('Assumptions (Battery)'!$V$9,Model!AB$1,'Assumptions (Battery)'!$V$12,'Assumptions (Battery)'!$V$7*$AO$2480),0)</f>
        <v>-5.429403195</v>
      </c>
      <c r="AU2573" s="160">
        <f>IF($AO$2478&gt;0,PPMT('Assumptions (Battery)'!$V$9,Model!AC$1,'Assumptions (Battery)'!$V$12,'Assumptions (Battery)'!$V$7*$AO$2480),0)</f>
        <v>-5.863755451</v>
      </c>
      <c r="AV2573" s="160">
        <f>IF($AO$2478&gt;0,PPMT('Assumptions (Battery)'!$V$9,Model!AD$1,'Assumptions (Battery)'!$V$12,'Assumptions (Battery)'!$V$7*$AO$2480),0)</f>
        <v>-6.332855887</v>
      </c>
      <c r="AW2573" s="160">
        <f>IF($AO$2478&gt;0,PPMT('Assumptions (Battery)'!$V$9,Model!AE$1,'Assumptions (Battery)'!$V$12,'Assumptions (Battery)'!$V$7*$AO$2480),0)</f>
        <v>-6.839484358</v>
      </c>
      <c r="AX2573" s="160">
        <f>IF($AO$2478&gt;0,PPMT('Assumptions (Battery)'!$V$9,Model!AF$1,'Assumptions (Battery)'!$V$12,'Assumptions (Battery)'!$V$7*$AO$2480),0)</f>
        <v>-7.386643107</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-3.717386935</v>
      </c>
      <c r="AQ2574" s="160">
        <f>IF($AP$2478&gt;0,PPMT('Assumptions (Battery)'!$V$9,Model!X$1,'Assumptions (Battery)'!$V$12,'Assumptions (Battery)'!$V$7*$AP$2480),0)</f>
        <v>-4.01477789</v>
      </c>
      <c r="AR2574" s="160">
        <f>IF($AP$2478&gt;0,PPMT('Assumptions (Battery)'!$V$9,Model!Y$1,'Assumptions (Battery)'!$V$12,'Assumptions (Battery)'!$V$7*$AP$2480),0)</f>
        <v>-4.335960121</v>
      </c>
      <c r="AS2574" s="160">
        <f>IF($AP$2478&gt;0,PPMT('Assumptions (Battery)'!$V$9,Model!Z$1,'Assumptions (Battery)'!$V$12,'Assumptions (Battery)'!$V$7*$AP$2480),0)</f>
        <v>-4.682836931</v>
      </c>
      <c r="AT2574" s="160">
        <f>IF($AP$2478&gt;0,PPMT('Assumptions (Battery)'!$V$9,Model!AA$1,'Assumptions (Battery)'!$V$12,'Assumptions (Battery)'!$V$7*$AP$2480),0)</f>
        <v>-5.057463885</v>
      </c>
      <c r="AU2574" s="160">
        <f>IF($AP$2478&gt;0,PPMT('Assumptions (Battery)'!$V$9,Model!AB$1,'Assumptions (Battery)'!$V$12,'Assumptions (Battery)'!$V$7*$AP$2480),0)</f>
        <v>-5.462060996</v>
      </c>
      <c r="AV2574" s="160">
        <f>IF($AP$2478&gt;0,PPMT('Assumptions (Battery)'!$V$9,Model!AC$1,'Assumptions (Battery)'!$V$12,'Assumptions (Battery)'!$V$7*$AP$2480),0)</f>
        <v>-5.899025876</v>
      </c>
      <c r="AW2574" s="160">
        <f>IF($AP$2478&gt;0,PPMT('Assumptions (Battery)'!$V$9,Model!AD$1,'Assumptions (Battery)'!$V$12,'Assumptions (Battery)'!$V$7*$AP$2480),0)</f>
        <v>-6.370947946</v>
      </c>
      <c r="AX2574" s="160">
        <f>IF($AP$2478&gt;0,PPMT('Assumptions (Battery)'!$V$9,Model!AE$1,'Assumptions (Battery)'!$V$12,'Assumptions (Battery)'!$V$7*$AP$2480),0)</f>
        <v>-6.880623782</v>
      </c>
      <c r="AY2574" s="160">
        <f>IF($AP$2478&gt;0,PPMT('Assumptions (Battery)'!$V$9,Model!AF$1,'Assumptions (Battery)'!$V$12,'Assumptions (Battery)'!$V$7*$AP$2480),0)</f>
        <v>-7.431073684</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-3.739025733</v>
      </c>
      <c r="AR2575" s="160">
        <f>IF($AQ$2478&gt;0,PPMT('Assumptions (Battery)'!$V$9,Model!X$1,'Assumptions (Battery)'!$V$12,'Assumptions (Battery)'!$V$7*$AQ$2480),0)</f>
        <v>-4.038147791</v>
      </c>
      <c r="AS2575" s="160">
        <f>IF($AQ$2478&gt;0,PPMT('Assumptions (Battery)'!$V$9,Model!Y$1,'Assumptions (Battery)'!$V$12,'Assumptions (Battery)'!$V$7*$AQ$2480),0)</f>
        <v>-4.361199615</v>
      </c>
      <c r="AT2575" s="160">
        <f>IF($AQ$2478&gt;0,PPMT('Assumptions (Battery)'!$V$9,Model!Z$1,'Assumptions (Battery)'!$V$12,'Assumptions (Battery)'!$V$7*$AQ$2480),0)</f>
        <v>-4.710095584</v>
      </c>
      <c r="AU2575" s="160">
        <f>IF($AQ$2478&gt;0,PPMT('Assumptions (Battery)'!$V$9,Model!AA$1,'Assumptions (Battery)'!$V$12,'Assumptions (Battery)'!$V$7*$AQ$2480),0)</f>
        <v>-5.08690323</v>
      </c>
      <c r="AV2575" s="160">
        <f>IF($AQ$2478&gt;0,PPMT('Assumptions (Battery)'!$V$9,Model!AB$1,'Assumptions (Battery)'!$V$12,'Assumptions (Battery)'!$V$7*$AQ$2480),0)</f>
        <v>-5.493855489</v>
      </c>
      <c r="AW2575" s="160">
        <f>IF($AQ$2478&gt;0,PPMT('Assumptions (Battery)'!$V$9,Model!AC$1,'Assumptions (Battery)'!$V$12,'Assumptions (Battery)'!$V$7*$AQ$2480),0)</f>
        <v>-5.933363928</v>
      </c>
      <c r="AX2575" s="160">
        <f>IF($AQ$2478&gt;0,PPMT('Assumptions (Battery)'!$V$9,Model!AD$1,'Assumptions (Battery)'!$V$12,'Assumptions (Battery)'!$V$7*$AQ$2480),0)</f>
        <v>-6.408033042</v>
      </c>
      <c r="AY2575" s="160">
        <f>IF($AQ$2478&gt;0,PPMT('Assumptions (Battery)'!$V$9,Model!AE$1,'Assumptions (Battery)'!$V$12,'Assumptions (Battery)'!$V$7*$AQ$2480),0)</f>
        <v>-6.920675686</v>
      </c>
      <c r="AZ2575" s="160">
        <f>IF($AQ$2478&gt;0,PPMT('Assumptions (Battery)'!$V$9,Model!AF$1,'Assumptions (Battery)'!$V$12,'Assumptions (Battery)'!$V$7*$AQ$2480),0)</f>
        <v>-7.47432974</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-3.760093994</v>
      </c>
      <c r="AS2576" s="160">
        <f>IF($AR$2478&gt;0,PPMT('Assumptions (Battery)'!$V$9,Model!X$1,'Assumptions (Battery)'!$V$12,'Assumptions (Battery)'!$V$7*$AR$2480),0)</f>
        <v>-4.060901513</v>
      </c>
      <c r="AT2576" s="160">
        <f>IF($AR$2478&gt;0,PPMT('Assumptions (Battery)'!$V$9,Model!Y$1,'Assumptions (Battery)'!$V$12,'Assumptions (Battery)'!$V$7*$AR$2480),0)</f>
        <v>-4.385773634</v>
      </c>
      <c r="AU2576" s="160">
        <f>IF($AR$2478&gt;0,PPMT('Assumptions (Battery)'!$V$9,Model!Z$1,'Assumptions (Battery)'!$V$12,'Assumptions (Battery)'!$V$7*$AR$2480),0)</f>
        <v>-4.736635525</v>
      </c>
      <c r="AV2576" s="160">
        <f>IF($AR$2478&gt;0,PPMT('Assumptions (Battery)'!$V$9,Model!AA$1,'Assumptions (Battery)'!$V$12,'Assumptions (Battery)'!$V$7*$AR$2480),0)</f>
        <v>-5.115566367</v>
      </c>
      <c r="AW2576" s="160">
        <f>IF($AR$2478&gt;0,PPMT('Assumptions (Battery)'!$V$9,Model!AB$1,'Assumptions (Battery)'!$V$12,'Assumptions (Battery)'!$V$7*$AR$2480),0)</f>
        <v>-5.524811677</v>
      </c>
      <c r="AX2576" s="160">
        <f>IF($AR$2478&gt;0,PPMT('Assumptions (Battery)'!$V$9,Model!AC$1,'Assumptions (Battery)'!$V$12,'Assumptions (Battery)'!$V$7*$AR$2480),0)</f>
        <v>-5.966796611</v>
      </c>
      <c r="AY2576" s="160">
        <f>IF($AR$2478&gt;0,PPMT('Assumptions (Battery)'!$V$9,Model!AD$1,'Assumptions (Battery)'!$V$12,'Assumptions (Battery)'!$V$7*$AR$2480),0)</f>
        <v>-6.44414034</v>
      </c>
      <c r="AZ2576" s="160">
        <f>IF($AR$2478&gt;0,PPMT('Assumptions (Battery)'!$V$9,Model!AE$1,'Assumptions (Battery)'!$V$12,'Assumptions (Battery)'!$V$7*$AR$2480),0)</f>
        <v>-6.959671567</v>
      </c>
      <c r="BA2576" s="160">
        <f>IF($AR$2478&gt;0,PPMT('Assumptions (Battery)'!$V$9,Model!AF$1,'Assumptions (Battery)'!$V$12,'Assumptions (Battery)'!$V$7*$AR$2480),0)</f>
        <v>-7.516445292</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-3.780561222</v>
      </c>
      <c r="AT2577" s="160">
        <f>IF($AS$2478&gt;0,PPMT('Assumptions (Battery)'!$V$9,Model!X$1,'Assumptions (Battery)'!$V$12,'Assumptions (Battery)'!$V$7*$AS$2480),0)</f>
        <v>-4.08300612</v>
      </c>
      <c r="AU2577" s="160">
        <f>IF($AS$2478&gt;0,PPMT('Assumptions (Battery)'!$V$9,Model!Y$1,'Assumptions (Battery)'!$V$12,'Assumptions (Battery)'!$V$7*$AS$2480),0)</f>
        <v>-4.409646609</v>
      </c>
      <c r="AV2577" s="160">
        <f>IF($AS$2478&gt;0,PPMT('Assumptions (Battery)'!$V$9,Model!Z$1,'Assumptions (Battery)'!$V$12,'Assumptions (Battery)'!$V$7*$AS$2480),0)</f>
        <v>-4.762418338</v>
      </c>
      <c r="AW2577" s="160">
        <f>IF($AS$2478&gt;0,PPMT('Assumptions (Battery)'!$V$9,Model!AA$1,'Assumptions (Battery)'!$V$12,'Assumptions (Battery)'!$V$7*$AS$2480),0)</f>
        <v>-5.143411805</v>
      </c>
      <c r="AX2577" s="160">
        <f>IF($AS$2478&gt;0,PPMT('Assumptions (Battery)'!$V$9,Model!AB$1,'Assumptions (Battery)'!$V$12,'Assumptions (Battery)'!$V$7*$AS$2480),0)</f>
        <v>-5.554884749</v>
      </c>
      <c r="AY2577" s="160">
        <f>IF($AS$2478&gt;0,PPMT('Assumptions (Battery)'!$V$9,Model!AC$1,'Assumptions (Battery)'!$V$12,'Assumptions (Battery)'!$V$7*$AS$2480),0)</f>
        <v>-5.999275529</v>
      </c>
      <c r="AZ2577" s="160">
        <f>IF($AS$2478&gt;0,PPMT('Assumptions (Battery)'!$V$9,Model!AD$1,'Assumptions (Battery)'!$V$12,'Assumptions (Battery)'!$V$7*$AS$2480),0)</f>
        <v>-6.479217572</v>
      </c>
      <c r="BA2577" s="160">
        <f>IF($AS$2478&gt;0,PPMT('Assumptions (Battery)'!$V$9,Model!AE$1,'Assumptions (Battery)'!$V$12,'Assumptions (Battery)'!$V$7*$AS$2480),0)</f>
        <v>-6.997554977</v>
      </c>
      <c r="BB2577" s="160">
        <f>IF($AS$2478&gt;0,PPMT('Assumptions (Battery)'!$V$9,Model!AF$1,'Assumptions (Battery)'!$V$12,'Assumptions (Battery)'!$V$7*$AS$2480),0)</f>
        <v>-7.557359376</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-3.800395947</v>
      </c>
      <c r="AU2578" s="160">
        <f>IF($AT$2478&gt;0,PPMT('Assumptions (Battery)'!$V$9,Model!X$1,'Assumptions (Battery)'!$V$12,'Assumptions (Battery)'!$V$7*$AT$2480),0)</f>
        <v>-4.104427623</v>
      </c>
      <c r="AV2578" s="160">
        <f>IF($AT$2478&gt;0,PPMT('Assumptions (Battery)'!$V$9,Model!Y$1,'Assumptions (Battery)'!$V$12,'Assumptions (Battery)'!$V$7*$AT$2480),0)</f>
        <v>-4.432781833</v>
      </c>
      <c r="AW2578" s="160">
        <f>IF($AT$2478&gt;0,PPMT('Assumptions (Battery)'!$V$9,Model!Z$1,'Assumptions (Battery)'!$V$12,'Assumptions (Battery)'!$V$7*$AT$2480),0)</f>
        <v>-4.787404379</v>
      </c>
      <c r="AX2578" s="160">
        <f>IF($AT$2478&gt;0,PPMT('Assumptions (Battery)'!$V$9,Model!AA$1,'Assumptions (Battery)'!$V$12,'Assumptions (Battery)'!$V$7*$AT$2480),0)</f>
        <v>-5.17039673</v>
      </c>
      <c r="AY2578" s="160">
        <f>IF($AT$2478&gt;0,PPMT('Assumptions (Battery)'!$V$9,Model!AB$1,'Assumptions (Battery)'!$V$12,'Assumptions (Battery)'!$V$7*$AT$2480),0)</f>
        <v>-5.584028468</v>
      </c>
      <c r="AZ2578" s="160">
        <f>IF($AT$2478&gt;0,PPMT('Assumptions (Battery)'!$V$9,Model!AC$1,'Assumptions (Battery)'!$V$12,'Assumptions (Battery)'!$V$7*$AT$2480),0)</f>
        <v>-6.030750745</v>
      </c>
      <c r="BA2578" s="160">
        <f>IF($AT$2478&gt;0,PPMT('Assumptions (Battery)'!$V$9,Model!AD$1,'Assumptions (Battery)'!$V$12,'Assumptions (Battery)'!$V$7*$AT$2480),0)</f>
        <v>-6.513210805</v>
      </c>
      <c r="BB2578" s="160">
        <f>IF($AT$2478&gt;0,PPMT('Assumptions (Battery)'!$V$9,Model!AE$1,'Assumptions (Battery)'!$V$12,'Assumptions (Battery)'!$V$7*$AT$2480),0)</f>
        <v>-7.034267669</v>
      </c>
      <c r="BC2578" s="160">
        <f>IF($AT$2478&gt;0,PPMT('Assumptions (Battery)'!$V$9,Model!AF$1,'Assumptions (Battery)'!$V$12,'Assumptions (Battery)'!$V$7*$AT$2480),0)</f>
        <v>-7.597009083</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-3.792184243</v>
      </c>
      <c r="AV2579" s="160">
        <f>IF($AU$2478&gt;0,PPMT('Assumptions (Battery)'!$V$9,Model!X$1,'Assumptions (Battery)'!$V$12,'Assumptions (Battery)'!$V$7*$AU$2480),0)</f>
        <v>-4.095558983</v>
      </c>
      <c r="AW2579" s="160">
        <f>IF($AU$2478&gt;0,PPMT('Assumptions (Battery)'!$V$9,Model!Y$1,'Assumptions (Battery)'!$V$12,'Assumptions (Battery)'!$V$7*$AU$2480),0)</f>
        <v>-4.423203701</v>
      </c>
      <c r="AX2579" s="160">
        <f>IF($AU$2478&gt;0,PPMT('Assumptions (Battery)'!$V$9,Model!Z$1,'Assumptions (Battery)'!$V$12,'Assumptions (Battery)'!$V$7*$AU$2480),0)</f>
        <v>-4.777059997</v>
      </c>
      <c r="AY2579" s="160">
        <f>IF($AU$2478&gt;0,PPMT('Assumptions (Battery)'!$V$9,Model!AA$1,'Assumptions (Battery)'!$V$12,'Assumptions (Battery)'!$V$7*$AU$2480),0)</f>
        <v>-5.159224797</v>
      </c>
      <c r="AZ2579" s="160">
        <f>IF($AU$2478&gt;0,PPMT('Assumptions (Battery)'!$V$9,Model!AB$1,'Assumptions (Battery)'!$V$12,'Assumptions (Battery)'!$V$7*$AU$2480),0)</f>
        <v>-5.571962781</v>
      </c>
      <c r="BA2579" s="160">
        <f>IF($AU$2478&gt;0,PPMT('Assumptions (Battery)'!$V$9,Model!AC$1,'Assumptions (Battery)'!$V$12,'Assumptions (Battery)'!$V$7*$AU$2480),0)</f>
        <v>-6.017719803</v>
      </c>
      <c r="BB2579" s="160">
        <f>IF($AU$2478&gt;0,PPMT('Assumptions (Battery)'!$V$9,Model!AD$1,'Assumptions (Battery)'!$V$12,'Assumptions (Battery)'!$V$7*$AU$2480),0)</f>
        <v>-6.499137388</v>
      </c>
      <c r="BC2579" s="160">
        <f>IF($AU$2478&gt;0,PPMT('Assumptions (Battery)'!$V$9,Model!AE$1,'Assumptions (Battery)'!$V$12,'Assumptions (Battery)'!$V$7*$AU$2480),0)</f>
        <v>-7.019068379</v>
      </c>
      <c r="BD2579" s="160">
        <f>IF($AU$2478&gt;0,PPMT('Assumptions (Battery)'!$V$9,Model!AF$1,'Assumptions (Battery)'!$V$12,'Assumptions (Battery)'!$V$7*$AU$2480),0)</f>
        <v>-7.580593849</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-3.810132418</v>
      </c>
      <c r="AW2580" s="160">
        <f>IF($AV$2478&gt;0,PPMT('Assumptions (Battery)'!$V$9,Model!X$1,'Assumptions (Battery)'!$V$12,'Assumptions (Battery)'!$V$7*$AV$2480),0)</f>
        <v>-4.114943012</v>
      </c>
      <c r="AX2580" s="160">
        <f>IF($AV$2478&gt;0,PPMT('Assumptions (Battery)'!$V$9,Model!Y$1,'Assumptions (Battery)'!$V$12,'Assumptions (Battery)'!$V$7*$AV$2480),0)</f>
        <v>-4.444138452</v>
      </c>
      <c r="AY2580" s="160">
        <f>IF($AV$2478&gt;0,PPMT('Assumptions (Battery)'!$V$9,Model!Z$1,'Assumptions (Battery)'!$V$12,'Assumptions (Battery)'!$V$7*$AV$2480),0)</f>
        <v>-4.799669529</v>
      </c>
      <c r="AZ2580" s="160">
        <f>IF($AV$2478&gt;0,PPMT('Assumptions (Battery)'!$V$9,Model!AA$1,'Assumptions (Battery)'!$V$12,'Assumptions (Battery)'!$V$7*$AV$2480),0)</f>
        <v>-5.183643091</v>
      </c>
      <c r="BA2580" s="160">
        <f>IF($AV$2478&gt;0,PPMT('Assumptions (Battery)'!$V$9,Model!AB$1,'Assumptions (Battery)'!$V$12,'Assumptions (Battery)'!$V$7*$AV$2480),0)</f>
        <v>-5.598334538</v>
      </c>
      <c r="BB2580" s="160">
        <f>IF($AV$2478&gt;0,PPMT('Assumptions (Battery)'!$V$9,Model!AC$1,'Assumptions (Battery)'!$V$12,'Assumptions (Battery)'!$V$7*$AV$2480),0)</f>
        <v>-6.046201301</v>
      </c>
      <c r="BC2580" s="160">
        <f>IF($AV$2478&gt;0,PPMT('Assumptions (Battery)'!$V$9,Model!AD$1,'Assumptions (Battery)'!$V$12,'Assumptions (Battery)'!$V$7*$AV$2480),0)</f>
        <v>-6.529897405</v>
      </c>
      <c r="BD2580" s="160">
        <f>IF($AV$2478&gt;0,PPMT('Assumptions (Battery)'!$V$9,Model!AE$1,'Assumptions (Battery)'!$V$12,'Assumptions (Battery)'!$V$7*$AV$2480),0)</f>
        <v>-7.052289198</v>
      </c>
      <c r="BE2580" s="160">
        <f>IF($AV$2478&gt;0,PPMT('Assumptions (Battery)'!$V$9,Model!AF$1,'Assumptions (Battery)'!$V$12,'Assumptions (Battery)'!$V$7*$AV$2480),0)</f>
        <v>-7.616472334</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-3.82733166</v>
      </c>
      <c r="AX2581" s="160">
        <f>IF($AW$2478&gt;0,PPMT('Assumptions (Battery)'!$V$9,Model!X$1,'Assumptions (Battery)'!$V$12,'Assumptions (Battery)'!$V$7*$AW$2480),0)</f>
        <v>-4.133518192</v>
      </c>
      <c r="AY2581" s="160">
        <f>IF($AW$2478&gt;0,PPMT('Assumptions (Battery)'!$V$9,Model!Y$1,'Assumptions (Battery)'!$V$12,'Assumptions (Battery)'!$V$7*$AW$2480),0)</f>
        <v>-4.464199648</v>
      </c>
      <c r="AZ2581" s="160">
        <f>IF($AW$2478&gt;0,PPMT('Assumptions (Battery)'!$V$9,Model!Z$1,'Assumptions (Battery)'!$V$12,'Assumptions (Battery)'!$V$7*$AW$2480),0)</f>
        <v>-4.82133562</v>
      </c>
      <c r="BA2581" s="160">
        <f>IF($AW$2478&gt;0,PPMT('Assumptions (Battery)'!$V$9,Model!AA$1,'Assumptions (Battery)'!$V$12,'Assumptions (Battery)'!$V$7*$AW$2480),0)</f>
        <v>-5.207042469</v>
      </c>
      <c r="BB2581" s="160">
        <f>IF($AW$2478&gt;0,PPMT('Assumptions (Battery)'!$V$9,Model!AB$1,'Assumptions (Battery)'!$V$12,'Assumptions (Battery)'!$V$7*$AW$2480),0)</f>
        <v>-5.623605867</v>
      </c>
      <c r="BC2581" s="160">
        <f>IF($AW$2478&gt;0,PPMT('Assumptions (Battery)'!$V$9,Model!AC$1,'Assumptions (Battery)'!$V$12,'Assumptions (Battery)'!$V$7*$AW$2480),0)</f>
        <v>-6.073494336</v>
      </c>
      <c r="BD2581" s="160">
        <f>IF($AW$2478&gt;0,PPMT('Assumptions (Battery)'!$V$9,Model!AD$1,'Assumptions (Battery)'!$V$12,'Assumptions (Battery)'!$V$7*$AW$2480),0)</f>
        <v>-6.559373883</v>
      </c>
      <c r="BE2581" s="160">
        <f>IF($AW$2478&gt;0,PPMT('Assumptions (Battery)'!$V$9,Model!AE$1,'Assumptions (Battery)'!$V$12,'Assumptions (Battery)'!$V$7*$AW$2480),0)</f>
        <v>-7.084123793</v>
      </c>
      <c r="BF2581" s="160">
        <f>IF($AW$2478&gt;0,PPMT('Assumptions (Battery)'!$V$9,Model!AF$1,'Assumptions (Battery)'!$V$12,'Assumptions (Battery)'!$V$7*$AW$2480),0)</f>
        <v>-7.650853697</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-3.843734968</v>
      </c>
      <c r="AY2582" s="160">
        <f>IF($AX$2478&gt;0,PPMT('Assumptions (Battery)'!$V$9,Model!X$1,'Assumptions (Battery)'!$V$12,'Assumptions (Battery)'!$V$7*$AX$2480),0)</f>
        <v>-4.151233765</v>
      </c>
      <c r="AZ2582" s="160">
        <f>IF($AX$2478&gt;0,PPMT('Assumptions (Battery)'!$V$9,Model!Y$1,'Assumptions (Battery)'!$V$12,'Assumptions (Battery)'!$V$7*$AX$2480),0)</f>
        <v>-4.483332466</v>
      </c>
      <c r="BA2582" s="160">
        <f>IF($AX$2478&gt;0,PPMT('Assumptions (Battery)'!$V$9,Model!Z$1,'Assumptions (Battery)'!$V$12,'Assumptions (Battery)'!$V$7*$AX$2480),0)</f>
        <v>-4.841999064</v>
      </c>
      <c r="BB2582" s="160">
        <f>IF($AX$2478&gt;0,PPMT('Assumptions (Battery)'!$V$9,Model!AA$1,'Assumptions (Battery)'!$V$12,'Assumptions (Battery)'!$V$7*$AX$2480),0)</f>
        <v>-5.229358989</v>
      </c>
      <c r="BC2582" s="160">
        <f>IF($AX$2478&gt;0,PPMT('Assumptions (Battery)'!$V$9,Model!AB$1,'Assumptions (Battery)'!$V$12,'Assumptions (Battery)'!$V$7*$AX$2480),0)</f>
        <v>-5.647707708</v>
      </c>
      <c r="BD2582" s="160">
        <f>IF($AX$2478&gt;0,PPMT('Assumptions (Battery)'!$V$9,Model!AC$1,'Assumptions (Battery)'!$V$12,'Assumptions (Battery)'!$V$7*$AX$2480),0)</f>
        <v>-6.099524325</v>
      </c>
      <c r="BE2582" s="160">
        <f>IF($AX$2478&gt;0,PPMT('Assumptions (Battery)'!$V$9,Model!AD$1,'Assumptions (Battery)'!$V$12,'Assumptions (Battery)'!$V$7*$AX$2480),0)</f>
        <v>-6.587486271</v>
      </c>
      <c r="BF2582" s="160">
        <f>IF($AX$2478&gt;0,PPMT('Assumptions (Battery)'!$V$9,Model!AE$1,'Assumptions (Battery)'!$V$12,'Assumptions (Battery)'!$V$7*$AX$2480),0)</f>
        <v>-7.114485172</v>
      </c>
      <c r="BG2582" s="160">
        <f>IF($AX$2478&gt;0,PPMT('Assumptions (Battery)'!$V$9,Model!AF$1,'Assumptions (Battery)'!$V$12,'Assumptions (Battery)'!$V$7*$AX$2480),0)</f>
        <v>-7.683643986</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-3.859342901</v>
      </c>
      <c r="AZ2583" s="160">
        <f>IF($AY$2478&gt;0,PPMT('Assumptions (Battery)'!$V$9,Model!X$1,'Assumptions (Battery)'!$V$12,'Assumptions (Battery)'!$V$7*$AY$2480),0)</f>
        <v>-4.168090333</v>
      </c>
      <c r="BA2583" s="160">
        <f>IF($AY$2478&gt;0,PPMT('Assumptions (Battery)'!$V$9,Model!Y$1,'Assumptions (Battery)'!$V$12,'Assumptions (Battery)'!$V$7*$AY$2480),0)</f>
        <v>-4.50153756</v>
      </c>
      <c r="BB2583" s="160">
        <f>IF($AY$2478&gt;0,PPMT('Assumptions (Battery)'!$V$9,Model!Z$1,'Assumptions (Battery)'!$V$12,'Assumptions (Battery)'!$V$7*$AY$2480),0)</f>
        <v>-4.861660564</v>
      </c>
      <c r="BC2583" s="160">
        <f>IF($AY$2478&gt;0,PPMT('Assumptions (Battery)'!$V$9,Model!AA$1,'Assumptions (Battery)'!$V$12,'Assumptions (Battery)'!$V$7*$AY$2480),0)</f>
        <v>-5.25059341</v>
      </c>
      <c r="BD2583" s="160">
        <f>IF($AY$2478&gt;0,PPMT('Assumptions (Battery)'!$V$9,Model!AB$1,'Assumptions (Battery)'!$V$12,'Assumptions (Battery)'!$V$7*$AY$2480),0)</f>
        <v>-5.670640882</v>
      </c>
      <c r="BE2583" s="160">
        <f>IF($AY$2478&gt;0,PPMT('Assumptions (Battery)'!$V$9,Model!AC$1,'Assumptions (Battery)'!$V$12,'Assumptions (Battery)'!$V$7*$AY$2480),0)</f>
        <v>-6.124292153</v>
      </c>
      <c r="BF2583" s="160">
        <f>IF($AY$2478&gt;0,PPMT('Assumptions (Battery)'!$V$9,Model!AD$1,'Assumptions (Battery)'!$V$12,'Assumptions (Battery)'!$V$7*$AY$2480),0)</f>
        <v>-6.614235525</v>
      </c>
      <c r="BG2583" s="160">
        <f>IF($AY$2478&gt;0,PPMT('Assumptions (Battery)'!$V$9,Model!AE$1,'Assumptions (Battery)'!$V$12,'Assumptions (Battery)'!$V$7*$AY$2480),0)</f>
        <v>-7.143374367</v>
      </c>
      <c r="BH2583" s="160">
        <f>IF($AY$2478&gt;0,PPMT('Assumptions (Battery)'!$V$9,Model!AF$1,'Assumptions (Battery)'!$V$12,'Assumptions (Battery)'!$V$7*$AY$2480),0)</f>
        <v>-7.714844317</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-3.87435596</v>
      </c>
      <c r="BA2584" s="160">
        <f>IF($AZ$2478&gt;0,PPMT('Assumptions (Battery)'!$V$9,Model!X$1,'Assumptions (Battery)'!$V$12,'Assumptions (Battery)'!$V$7*$AZ$2480),0)</f>
        <v>-4.184304437</v>
      </c>
      <c r="BB2584" s="160">
        <f>IF($AZ$2478&gt;0,PPMT('Assumptions (Battery)'!$V$9,Model!Y$1,'Assumptions (Battery)'!$V$12,'Assumptions (Battery)'!$V$7*$AZ$2480),0)</f>
        <v>-4.519048792</v>
      </c>
      <c r="BC2584" s="160">
        <f>IF($AZ$2478&gt;0,PPMT('Assumptions (Battery)'!$V$9,Model!Z$1,'Assumptions (Battery)'!$V$12,'Assumptions (Battery)'!$V$7*$AZ$2480),0)</f>
        <v>-4.880572695</v>
      </c>
      <c r="BD2584" s="160">
        <f>IF($AZ$2478&gt;0,PPMT('Assumptions (Battery)'!$V$9,Model!AA$1,'Assumptions (Battery)'!$V$12,'Assumptions (Battery)'!$V$7*$AZ$2480),0)</f>
        <v>-5.27101851</v>
      </c>
      <c r="BE2584" s="160">
        <f>IF($AZ$2478&gt;0,PPMT('Assumptions (Battery)'!$V$9,Model!AB$1,'Assumptions (Battery)'!$V$12,'Assumptions (Battery)'!$V$7*$AZ$2480),0)</f>
        <v>-5.692699991</v>
      </c>
      <c r="BF2584" s="160">
        <f>IF($AZ$2478&gt;0,PPMT('Assumptions (Battery)'!$V$9,Model!AC$1,'Assumptions (Battery)'!$V$12,'Assumptions (Battery)'!$V$7*$AZ$2480),0)</f>
        <v>-6.148115991</v>
      </c>
      <c r="BG2584" s="160">
        <f>IF($AZ$2478&gt;0,PPMT('Assumptions (Battery)'!$V$9,Model!AD$1,'Assumptions (Battery)'!$V$12,'Assumptions (Battery)'!$V$7*$AZ$2480),0)</f>
        <v>-6.63996527</v>
      </c>
      <c r="BH2584" s="160">
        <f>IF($AZ$2478&gt;0,PPMT('Assumptions (Battery)'!$V$9,Model!AE$1,'Assumptions (Battery)'!$V$12,'Assumptions (Battery)'!$V$7*$AZ$2480),0)</f>
        <v>-7.171162491</v>
      </c>
      <c r="BI2584" s="160">
        <f>IF($AZ$2478&gt;0,PPMT('Assumptions (Battery)'!$V$9,Model!AF$1,'Assumptions (Battery)'!$V$12,'Assumptions (Battery)'!$V$7*$AZ$2480),0)</f>
        <v>-7.744855491</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-0.0002132749602</v>
      </c>
      <c r="P2586" s="177">
        <f t="array" ref="P2586">SUM(IF(ISERROR(P2587:P2637),"",P2587:P2637))</f>
        <v>-0.0002660822506</v>
      </c>
      <c r="Q2586" s="177">
        <f t="array" ref="Q2586">SUM(IF(ISERROR(Q2587:Q2637),"",Q2587:Q2637))</f>
        <v>-0.0004219219913</v>
      </c>
      <c r="R2586" s="177">
        <f t="array" ref="R2586">SUM(IF(ISERROR(R2587:R2637),"",R2587:R2637))</f>
        <v>-0.003495063018</v>
      </c>
      <c r="S2586" s="177">
        <f t="array" ref="S2586">SUM(IF(ISERROR(S2587:S2637),"",S2587:S2637))</f>
        <v>-0.004458873237</v>
      </c>
      <c r="T2586" s="177">
        <f t="array" ref="T2586">SUM(IF(ISERROR(T2587:T2637),"",T2587:T2637))</f>
        <v>-0.006085178539</v>
      </c>
      <c r="U2586" s="177">
        <f t="array" ref="U2586">SUM(IF(ISERROR(U2587:U2637),"",U2587:U2637))</f>
        <v>-0.005564230179</v>
      </c>
      <c r="V2586" s="177">
        <f t="array" ref="V2586">SUM(IF(ISERROR(V2587:V2637),"",V2587:V2637))</f>
        <v>-0.00500160595</v>
      </c>
      <c r="W2586" s="177">
        <f t="array" ref="W2586">SUM(IF(ISERROR(W2587:W2637),"",W2587:W2637))</f>
        <v>-0.004393971782</v>
      </c>
      <c r="X2586" s="160">
        <f t="array" ref="X2586">SUM(IF(ISERROR(X2587:X2637),"",X2587:X2637))</f>
        <v>-2.862611868</v>
      </c>
      <c r="Y2586" s="160">
        <f t="array" ref="Y2586">SUM(IF(ISERROR(Y2587:Y2637),"",Y2587:Y2637))</f>
        <v>-5.391827903</v>
      </c>
      <c r="Z2586" s="160">
        <f t="array" ref="Z2586">SUM(IF(ISERROR(Z2587:Z2637),"",Z2587:Z2637))</f>
        <v>-7.56854851</v>
      </c>
      <c r="AA2586" s="160">
        <f t="array" ref="AA2586">SUM(IF(ISERROR(AA2587:AA2637),"",AA2587:AA2637))</f>
        <v>-9.390643948</v>
      </c>
      <c r="AB2586" s="160">
        <f t="array" ref="AB2586">SUM(IF(ISERROR(AB2587:AB2637),"",AB2587:AB2637))</f>
        <v>-10.83363652</v>
      </c>
      <c r="AC2586" s="160">
        <f t="array" ref="AC2586">SUM(IF(ISERROR(AC2587:AC2637),"",AC2587:AC2637))</f>
        <v>-12.00827566</v>
      </c>
      <c r="AD2586" s="160">
        <f t="array" ref="AD2586">SUM(IF(ISERROR(AD2587:AD2637),"",AD2587:AD2637))</f>
        <v>-12.90838895</v>
      </c>
      <c r="AE2586" s="160">
        <f t="array" ref="AE2586">SUM(IF(ISERROR(AE2587:AE2637),"",AE2587:AE2637))</f>
        <v>-13.50367626</v>
      </c>
      <c r="AF2586" s="160">
        <f t="array" ref="AF2586">SUM(IF(ISERROR(AF2587:AF2637),"",AF2587:AF2637))</f>
        <v>-13.77422452</v>
      </c>
      <c r="AG2586" s="160">
        <f t="array" ref="AG2586">SUM(IF(ISERROR(AG2587:AG2637),"",AG2587:AG2637))</f>
        <v>-13.71122239</v>
      </c>
      <c r="AH2586" s="160">
        <f t="array" ref="AH2586">SUM(IF(ISERROR(AH2587:AH2637),"",AH2587:AH2637))</f>
        <v>-13.35404659</v>
      </c>
      <c r="AI2586" s="160">
        <f t="array" ref="AI2586">SUM(IF(ISERROR(AI2587:AI2637),"",AI2587:AI2637))</f>
        <v>-13.10306376</v>
      </c>
      <c r="AJ2586" s="160">
        <f t="array" ref="AJ2586">SUM(IF(ISERROR(AJ2587:AJ2637),"",AJ2587:AJ2637))</f>
        <v>-12.93140432</v>
      </c>
      <c r="AK2586" s="160">
        <f t="array" ref="AK2586">SUM(IF(ISERROR(AK2587:AK2637),"",AK2587:AK2637))</f>
        <v>-12.835681</v>
      </c>
      <c r="AL2586" s="160">
        <f t="array" ref="AL2586">SUM(IF(ISERROR(AL2587:AL2637),"",AL2587:AL2637))</f>
        <v>-12.79776877</v>
      </c>
      <c r="AM2586" s="160">
        <f t="array" ref="AM2586">SUM(IF(ISERROR(AM2587:AM2637),"",AM2587:AM2637))</f>
        <v>-12.79605755</v>
      </c>
      <c r="AN2586" s="160">
        <f t="array" ref="AN2586">SUM(IF(ISERROR(AN2587:AN2637),"",AN2587:AN2637))</f>
        <v>-14.9523974</v>
      </c>
      <c r="AO2586" s="160">
        <f t="array" ref="AO2586">SUM(IF(ISERROR(AO2587:AO2637),"",AO2587:AO2637))</f>
        <v>-16.99960756</v>
      </c>
      <c r="AP2586" s="160">
        <f t="array" ref="AP2586">SUM(IF(ISERROR(AP2587:AP2637),"",AP2587:AP2637))</f>
        <v>-18.91693237</v>
      </c>
      <c r="AQ2586" s="160">
        <f t="array" ref="AQ2586">SUM(IF(ISERROR(AQ2587:AQ2637),"",AQ2587:AQ2637))</f>
        <v>-20.68147674</v>
      </c>
      <c r="AR2586" s="160">
        <f t="array" ref="AR2586">SUM(IF(ISERROR(AR2587:AR2637),"",AR2587:AR2637))</f>
        <v>-22.27000372</v>
      </c>
      <c r="AS2586" s="160">
        <f t="array" ref="AS2586">SUM(IF(ISERROR(AS2587:AS2637),"",AS2587:AS2637))</f>
        <v>-23.66633967</v>
      </c>
      <c r="AT2586" s="160">
        <f t="array" ref="AT2586">SUM(IF(ISERROR(AT2587:AT2637),"",AT2587:AT2637))</f>
        <v>-24.85309732</v>
      </c>
      <c r="AU2586" s="160">
        <f t="array" ref="AU2586">SUM(IF(ISERROR(AU2587:AU2637),"",AU2587:AU2637))</f>
        <v>-25.77782566</v>
      </c>
      <c r="AV2586" s="160">
        <f t="array" ref="AV2586">SUM(IF(ISERROR(AV2587:AV2637),"",AV2587:AV2637))</f>
        <v>-26.45342498</v>
      </c>
      <c r="AW2586" s="160">
        <f t="array" ref="AW2586">SUM(IF(ISERROR(AW2587:AW2637),"",AW2587:AW2637))</f>
        <v>-26.85804276</v>
      </c>
      <c r="AX2586" s="160">
        <f t="array" ref="AX2586">SUM(IF(ISERROR(AX2587:AX2637),"",AX2587:AX2637))</f>
        <v>-26.96814845</v>
      </c>
      <c r="AY2586" s="160">
        <f t="array" ref="AY2586">SUM(IF(ISERROR(AY2587:AY2637),"",AY2587:AY2637))</f>
        <v>-27.07557104</v>
      </c>
      <c r="AZ2586" s="160">
        <f t="array" ref="AZ2586">SUM(IF(ISERROR(AZ2587:AZ2637),"",AZ2587:AZ2637))</f>
        <v>-27.18062986</v>
      </c>
      <c r="BA2586" s="160">
        <f t="array" ref="BA2586">SUM(IF(ISERROR(BA2587:BA2637),"",BA2587:BA2637))</f>
        <v>-22.77689467</v>
      </c>
      <c r="BB2586" s="177">
        <f t="array" ref="BB2586">SUM(IF(ISERROR(BB2587:BB2637),"",BB2587:BB2637))</f>
        <v>-18.66664276</v>
      </c>
      <c r="BC2586" s="177">
        <f t="array" ref="BC2586">SUM(IF(ISERROR(BC2587:BC2637),"",BC2587:BC2637))</f>
        <v>-14.87699156</v>
      </c>
      <c r="BD2586" s="177">
        <f t="array" ref="BD2586">SUM(IF(ISERROR(BD2587:BD2637),"",BD2587:BD2637))</f>
        <v>-11.43712412</v>
      </c>
      <c r="BE2586" s="177">
        <f t="array" ref="BE2586">SUM(IF(ISERROR(BE2587:BE2637),"",BE2587:BE2637))</f>
        <v>-8.378448868</v>
      </c>
      <c r="BF2586" s="177">
        <f t="array" ref="BF2586">SUM(IF(ISERROR(BF2587:BF2637),"",BF2587:BF2637))</f>
        <v>-5.730042905</v>
      </c>
      <c r="BG2586" s="177">
        <f t="array" ref="BG2586">SUM(IF(ISERROR(BG2587:BG2637),"",BG2587:BG2637))</f>
        <v>-3.527827674</v>
      </c>
      <c r="BH2586" s="177">
        <f t="array" ref="BH2586">SUM(IF(ISERROR(BH2587:BH2637),"",BH2587:BH2637))</f>
        <v>-1.810468984</v>
      </c>
      <c r="BI2586" s="177">
        <f t="array" ref="BI2586">SUM(IF(ISERROR(BI2587:BI2637),"",BI2587:BI2637))</f>
        <v>-0.6195884393</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-0.0002132749602</v>
      </c>
      <c r="P2599" s="160">
        <f>IF($O$2478&gt;0,IPMT('Assumptions (Battery)'!$V$9,Model!X$1,'Assumptions (Battery)'!$V$12,'Assumptions (Battery)'!$V$7*$O$2480),0)</f>
        <v>-0.0001985526987</v>
      </c>
      <c r="Q2599" s="160">
        <f>IF($O$2478&gt;0,IPMT('Assumptions (Battery)'!$V$9,Model!Y$1,'Assumptions (Battery)'!$V$12,'Assumptions (Battery)'!$V$7*$O$2480),0)</f>
        <v>-0.0001826526563</v>
      </c>
      <c r="R2599" s="160">
        <f>IF($O$2478&gt;0,IPMT('Assumptions (Battery)'!$V$9,Model!Z$1,'Assumptions (Battery)'!$V$12,'Assumptions (Battery)'!$V$7*$O$2480),0)</f>
        <v>-0.0001654806106</v>
      </c>
      <c r="S2599" s="160">
        <f>IF($O$2478&gt;0,IPMT('Assumptions (Battery)'!$V$9,Model!AA$1,'Assumptions (Battery)'!$V$12,'Assumptions (Battery)'!$V$7*$O$2480),0)</f>
        <v>-0.0001469348012</v>
      </c>
      <c r="T2599" s="160">
        <f>IF($O$2478&gt;0,IPMT('Assumptions (Battery)'!$V$9,Model!AB$1,'Assumptions (Battery)'!$V$12,'Assumptions (Battery)'!$V$7*$O$2480),0)</f>
        <v>-0.000126905327</v>
      </c>
      <c r="U2599" s="160">
        <f>IF($O$2478&gt;0,IPMT('Assumptions (Battery)'!$V$9,Model!AC$1,'Assumptions (Battery)'!$V$12,'Assumptions (Battery)'!$V$7*$O$2480),0)</f>
        <v>-0.0001052734949</v>
      </c>
      <c r="V2599" s="160">
        <f>IF($O$2478&gt;0,IPMT('Assumptions (Battery)'!$V$9,Model!AD$1,'Assumptions (Battery)'!$V$12,'Assumptions (Battery)'!$V$7*$O$2480),0)</f>
        <v>-0.00008191111621</v>
      </c>
      <c r="W2599" s="160">
        <f>IF($O$2478&gt;0,IPMT('Assumptions (Battery)'!$V$9,Model!AE$1,'Assumptions (Battery)'!$V$12,'Assumptions (Battery)'!$V$7*$O$2480),0)</f>
        <v>-0.00005667974725</v>
      </c>
      <c r="X2599" s="160">
        <f>IF($O$2478&gt;0,IPMT('Assumptions (Battery)'!$V$9,Model!AF$1,'Assumptions (Battery)'!$V$12,'Assumptions (Battery)'!$V$7*$O$2480),0)</f>
        <v>-0.00002942986876</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-0.00006752955188</v>
      </c>
      <c r="Q2600" s="177">
        <f>IF($P$2478&gt;0,IPMT('Assumptions (Battery)'!$V$9,Model!X$1,'Assumptions (Battery)'!$V$12,'Assumptions (Battery)'!$V$7*$P$2480),0)</f>
        <v>-0.00006286802144</v>
      </c>
      <c r="R2600" s="177">
        <f>IF($P$2478&gt;0,IPMT('Assumptions (Battery)'!$V$9,Model!Y$1,'Assumptions (Battery)'!$V$12,'Assumptions (Battery)'!$V$7*$P$2480),0)</f>
        <v>-0.00005783356856</v>
      </c>
      <c r="S2600" s="177">
        <f>IF($P$2478&gt;0,IPMT('Assumptions (Battery)'!$V$9,Model!Z$1,'Assumptions (Battery)'!$V$12,'Assumptions (Battery)'!$V$7*$P$2480),0)</f>
        <v>-0.00005239635946</v>
      </c>
      <c r="T2600" s="177">
        <f>IF($P$2478&gt;0,IPMT('Assumptions (Battery)'!$V$9,Model!AA$1,'Assumptions (Battery)'!$V$12,'Assumptions (Battery)'!$V$7*$P$2480),0)</f>
        <v>-0.00004652417363</v>
      </c>
      <c r="U2600" s="177">
        <f>IF($P$2478&gt;0,IPMT('Assumptions (Battery)'!$V$9,Model!AB$1,'Assumptions (Battery)'!$V$12,'Assumptions (Battery)'!$V$7*$P$2480),0)</f>
        <v>-0.00004018221293</v>
      </c>
      <c r="V2600" s="177">
        <f>IF($P$2478&gt;0,IPMT('Assumptions (Battery)'!$V$9,Model!AC$1,'Assumptions (Battery)'!$V$12,'Assumptions (Battery)'!$V$7*$P$2480),0)</f>
        <v>-0.00003333289538</v>
      </c>
      <c r="W2600" s="177">
        <f>IF($P$2478&gt;0,IPMT('Assumptions (Battery)'!$V$9,Model!AD$1,'Assumptions (Battery)'!$V$12,'Assumptions (Battery)'!$V$7*$P$2480),0)</f>
        <v>-0.00002593563242</v>
      </c>
      <c r="X2600" s="160">
        <f>IF($P$2478&gt;0,IPMT('Assumptions (Battery)'!$V$9,Model!AE$1,'Assumptions (Battery)'!$V$12,'Assumptions (Battery)'!$V$7*$P$2480),0)</f>
        <v>-0.00001794658843</v>
      </c>
      <c r="Y2600" s="160">
        <f>IF($P$2478&gt;0,IPMT('Assumptions (Battery)'!$V$9,Model!AF$1,'Assumptions (Battery)'!$V$12,'Assumptions (Battery)'!$V$7*$P$2480),0)</f>
        <v>-0.000009318420915</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-0.0001764013135</v>
      </c>
      <c r="R2601" s="160">
        <f>IF($Q$2478&gt;0,IPMT('Assumptions (Battery)'!$V$9,Model!X$1,'Assumptions (Battery)'!$V$12,'Assumptions (Battery)'!$V$7*$Q$2480),0)</f>
        <v>-0.000164224421</v>
      </c>
      <c r="S2601" s="160">
        <f>IF($Q$2478&gt;0,IPMT('Assumptions (Battery)'!$V$9,Model!Y$1,'Assumptions (Battery)'!$V$12,'Assumptions (Battery)'!$V$7*$Q$2480),0)</f>
        <v>-0.0001510733771</v>
      </c>
      <c r="T2601" s="160">
        <f>IF($Q$2478&gt;0,IPMT('Assumptions (Battery)'!$V$9,Model!Z$1,'Assumptions (Battery)'!$V$12,'Assumptions (Battery)'!$V$7*$Q$2480),0)</f>
        <v>-0.0001368702498</v>
      </c>
      <c r="U2601" s="160">
        <f>IF($Q$2478&gt;0,IPMT('Assumptions (Battery)'!$V$9,Model!AA$1,'Assumptions (Battery)'!$V$12,'Assumptions (Battery)'!$V$7*$Q$2480),0)</f>
        <v>-0.0001215308722</v>
      </c>
      <c r="V2601" s="160">
        <f>IF($Q$2478&gt;0,IPMT('Assumptions (Battery)'!$V$9,Model!AB$1,'Assumptions (Battery)'!$V$12,'Assumptions (Battery)'!$V$7*$Q$2480),0)</f>
        <v>-0.0001049643444</v>
      </c>
      <c r="W2601" s="160">
        <f>IF($Q$2478&gt;0,IPMT('Assumptions (Battery)'!$V$9,Model!AC$1,'Assumptions (Battery)'!$V$12,'Assumptions (Battery)'!$V$7*$Q$2480),0)</f>
        <v>-0.0000870724944</v>
      </c>
      <c r="X2601" s="160">
        <f>IF($Q$2478&gt;0,IPMT('Assumptions (Battery)'!$V$9,Model!AD$1,'Assumptions (Battery)'!$V$12,'Assumptions (Battery)'!$V$7*$Q$2480),0)</f>
        <v>-0.0000677492964</v>
      </c>
      <c r="Y2601" s="160">
        <f>IF($Q$2478&gt;0,IPMT('Assumptions (Battery)'!$V$9,Model!AE$1,'Assumptions (Battery)'!$V$12,'Assumptions (Battery)'!$V$7*$Q$2480),0)</f>
        <v>-0.00004688024255</v>
      </c>
      <c r="Z2601" s="160">
        <f>IF($Q$2478&gt;0,IPMT('Assumptions (Battery)'!$V$9,Model!AF$1,'Assumptions (Battery)'!$V$12,'Assumptions (Battery)'!$V$7*$Q$2480),0)</f>
        <v>-0.0000243416644</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-0.003107524418</v>
      </c>
      <c r="S2602" s="177">
        <f>IF($R$2478&gt;0,IPMT('Assumptions (Battery)'!$V$9,Model!X$1,'Assumptions (Battery)'!$V$12,'Assumptions (Battery)'!$V$7*$R$2480),0)</f>
        <v>-0.002893013596</v>
      </c>
      <c r="T2602" s="177">
        <f>IF($R$2478&gt;0,IPMT('Assumptions (Battery)'!$V$9,Model!Y$1,'Assumptions (Battery)'!$V$12,'Assumptions (Battery)'!$V$7*$R$2480),0)</f>
        <v>-0.002661341909</v>
      </c>
      <c r="U2602" s="177">
        <f>IF($R$2478&gt;0,IPMT('Assumptions (Battery)'!$V$9,Model!Z$1,'Assumptions (Battery)'!$V$12,'Assumptions (Battery)'!$V$7*$R$2480),0)</f>
        <v>-0.002411136486</v>
      </c>
      <c r="V2602" s="177">
        <f>IF($R$2478&gt;0,IPMT('Assumptions (Battery)'!$V$9,Model!AA$1,'Assumptions (Battery)'!$V$12,'Assumptions (Battery)'!$V$7*$R$2480),0)</f>
        <v>-0.00214091463</v>
      </c>
      <c r="W2602" s="177">
        <f>IF($R$2478&gt;0,IPMT('Assumptions (Battery)'!$V$9,Model!AB$1,'Assumptions (Battery)'!$V$12,'Assumptions (Battery)'!$V$7*$R$2480),0)</f>
        <v>-0.001849075025</v>
      </c>
      <c r="X2602" s="160">
        <f>IF($R$2478&gt;0,IPMT('Assumptions (Battery)'!$V$9,Model!AC$1,'Assumptions (Battery)'!$V$12,'Assumptions (Battery)'!$V$7*$R$2480),0)</f>
        <v>-0.001533888252</v>
      </c>
      <c r="Y2602" s="160">
        <f>IF($R$2478&gt;0,IPMT('Assumptions (Battery)'!$V$9,Model!AD$1,'Assumptions (Battery)'!$V$12,'Assumptions (Battery)'!$V$7*$R$2480),0)</f>
        <v>-0.001193486537</v>
      </c>
      <c r="Z2602" s="160">
        <f>IF($R$2478&gt;0,IPMT('Assumptions (Battery)'!$V$9,Model!AE$1,'Assumptions (Battery)'!$V$12,'Assumptions (Battery)'!$V$7*$R$2480),0)</f>
        <v>-0.0008258526853</v>
      </c>
      <c r="AA2602" s="160">
        <f>IF($R$2478&gt;0,IPMT('Assumptions (Battery)'!$V$9,Model!AF$1,'Assumptions (Battery)'!$V$12,'Assumptions (Battery)'!$V$7*$R$2480),0)</f>
        <v>-0.0004288081251</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-0.001215455103</v>
      </c>
      <c r="T2603" s="160">
        <f>IF($S$2478&gt;0,IPMT('Assumptions (Battery)'!$V$9,Model!X$1,'Assumptions (Battery)'!$V$12,'Assumptions (Battery)'!$V$7*$S$2480),0)</f>
        <v>-0.001131552859</v>
      </c>
      <c r="U2603" s="160">
        <f>IF($S$2478&gt;0,IPMT('Assumptions (Battery)'!$V$9,Model!Y$1,'Assumptions (Battery)'!$V$12,'Assumptions (Battery)'!$V$7*$S$2480),0)</f>
        <v>-0.001040938435</v>
      </c>
      <c r="V2603" s="160">
        <f>IF($S$2478&gt;0,IPMT('Assumptions (Battery)'!$V$9,Model!Z$1,'Assumptions (Battery)'!$V$12,'Assumptions (Battery)'!$V$7*$S$2480),0)</f>
        <v>-0.0009430748575</v>
      </c>
      <c r="W2603" s="160">
        <f>IF($S$2478&gt;0,IPMT('Assumptions (Battery)'!$V$9,Model!AA$1,'Assumptions (Battery)'!$V$12,'Assumptions (Battery)'!$V$7*$S$2480),0)</f>
        <v>-0.0008373821935</v>
      </c>
      <c r="X2603" s="160">
        <f>IF($S$2478&gt;0,IPMT('Assumptions (Battery)'!$V$9,Model!AB$1,'Assumptions (Battery)'!$V$12,'Assumptions (Battery)'!$V$7*$S$2480),0)</f>
        <v>-0.0007232341163</v>
      </c>
      <c r="Y2603" s="160">
        <f>IF($S$2478&gt;0,IPMT('Assumptions (Battery)'!$V$9,Model!AC$1,'Assumptions (Battery)'!$V$12,'Assumptions (Battery)'!$V$7*$S$2480),0)</f>
        <v>-0.000599954193</v>
      </c>
      <c r="Z2603" s="160">
        <f>IF($S$2478&gt;0,IPMT('Assumptions (Battery)'!$V$9,Model!AD$1,'Assumptions (Battery)'!$V$12,'Assumptions (Battery)'!$V$7*$S$2480),0)</f>
        <v>-0.0004668118759</v>
      </c>
      <c r="AA2603" s="160">
        <f>IF($S$2478&gt;0,IPMT('Assumptions (Battery)'!$V$9,Model!AE$1,'Assumptions (Battery)'!$V$12,'Assumptions (Battery)'!$V$7*$S$2480),0)</f>
        <v>-0.0003230181734</v>
      </c>
      <c r="AB2603" s="160">
        <f>IF($S$2478&gt;0,IPMT('Assumptions (Battery)'!$V$9,Model!AF$1,'Assumptions (Battery)'!$V$12,'Assumptions (Battery)'!$V$7*$S$2480),0)</f>
        <v>-0.0001677209746</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-0.001981984021</v>
      </c>
      <c r="U2604" s="160">
        <f>IF($T$2478&gt;0,IPMT('Assumptions (Battery)'!$V$9,Model!X$1,'Assumptions (Battery)'!$V$12,'Assumptions (Battery)'!$V$7*$T$2480),0)</f>
        <v>-0.001845168677</v>
      </c>
      <c r="V2604" s="160">
        <f>IF($T$2478&gt;0,IPMT('Assumptions (Battery)'!$V$9,Model!Y$1,'Assumptions (Battery)'!$V$12,'Assumptions (Battery)'!$V$7*$T$2480),0)</f>
        <v>-0.001697408106</v>
      </c>
      <c r="W2604" s="160">
        <f>IF($T$2478&gt;0,IPMT('Assumptions (Battery)'!$V$9,Model!Z$1,'Assumptions (Battery)'!$V$12,'Assumptions (Battery)'!$V$7*$T$2480),0)</f>
        <v>-0.00153782669</v>
      </c>
      <c r="X2604" s="160">
        <f>IF($T$2478&gt;0,IPMT('Assumptions (Battery)'!$V$9,Model!AA$1,'Assumptions (Battery)'!$V$12,'Assumptions (Battery)'!$V$7*$T$2480),0)</f>
        <v>-0.001365478759</v>
      </c>
      <c r="Y2604" s="160">
        <f>IF($T$2478&gt;0,IPMT('Assumptions (Battery)'!$V$9,Model!AB$1,'Assumptions (Battery)'!$V$12,'Assumptions (Battery)'!$V$7*$T$2480),0)</f>
        <v>-0.001179342995</v>
      </c>
      <c r="Z2604" s="160">
        <f>IF($T$2478&gt;0,IPMT('Assumptions (Battery)'!$V$9,Model!AC$1,'Assumptions (Battery)'!$V$12,'Assumptions (Battery)'!$V$7*$T$2480),0)</f>
        <v>-0.0009783163693</v>
      </c>
      <c r="AA2604" s="160">
        <f>IF($T$2478&gt;0,IPMT('Assumptions (Battery)'!$V$9,Model!AD$1,'Assumptions (Battery)'!$V$12,'Assumptions (Battery)'!$V$7*$T$2480),0)</f>
        <v>-0.0007612076136</v>
      </c>
      <c r="AB2604" s="160">
        <f>IF($T$2478&gt;0,IPMT('Assumptions (Battery)'!$V$9,Model!AE$1,'Assumptions (Battery)'!$V$12,'Assumptions (Battery)'!$V$7*$T$2480),0)</f>
        <v>-0.0005267301575</v>
      </c>
      <c r="AC2604" s="160">
        <f>IF($T$2478&gt;0,IPMT('Assumptions (Battery)'!$V$9,Model!AF$1,'Assumptions (Battery)'!$V$12,'Assumptions (Battery)'!$V$7*$T$2480),0)</f>
        <v>-0.0002734945048</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-2.858874141</v>
      </c>
      <c r="Y2608" s="160">
        <f>IF($X$2478&gt;0,IPMT('Assumptions (Battery)'!$V$9,Model!X$1,'Assumptions (Battery)'!$V$12,'Assumptions (Battery)'!$V$7*$X$2480),0)</f>
        <v>-2.661527521</v>
      </c>
      <c r="Z2608" s="160">
        <f>IF($X$2478&gt;0,IPMT('Assumptions (Battery)'!$V$9,Model!Y$1,'Assumptions (Battery)'!$V$12,'Assumptions (Battery)'!$V$7*$X$2480),0)</f>
        <v>-2.448393171</v>
      </c>
      <c r="AA2608" s="160">
        <f>IF($X$2478&gt;0,IPMT('Assumptions (Battery)'!$V$9,Model!Z$1,'Assumptions (Battery)'!$V$12,'Assumptions (Battery)'!$V$7*$X$2480),0)</f>
        <v>-2.218208073</v>
      </c>
      <c r="AB2608" s="160">
        <f>IF($X$2478&gt;0,IPMT('Assumptions (Battery)'!$V$9,Model!AA$1,'Assumptions (Battery)'!$V$12,'Assumptions (Battery)'!$V$7*$X$2480),0)</f>
        <v>-1.969608168</v>
      </c>
      <c r="AC2608" s="160">
        <f>IF($X$2478&gt;0,IPMT('Assumptions (Battery)'!$V$9,Model!AB$1,'Assumptions (Battery)'!$V$12,'Assumptions (Battery)'!$V$7*$X$2480),0)</f>
        <v>-1.701120269</v>
      </c>
      <c r="AD2608" s="160">
        <f>IF($X$2478&gt;0,IPMT('Assumptions (Battery)'!$V$9,Model!AC$1,'Assumptions (Battery)'!$V$12,'Assumptions (Battery)'!$V$7*$X$2480),0)</f>
        <v>-1.41115334</v>
      </c>
      <c r="AE2608" s="160">
        <f>IF($X$2478&gt;0,IPMT('Assumptions (Battery)'!$V$9,Model!AD$1,'Assumptions (Battery)'!$V$12,'Assumptions (Battery)'!$V$7*$X$2480),0)</f>
        <v>-1.097989055</v>
      </c>
      <c r="AF2608" s="160">
        <f>IF($X$2478&gt;0,IPMT('Assumptions (Battery)'!$V$9,Model!AE$1,'Assumptions (Battery)'!$V$12,'Assumptions (Battery)'!$V$7*$X$2480),0)</f>
        <v>-0.7597716281</v>
      </c>
      <c r="AG2608" s="160">
        <f>IF($X$2478&gt;0,IPMT('Assumptions (Battery)'!$V$9,Model!AF$1,'Assumptions (Battery)'!$V$12,'Assumptions (Battery)'!$V$7*$X$2480),0)</f>
        <v>-0.3944968069</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-2.7272714</v>
      </c>
      <c r="Z2609" s="160">
        <f>IF($Y$2478&gt;0,IPMT('Assumptions (Battery)'!$V$9,Model!X$1,'Assumptions (Battery)'!$V$12,'Assumptions (Battery)'!$V$7*$Y$2480),0)</f>
        <v>-2.53900925</v>
      </c>
      <c r="AA2609" s="160">
        <f>IF($Y$2478&gt;0,IPMT('Assumptions (Battery)'!$V$9,Model!Y$1,'Assumptions (Battery)'!$V$12,'Assumptions (Battery)'!$V$7*$Y$2480),0)</f>
        <v>-2.335686128</v>
      </c>
      <c r="AB2609" s="160">
        <f>IF($Y$2478&gt;0,IPMT('Assumptions (Battery)'!$V$9,Model!Z$1,'Assumptions (Battery)'!$V$12,'Assumptions (Battery)'!$V$7*$Y$2480),0)</f>
        <v>-2.116097156</v>
      </c>
      <c r="AC2609" s="160">
        <f>IF($Y$2478&gt;0,IPMT('Assumptions (Battery)'!$V$9,Model!AA$1,'Assumptions (Battery)'!$V$12,'Assumptions (Battery)'!$V$7*$Y$2480),0)</f>
        <v>-1.878941066</v>
      </c>
      <c r="AD2609" s="160">
        <f>IF($Y$2478&gt;0,IPMT('Assumptions (Battery)'!$V$9,Model!AB$1,'Assumptions (Battery)'!$V$12,'Assumptions (Battery)'!$V$7*$Y$2480),0)</f>
        <v>-1.622812489</v>
      </c>
      <c r="AE2609" s="160">
        <f>IF($Y$2478&gt;0,IPMT('Assumptions (Battery)'!$V$9,Model!AC$1,'Assumptions (Battery)'!$V$12,'Assumptions (Battery)'!$V$7*$Y$2480),0)</f>
        <v>-1.346193625</v>
      </c>
      <c r="AF2609" s="160">
        <f>IF($Y$2478&gt;0,IPMT('Assumptions (Battery)'!$V$9,Model!AD$1,'Assumptions (Battery)'!$V$12,'Assumptions (Battery)'!$V$7*$Y$2480),0)</f>
        <v>-1.047445253</v>
      </c>
      <c r="AG2609" s="160">
        <f>IF($Y$2478&gt;0,IPMT('Assumptions (Battery)'!$V$9,Model!AE$1,'Assumptions (Battery)'!$V$12,'Assumptions (Battery)'!$V$7*$Y$2480),0)</f>
        <v>-0.724797011</v>
      </c>
      <c r="AH2609" s="160">
        <f>IF($Y$2478&gt;0,IPMT('Assumptions (Battery)'!$V$9,Model!AF$1,'Assumptions (Battery)'!$V$12,'Assumptions (Battery)'!$V$7*$Y$2480),0)</f>
        <v>-0.3763369096</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-2.578850767</v>
      </c>
      <c r="AA2610" s="160">
        <f>IF($Z$2478&gt;0,IPMT('Assumptions (Battery)'!$V$9,Model!X$1,'Assumptions (Battery)'!$V$12,'Assumptions (Battery)'!$V$7*$Z$2480),0)</f>
        <v>-2.400834017</v>
      </c>
      <c r="AB2610" s="160">
        <f>IF($Z$2478&gt;0,IPMT('Assumptions (Battery)'!$V$9,Model!Y$1,'Assumptions (Battery)'!$V$12,'Assumptions (Battery)'!$V$7*$Z$2480),0)</f>
        <v>-2.208575927</v>
      </c>
      <c r="AC2610" s="160">
        <f>IF($Z$2478&gt;0,IPMT('Assumptions (Battery)'!$V$9,Model!Z$1,'Assumptions (Battery)'!$V$12,'Assumptions (Battery)'!$V$7*$Z$2480),0)</f>
        <v>-2.00093719</v>
      </c>
      <c r="AD2610" s="160">
        <f>IF($Z$2478&gt;0,IPMT('Assumptions (Battery)'!$V$9,Model!AA$1,'Assumptions (Battery)'!$V$12,'Assumptions (Battery)'!$V$7*$Z$2480),0)</f>
        <v>-1.776687354</v>
      </c>
      <c r="AE2610" s="160">
        <f>IF($Z$2478&gt;0,IPMT('Assumptions (Battery)'!$V$9,Model!AB$1,'Assumptions (Battery)'!$V$12,'Assumptions (Battery)'!$V$7*$Z$2480),0)</f>
        <v>-1.534497531</v>
      </c>
      <c r="AF2610" s="160">
        <f>IF($Z$2478&gt;0,IPMT('Assumptions (Battery)'!$V$9,Model!AC$1,'Assumptions (Battery)'!$V$12,'Assumptions (Battery)'!$V$7*$Z$2480),0)</f>
        <v>-1.272932522</v>
      </c>
      <c r="AG2610" s="160">
        <f>IF($Z$2478&gt;0,IPMT('Assumptions (Battery)'!$V$9,Model!AD$1,'Assumptions (Battery)'!$V$12,'Assumptions (Battery)'!$V$7*$Z$2480),0)</f>
        <v>-0.990442313</v>
      </c>
      <c r="AH2610" s="160">
        <f>IF($Z$2478&gt;0,IPMT('Assumptions (Battery)'!$V$9,Model!AE$1,'Assumptions (Battery)'!$V$12,'Assumptions (Battery)'!$V$7*$Z$2480),0)</f>
        <v>-0.6853528869</v>
      </c>
      <c r="AI2610" s="160">
        <f>IF($Z$2478&gt;0,IPMT('Assumptions (Battery)'!$V$9,Model!AF$1,'Assumptions (Battery)'!$V$12,'Assumptions (Battery)'!$V$7*$Z$2480),0)</f>
        <v>-0.3558563066</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-2.434402697</v>
      </c>
      <c r="AB2611" s="160">
        <f>IF($AA$2478&gt;0,IPMT('Assumptions (Battery)'!$V$9,Model!X$1,'Assumptions (Battery)'!$V$12,'Assumptions (Battery)'!$V$7*$AA$2480),0)</f>
        <v>-2.266357123</v>
      </c>
      <c r="AC2611" s="160">
        <f>IF($AA$2478&gt;0,IPMT('Assumptions (Battery)'!$V$9,Model!Y$1,'Assumptions (Battery)'!$V$12,'Assumptions (Battery)'!$V$7*$AA$2480),0)</f>
        <v>-2.084867904</v>
      </c>
      <c r="AD2611" s="160">
        <f>IF($AA$2478&gt;0,IPMT('Assumptions (Battery)'!$V$9,Model!Z$1,'Assumptions (Battery)'!$V$12,'Assumptions (Battery)'!$V$7*$AA$2480),0)</f>
        <v>-1.888859547</v>
      </c>
      <c r="AE2611" s="160">
        <f>IF($AA$2478&gt;0,IPMT('Assumptions (Battery)'!$V$9,Model!AA$1,'Assumptions (Battery)'!$V$12,'Assumptions (Battery)'!$V$7*$AA$2480),0)</f>
        <v>-1.677170522</v>
      </c>
      <c r="AF2611" s="160">
        <f>IF($AA$2478&gt;0,IPMT('Assumptions (Battery)'!$V$9,Model!AB$1,'Assumptions (Battery)'!$V$12,'Assumptions (Battery)'!$V$7*$AA$2480),0)</f>
        <v>-1.448546374</v>
      </c>
      <c r="AG2611" s="160">
        <f>IF($AA$2478&gt;0,IPMT('Assumptions (Battery)'!$V$9,Model!AC$1,'Assumptions (Battery)'!$V$12,'Assumptions (Battery)'!$V$7*$AA$2480),0)</f>
        <v>-1.201632295</v>
      </c>
      <c r="AH2611" s="160">
        <f>IF($AA$2478&gt;0,IPMT('Assumptions (Battery)'!$V$9,Model!AD$1,'Assumptions (Battery)'!$V$12,'Assumptions (Battery)'!$V$7*$AA$2480),0)</f>
        <v>-0.9349650895</v>
      </c>
      <c r="AI2611" s="160">
        <f>IF($AA$2478&gt;0,IPMT('Assumptions (Battery)'!$V$9,Model!AE$1,'Assumptions (Battery)'!$V$12,'Assumptions (Battery)'!$V$7*$AA$2480),0)</f>
        <v>-0.6469645075</v>
      </c>
      <c r="AJ2611" s="160">
        <f>IF($AA$2478&gt;0,IPMT('Assumptions (Battery)'!$V$9,Model!AF$1,'Assumptions (Battery)'!$V$12,'Assumptions (Battery)'!$V$7*$AA$2480),0)</f>
        <v>-0.3359238789</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-2.272303697</v>
      </c>
      <c r="AC2612" s="160">
        <f>IF($AB$2478&gt;0,IPMT('Assumptions (Battery)'!$V$9,Model!X$1,'Assumptions (Battery)'!$V$12,'Assumptions (Battery)'!$V$7*$AB$2480),0)</f>
        <v>-2.115447735</v>
      </c>
      <c r="AD2612" s="160">
        <f>IF($AB$2478&gt;0,IPMT('Assumptions (Battery)'!$V$9,Model!Y$1,'Assumptions (Battery)'!$V$12,'Assumptions (Battery)'!$V$7*$AB$2480),0)</f>
        <v>-1.946043296</v>
      </c>
      <c r="AE2612" s="160">
        <f>IF($AB$2478&gt;0,IPMT('Assumptions (Battery)'!$V$9,Model!Z$1,'Assumptions (Battery)'!$V$12,'Assumptions (Battery)'!$V$7*$AB$2480),0)</f>
        <v>-1.763086501</v>
      </c>
      <c r="AF2612" s="160">
        <f>IF($AB$2478&gt;0,IPMT('Assumptions (Battery)'!$V$9,Model!AA$1,'Assumptions (Battery)'!$V$12,'Assumptions (Battery)'!$V$7*$AB$2480),0)</f>
        <v>-1.565493163</v>
      </c>
      <c r="AG2612" s="160">
        <f>IF($AB$2478&gt;0,IPMT('Assumptions (Battery)'!$V$9,Model!AB$1,'Assumptions (Battery)'!$V$12,'Assumptions (Battery)'!$V$7*$AB$2480),0)</f>
        <v>-1.352092358</v>
      </c>
      <c r="AH2612" s="160">
        <f>IF($AB$2478&gt;0,IPMT('Assumptions (Battery)'!$V$9,Model!AC$1,'Assumptions (Battery)'!$V$12,'Assumptions (Battery)'!$V$7*$AB$2480),0)</f>
        <v>-1.121619488</v>
      </c>
      <c r="AI2612" s="160">
        <f>IF($AB$2478&gt;0,IPMT('Assumptions (Battery)'!$V$9,Model!AD$1,'Assumptions (Battery)'!$V$12,'Assumptions (Battery)'!$V$7*$AB$2480),0)</f>
        <v>-0.8727087891</v>
      </c>
      <c r="AJ2612" s="160">
        <f>IF($AB$2478&gt;0,IPMT('Assumptions (Battery)'!$V$9,Model!AE$1,'Assumptions (Battery)'!$V$12,'Assumptions (Battery)'!$V$7*$AB$2480),0)</f>
        <v>-0.6038852341</v>
      </c>
      <c r="AK2612" s="160">
        <f>IF($AB$2478&gt;0,IPMT('Assumptions (Battery)'!$V$9,Model!AF$1,'Assumptions (Battery)'!$V$12,'Assumptions (Battery)'!$V$7*$AB$2480),0)</f>
        <v>-0.3135557946</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-2.226688004</v>
      </c>
      <c r="AD2613" s="160">
        <f>IF($AC$2478&gt;0,IPMT('Assumptions (Battery)'!$V$9,Model!X$1,'Assumptions (Battery)'!$V$12,'Assumptions (Battery)'!$V$7*$AC$2480),0)</f>
        <v>-2.07298087</v>
      </c>
      <c r="AE2613" s="160">
        <f>IF($AC$2478&gt;0,IPMT('Assumptions (Battery)'!$V$9,Model!Y$1,'Assumptions (Battery)'!$V$12,'Assumptions (Battery)'!$V$7*$AC$2480),0)</f>
        <v>-1.906977165</v>
      </c>
      <c r="AF2613" s="160">
        <f>IF($AC$2478&gt;0,IPMT('Assumptions (Battery)'!$V$9,Model!Z$1,'Assumptions (Battery)'!$V$12,'Assumptions (Battery)'!$V$7*$AC$2480),0)</f>
        <v>-1.727693163</v>
      </c>
      <c r="AG2613" s="160">
        <f>IF($AC$2478&gt;0,IPMT('Assumptions (Battery)'!$V$9,Model!AA$1,'Assumptions (Battery)'!$V$12,'Assumptions (Battery)'!$V$7*$AC$2480),0)</f>
        <v>-1.534066441</v>
      </c>
      <c r="AH2613" s="160">
        <f>IF($AC$2478&gt;0,IPMT('Assumptions (Battery)'!$V$9,Model!AB$1,'Assumptions (Battery)'!$V$12,'Assumptions (Battery)'!$V$7*$AC$2480),0)</f>
        <v>-1.324949582</v>
      </c>
      <c r="AI2613" s="160">
        <f>IF($AC$2478&gt;0,IPMT('Assumptions (Battery)'!$V$9,Model!AC$1,'Assumptions (Battery)'!$V$12,'Assumptions (Battery)'!$V$7*$AC$2480),0)</f>
        <v>-1.099103374</v>
      </c>
      <c r="AJ2613" s="160">
        <f>IF($AC$2478&gt;0,IPMT('Assumptions (Battery)'!$V$9,Model!AD$1,'Assumptions (Battery)'!$V$12,'Assumptions (Battery)'!$V$7*$AC$2480),0)</f>
        <v>-0.8551894688</v>
      </c>
      <c r="AK2613" s="160">
        <f>IF($AC$2478&gt;0,IPMT('Assumptions (Battery)'!$V$9,Model!AE$1,'Assumptions (Battery)'!$V$12,'Assumptions (Battery)'!$V$7*$AC$2480),0)</f>
        <v>-0.5917624515</v>
      </c>
      <c r="AL2613" s="160">
        <f>IF($AC$2478&gt;0,IPMT('Assumptions (Battery)'!$V$9,Model!AF$1,'Assumptions (Battery)'!$V$12,'Assumptions (Battery)'!$V$7*$AC$2480),0)</f>
        <v>-0.3072612729</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-2.189852057</v>
      </c>
      <c r="AE2614" s="160">
        <f>IF($AD$2478&gt;0,IPMT('Assumptions (Battery)'!$V$9,Model!X$1,'Assumptions (Battery)'!$V$12,'Assumptions (Battery)'!$V$7*$AD$2480),0)</f>
        <v>-2.038687689</v>
      </c>
      <c r="AF2614" s="160">
        <f>IF($AD$2478&gt;0,IPMT('Assumptions (Battery)'!$V$9,Model!Y$1,'Assumptions (Battery)'!$V$12,'Assumptions (Battery)'!$V$7*$AD$2480),0)</f>
        <v>-1.875430172</v>
      </c>
      <c r="AG2614" s="160">
        <f>IF($AD$2478&gt;0,IPMT('Assumptions (Battery)'!$V$9,Model!Z$1,'Assumptions (Battery)'!$V$12,'Assumptions (Battery)'!$V$7*$AD$2480),0)</f>
        <v>-1.699112053</v>
      </c>
      <c r="AH2614" s="160">
        <f>IF($AD$2478&gt;0,IPMT('Assumptions (Battery)'!$V$9,Model!AA$1,'Assumptions (Battery)'!$V$12,'Assumptions (Battery)'!$V$7*$AD$2480),0)</f>
        <v>-1.508688485</v>
      </c>
      <c r="AI2614" s="160">
        <f>IF($AD$2478&gt;0,IPMT('Assumptions (Battery)'!$V$9,Model!AB$1,'Assumptions (Battery)'!$V$12,'Assumptions (Battery)'!$V$7*$AD$2480),0)</f>
        <v>-1.303031031</v>
      </c>
      <c r="AJ2614" s="160">
        <f>IF($AD$2478&gt;0,IPMT('Assumptions (Battery)'!$V$9,Model!AC$1,'Assumptions (Battery)'!$V$12,'Assumptions (Battery)'!$V$7*$AD$2480),0)</f>
        <v>-1.080920982</v>
      </c>
      <c r="AK2614" s="160">
        <f>IF($AD$2478&gt;0,IPMT('Assumptions (Battery)'!$V$9,Model!AD$1,'Assumptions (Battery)'!$V$12,'Assumptions (Battery)'!$V$7*$AD$2480),0)</f>
        <v>-0.8410421278</v>
      </c>
      <c r="AL2614" s="160">
        <f>IF($AD$2478&gt;0,IPMT('Assumptions (Battery)'!$V$9,Model!AE$1,'Assumptions (Battery)'!$V$12,'Assumptions (Battery)'!$V$7*$AD$2480),0)</f>
        <v>-0.5819729657</v>
      </c>
      <c r="AM2614" s="160">
        <f>IF($AD$2478&gt;0,IPMT('Assumptions (Battery)'!$V$9,Model!AF$1,'Assumptions (Battery)'!$V$12,'Assumptions (Battery)'!$V$7*$AD$2480),0)</f>
        <v>-0.3021782707</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-2.139074176</v>
      </c>
      <c r="AF2615" s="160">
        <f>IF($AE$2478&gt;0,IPMT('Assumptions (Battery)'!$V$9,Model!X$1,'Assumptions (Battery)'!$V$12,'Assumptions (Battery)'!$V$7*$AE$2480),0)</f>
        <v>-1.99141498</v>
      </c>
      <c r="AG2615" s="160">
        <f>IF($AE$2478&gt;0,IPMT('Assumptions (Battery)'!$V$9,Model!Y$1,'Assumptions (Battery)'!$V$12,'Assumptions (Battery)'!$V$7*$AE$2480),0)</f>
        <v>-1.831943047</v>
      </c>
      <c r="AH2615" s="160">
        <f>IF($AE$2478&gt;0,IPMT('Assumptions (Battery)'!$V$9,Model!Z$1,'Assumptions (Battery)'!$V$12,'Assumptions (Battery)'!$V$7*$AE$2480),0)</f>
        <v>-1.65971336</v>
      </c>
      <c r="AI2615" s="160">
        <f>IF($AE$2478&gt;0,IPMT('Assumptions (Battery)'!$V$9,Model!AA$1,'Assumptions (Battery)'!$V$12,'Assumptions (Battery)'!$V$7*$AE$2480),0)</f>
        <v>-1.473705298</v>
      </c>
      <c r="AJ2615" s="160">
        <f>IF($AE$2478&gt;0,IPMT('Assumptions (Battery)'!$V$9,Model!AB$1,'Assumptions (Battery)'!$V$12,'Assumptions (Battery)'!$V$7*$AE$2480),0)</f>
        <v>-1.272816591</v>
      </c>
      <c r="AK2615" s="160">
        <f>IF($AE$2478&gt;0,IPMT('Assumptions (Battery)'!$V$9,Model!AC$1,'Assumptions (Battery)'!$V$12,'Assumptions (Battery)'!$V$7*$AE$2480),0)</f>
        <v>-1.055856788</v>
      </c>
      <c r="AL2615" s="160">
        <f>IF($AE$2478&gt;0,IPMT('Assumptions (Battery)'!$V$9,Model!AD$1,'Assumptions (Battery)'!$V$12,'Assumptions (Battery)'!$V$7*$AE$2480),0)</f>
        <v>-0.8215402001</v>
      </c>
      <c r="AM2615" s="160">
        <f>IF($AE$2478&gt;0,IPMT('Assumptions (Battery)'!$V$9,Model!AE$1,'Assumptions (Battery)'!$V$12,'Assumptions (Battery)'!$V$7*$AE$2480),0)</f>
        <v>-0.5684782853</v>
      </c>
      <c r="AN2615" s="160">
        <f>IF($AE$2478&gt;0,IPMT('Assumptions (Battery)'!$V$9,Model!AF$1,'Assumptions (Battery)'!$V$12,'Assumptions (Battery)'!$V$7*$AE$2480),0)</f>
        <v>-0.2951714174</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-2.085497261</v>
      </c>
      <c r="AG2616" s="160">
        <f>IF($AF$2478&gt;0,IPMT('Assumptions (Battery)'!$V$9,Model!X$1,'Assumptions (Battery)'!$V$12,'Assumptions (Battery)'!$V$7*$AF$2480),0)</f>
        <v>-1.941536451</v>
      </c>
      <c r="AH2616" s="160">
        <f>IF($AF$2478&gt;0,IPMT('Assumptions (Battery)'!$V$9,Model!Y$1,'Assumptions (Battery)'!$V$12,'Assumptions (Battery)'!$V$7*$AF$2480),0)</f>
        <v>-1.786058777</v>
      </c>
      <c r="AI2616" s="160">
        <f>IF($AF$2478&gt;0,IPMT('Assumptions (Battery)'!$V$9,Model!Z$1,'Assumptions (Battery)'!$V$12,'Assumptions (Battery)'!$V$7*$AF$2480),0)</f>
        <v>-1.618142888</v>
      </c>
      <c r="AJ2616" s="160">
        <f>IF($AF$2478&gt;0,IPMT('Assumptions (Battery)'!$V$9,Model!AA$1,'Assumptions (Battery)'!$V$12,'Assumptions (Battery)'!$V$7*$AF$2480),0)</f>
        <v>-1.436793729</v>
      </c>
      <c r="AK2616" s="160">
        <f>IF($AF$2478&gt;0,IPMT('Assumptions (Battery)'!$V$9,Model!AB$1,'Assumptions (Battery)'!$V$12,'Assumptions (Battery)'!$V$7*$AF$2480),0)</f>
        <v>-1.240936637</v>
      </c>
      <c r="AL2616" s="160">
        <f>IF($AF$2478&gt;0,IPMT('Assumptions (Battery)'!$V$9,Model!AC$1,'Assumptions (Battery)'!$V$12,'Assumptions (Battery)'!$V$7*$AF$2480),0)</f>
        <v>-1.029410977</v>
      </c>
      <c r="AM2616" s="160">
        <f>IF($AF$2478&gt;0,IPMT('Assumptions (Battery)'!$V$9,Model!AD$1,'Assumptions (Battery)'!$V$12,'Assumptions (Battery)'!$V$7*$AF$2480),0)</f>
        <v>-0.8009632652</v>
      </c>
      <c r="AN2616" s="160">
        <f>IF($AF$2478&gt;0,IPMT('Assumptions (Battery)'!$V$9,Model!AE$1,'Assumptions (Battery)'!$V$12,'Assumptions (Battery)'!$V$7*$AF$2480),0)</f>
        <v>-0.554239736</v>
      </c>
      <c r="AO2616" s="160">
        <f>IF($AF$2478&gt;0,IPMT('Assumptions (Battery)'!$V$9,Model!AF$1,'Assumptions (Battery)'!$V$12,'Assumptions (Battery)'!$V$7*$AF$2480),0)</f>
        <v>-0.2877783245</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-2.041103614</v>
      </c>
      <c r="AH2617" s="160">
        <f>IF($AG$2478&gt;0,IPMT('Assumptions (Battery)'!$V$9,Model!X$1,'Assumptions (Battery)'!$V$12,'Assumptions (Battery)'!$V$7*$AG$2480),0)</f>
        <v>-1.900207275</v>
      </c>
      <c r="AI2617" s="160">
        <f>IF($AG$2478&gt;0,IPMT('Assumptions (Battery)'!$V$9,Model!Y$1,'Assumptions (Battery)'!$V$12,'Assumptions (Battery)'!$V$7*$AG$2480),0)</f>
        <v>-1.748039229</v>
      </c>
      <c r="AJ2617" s="160">
        <f>IF($AG$2478&gt;0,IPMT('Assumptions (Battery)'!$V$9,Model!Z$1,'Assumptions (Battery)'!$V$12,'Assumptions (Battery)'!$V$7*$AG$2480),0)</f>
        <v>-1.583697739</v>
      </c>
      <c r="AK2617" s="160">
        <f>IF($AG$2478&gt;0,IPMT('Assumptions (Battery)'!$V$9,Model!AA$1,'Assumptions (Battery)'!$V$12,'Assumptions (Battery)'!$V$7*$AG$2480),0)</f>
        <v>-1.40620893</v>
      </c>
      <c r="AL2617" s="160">
        <f>IF($AG$2478&gt;0,IPMT('Assumptions (Battery)'!$V$9,Model!AB$1,'Assumptions (Battery)'!$V$12,'Assumptions (Battery)'!$V$7*$AG$2480),0)</f>
        <v>-1.214521017</v>
      </c>
      <c r="AM2617" s="160">
        <f>IF($AG$2478&gt;0,IPMT('Assumptions (Battery)'!$V$9,Model!AC$1,'Assumptions (Battery)'!$V$12,'Assumptions (Battery)'!$V$7*$AG$2480),0)</f>
        <v>-1.00749807</v>
      </c>
      <c r="AN2617" s="160">
        <f>IF($AG$2478&gt;0,IPMT('Assumptions (Battery)'!$V$9,Model!AD$1,'Assumptions (Battery)'!$V$12,'Assumptions (Battery)'!$V$7*$AG$2480),0)</f>
        <v>-0.7839132882</v>
      </c>
      <c r="AO2617" s="160">
        <f>IF($AG$2478&gt;0,IPMT('Assumptions (Battery)'!$V$9,Model!AE$1,'Assumptions (Battery)'!$V$12,'Assumptions (Battery)'!$V$7*$AG$2480),0)</f>
        <v>-0.5424417233</v>
      </c>
      <c r="AP2617" s="160">
        <f>IF($AG$2478&gt;0,IPMT('Assumptions (Battery)'!$V$9,Model!AF$1,'Assumptions (Battery)'!$V$12,'Assumptions (Battery)'!$V$7*$AG$2480),0)</f>
        <v>-0.2816524333</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-2.056154737</v>
      </c>
      <c r="AI2618" s="160">
        <f>IF($AH$2478&gt;0,IPMT('Assumptions (Battery)'!$V$9,Model!X$1,'Assumptions (Battery)'!$V$12,'Assumptions (Battery)'!$V$7*$AH$2480),0)</f>
        <v>-1.914219427</v>
      </c>
      <c r="AJ2618" s="160">
        <f>IF($AH$2478&gt;0,IPMT('Assumptions (Battery)'!$V$9,Model!Y$1,'Assumptions (Battery)'!$V$12,'Assumptions (Battery)'!$V$7*$AH$2480),0)</f>
        <v>-1.760929292</v>
      </c>
      <c r="AK2618" s="160">
        <f>IF($AH$2478&gt;0,IPMT('Assumptions (Battery)'!$V$9,Model!Z$1,'Assumptions (Battery)'!$V$12,'Assumptions (Battery)'!$V$7*$AH$2480),0)</f>
        <v>-1.595375946</v>
      </c>
      <c r="AL2618" s="160">
        <f>IF($AH$2478&gt;0,IPMT('Assumptions (Battery)'!$V$9,Model!AA$1,'Assumptions (Battery)'!$V$12,'Assumptions (Battery)'!$V$7*$AH$2480),0)</f>
        <v>-1.416578332</v>
      </c>
      <c r="AM2618" s="160">
        <f>IF($AH$2478&gt;0,IPMT('Assumptions (Battery)'!$V$9,Model!AB$1,'Assumptions (Battery)'!$V$12,'Assumptions (Battery)'!$V$7*$AH$2480),0)</f>
        <v>-1.22347691</v>
      </c>
      <c r="AN2618" s="160">
        <f>IF($AH$2478&gt;0,IPMT('Assumptions (Battery)'!$V$9,Model!AC$1,'Assumptions (Battery)'!$V$12,'Assumptions (Battery)'!$V$7*$AH$2480),0)</f>
        <v>-1.014927374</v>
      </c>
      <c r="AO2618" s="160">
        <f>IF($AH$2478&gt;0,IPMT('Assumptions (Battery)'!$V$9,Model!AD$1,'Assumptions (Battery)'!$V$12,'Assumptions (Battery)'!$V$7*$AH$2480),0)</f>
        <v>-0.7896938744</v>
      </c>
      <c r="AP2618" s="160">
        <f>IF($AH$2478&gt;0,IPMT('Assumptions (Battery)'!$V$9,Model!AE$1,'Assumptions (Battery)'!$V$12,'Assumptions (Battery)'!$V$7*$AH$2480),0)</f>
        <v>-0.5464416953</v>
      </c>
      <c r="AQ2618" s="160">
        <f>IF($AH$2478&gt;0,IPMT('Assumptions (Battery)'!$V$9,Model!AF$1,'Assumptions (Battery)'!$V$12,'Assumptions (Battery)'!$V$7*$AH$2480),0)</f>
        <v>-0.2837293418</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-2.071292914</v>
      </c>
      <c r="AJ2619" s="160">
        <f>IF($AI$2478&gt;0,IPMT('Assumptions (Battery)'!$V$9,Model!X$1,'Assumptions (Battery)'!$V$12,'Assumptions (Battery)'!$V$7*$AI$2480),0)</f>
        <v>-1.928312623</v>
      </c>
      <c r="AK2619" s="160">
        <f>IF($AI$2478&gt;0,IPMT('Assumptions (Battery)'!$V$9,Model!Y$1,'Assumptions (Battery)'!$V$12,'Assumptions (Battery)'!$V$7*$AI$2480),0)</f>
        <v>-1.773893909</v>
      </c>
      <c r="AL2619" s="160">
        <f>IF($AI$2478&gt;0,IPMT('Assumptions (Battery)'!$V$9,Model!Z$1,'Assumptions (Battery)'!$V$12,'Assumptions (Battery)'!$V$7*$AI$2480),0)</f>
        <v>-1.607121698</v>
      </c>
      <c r="AM2619" s="160">
        <f>IF($AI$2478&gt;0,IPMT('Assumptions (Battery)'!$V$9,Model!AA$1,'Assumptions (Battery)'!$V$12,'Assumptions (Battery)'!$V$7*$AI$2480),0)</f>
        <v>-1.42700771</v>
      </c>
      <c r="AN2619" s="160">
        <f>IF($AI$2478&gt;0,IPMT('Assumptions (Battery)'!$V$9,Model!AB$1,'Assumptions (Battery)'!$V$12,'Assumptions (Battery)'!$V$7*$AI$2480),0)</f>
        <v>-1.232484603</v>
      </c>
      <c r="AO2619" s="160">
        <f>IF($AI$2478&gt;0,IPMT('Assumptions (Battery)'!$V$9,Model!AC$1,'Assumptions (Battery)'!$V$12,'Assumptions (Battery)'!$V$7*$AI$2480),0)</f>
        <v>-1.022399647</v>
      </c>
      <c r="AP2619" s="160">
        <f>IF($AI$2478&gt;0,IPMT('Assumptions (Battery)'!$V$9,Model!AD$1,'Assumptions (Battery)'!$V$12,'Assumptions (Battery)'!$V$7*$AI$2480),0)</f>
        <v>-0.7955078948</v>
      </c>
      <c r="AQ2619" s="160">
        <f>IF($AI$2478&gt;0,IPMT('Assumptions (Battery)'!$V$9,Model!AE$1,'Assumptions (Battery)'!$V$12,'Assumptions (Battery)'!$V$7*$AI$2480),0)</f>
        <v>-0.5504648025</v>
      </c>
      <c r="AR2619" s="160">
        <f>IF($AI$2478&gt;0,IPMT('Assumptions (Battery)'!$V$9,Model!AF$1,'Assumptions (Battery)'!$V$12,'Assumptions (Battery)'!$V$7*$AI$2480),0)</f>
        <v>-0.2858182628</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-2.072934781</v>
      </c>
      <c r="AK2620" s="160">
        <f>IF($AJ$2478&gt;0,IPMT('Assumptions (Battery)'!$V$9,Model!X$1,'Assumptions (Battery)'!$V$12,'Assumptions (Battery)'!$V$7*$AJ$2480),0)</f>
        <v>-1.929841153</v>
      </c>
      <c r="AL2620" s="160">
        <f>IF($AJ$2478&gt;0,IPMT('Assumptions (Battery)'!$V$9,Model!Y$1,'Assumptions (Battery)'!$V$12,'Assumptions (Battery)'!$V$7*$AJ$2480),0)</f>
        <v>-1.775300035</v>
      </c>
      <c r="AM2620" s="160">
        <f>IF($AJ$2478&gt;0,IPMT('Assumptions (Battery)'!$V$9,Model!Z$1,'Assumptions (Battery)'!$V$12,'Assumptions (Battery)'!$V$7*$AJ$2480),0)</f>
        <v>-1.608395627</v>
      </c>
      <c r="AN2620" s="160">
        <f>IF($AJ$2478&gt;0,IPMT('Assumptions (Battery)'!$V$9,Model!AA$1,'Assumptions (Battery)'!$V$12,'Assumptions (Battery)'!$V$7*$AJ$2480),0)</f>
        <v>-1.428138867</v>
      </c>
      <c r="AO2620" s="160">
        <f>IF($AJ$2478&gt;0,IPMT('Assumptions (Battery)'!$V$9,Model!AB$1,'Assumptions (Battery)'!$V$12,'Assumptions (Battery)'!$V$7*$AJ$2480),0)</f>
        <v>-1.233461565</v>
      </c>
      <c r="AP2620" s="160">
        <f>IF($AJ$2478&gt;0,IPMT('Assumptions (Battery)'!$V$9,Model!AC$1,'Assumptions (Battery)'!$V$12,'Assumptions (Battery)'!$V$7*$AJ$2480),0)</f>
        <v>-1.02321008</v>
      </c>
      <c r="AQ2620" s="160">
        <f>IF($AJ$2478&gt;0,IPMT('Assumptions (Battery)'!$V$9,Model!AD$1,'Assumptions (Battery)'!$V$12,'Assumptions (Battery)'!$V$7*$AJ$2480),0)</f>
        <v>-0.7961384761</v>
      </c>
      <c r="AR2620" s="160">
        <f>IF($AJ$2478&gt;0,IPMT('Assumptions (Battery)'!$V$9,Model!AE$1,'Assumptions (Battery)'!$V$12,'Assumptions (Battery)'!$V$7*$AJ$2480),0)</f>
        <v>-0.5509011436</v>
      </c>
      <c r="AS2620" s="160">
        <f>IF($AJ$2478&gt;0,IPMT('Assumptions (Battery)'!$V$9,Model!AF$1,'Assumptions (Battery)'!$V$12,'Assumptions (Battery)'!$V$7*$AJ$2480),0)</f>
        <v>-0.2860448246</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-2.08720726</v>
      </c>
      <c r="AL2621" s="160">
        <f>IF($AK$2478&gt;0,IPMT('Assumptions (Battery)'!$V$9,Model!X$1,'Assumptions (Battery)'!$V$12,'Assumptions (Battery)'!$V$7*$AK$2480),0)</f>
        <v>-1.94312841</v>
      </c>
      <c r="AM2621" s="160">
        <f>IF($AK$2478&gt;0,IPMT('Assumptions (Battery)'!$V$9,Model!Y$1,'Assumptions (Battery)'!$V$12,'Assumptions (Battery)'!$V$7*$AK$2480),0)</f>
        <v>-1.787523252</v>
      </c>
      <c r="AN2621" s="160">
        <f>IF($AK$2478&gt;0,IPMT('Assumptions (Battery)'!$V$9,Model!Z$1,'Assumptions (Battery)'!$V$12,'Assumptions (Battery)'!$V$7*$AK$2480),0)</f>
        <v>-1.619469681</v>
      </c>
      <c r="AO2621" s="160">
        <f>IF($AK$2478&gt;0,IPMT('Assumptions (Battery)'!$V$9,Model!AA$1,'Assumptions (Battery)'!$V$12,'Assumptions (Battery)'!$V$7*$AK$2480),0)</f>
        <v>-1.437971825</v>
      </c>
      <c r="AP2621" s="160">
        <f>IF($AK$2478&gt;0,IPMT('Assumptions (Battery)'!$V$9,Model!AB$1,'Assumptions (Battery)'!$V$12,'Assumptions (Battery)'!$V$7*$AK$2480),0)</f>
        <v>-1.24195414</v>
      </c>
      <c r="AQ2621" s="160">
        <f>IF($AK$2478&gt;0,IPMT('Assumptions (Battery)'!$V$9,Model!AC$1,'Assumptions (Battery)'!$V$12,'Assumptions (Battery)'!$V$7*$AK$2480),0)</f>
        <v>-1.030255041</v>
      </c>
      <c r="AR2621" s="160">
        <f>IF($AK$2478&gt;0,IPMT('Assumptions (Battery)'!$V$9,Model!AD$1,'Assumptions (Battery)'!$V$12,'Assumptions (Battery)'!$V$7*$AK$2480),0)</f>
        <v>-0.8016200133</v>
      </c>
      <c r="AS2621" s="160">
        <f>IF($AK$2478&gt;0,IPMT('Assumptions (Battery)'!$V$9,Model!AE$1,'Assumptions (Battery)'!$V$12,'Assumptions (Battery)'!$V$7*$AK$2480),0)</f>
        <v>-0.5546941837</v>
      </c>
      <c r="AT2621" s="160">
        <f>IF($AK$2478&gt;0,IPMT('Assumptions (Battery)'!$V$9,Model!AF$1,'Assumptions (Battery)'!$V$12,'Assumptions (Battery)'!$V$7*$AK$2480),0)</f>
        <v>-0.2880142877</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-2.100933858</v>
      </c>
      <c r="AM2622" s="160">
        <f>IF($AL$2478&gt;0,IPMT('Assumptions (Battery)'!$V$9,Model!X$1,'Assumptions (Battery)'!$V$12,'Assumptions (Battery)'!$V$7*$AL$2480),0)</f>
        <v>-1.955907468</v>
      </c>
      <c r="AN2622" s="160">
        <f>IF($AL$2478&gt;0,IPMT('Assumptions (Battery)'!$V$9,Model!Y$1,'Assumptions (Battery)'!$V$12,'Assumptions (Battery)'!$V$7*$AL$2480),0)</f>
        <v>-1.799278967</v>
      </c>
      <c r="AO2622" s="160">
        <f>IF($AL$2478&gt;0,IPMT('Assumptions (Battery)'!$V$9,Model!Z$1,'Assumptions (Battery)'!$V$12,'Assumptions (Battery)'!$V$7*$AL$2480),0)</f>
        <v>-1.630120186</v>
      </c>
      <c r="AP2622" s="160">
        <f>IF($AL$2478&gt;0,IPMT('Assumptions (Battery)'!$V$9,Model!AA$1,'Assumptions (Battery)'!$V$12,'Assumptions (Battery)'!$V$7*$AL$2480),0)</f>
        <v>-1.447428702</v>
      </c>
      <c r="AQ2622" s="160">
        <f>IF($AL$2478&gt;0,IPMT('Assumptions (Battery)'!$V$9,Model!AB$1,'Assumptions (Battery)'!$V$12,'Assumptions (Battery)'!$V$7*$AL$2480),0)</f>
        <v>-1.250121899</v>
      </c>
      <c r="AR2622" s="160">
        <f>IF($AL$2478&gt;0,IPMT('Assumptions (Battery)'!$V$9,Model!AC$1,'Assumptions (Battery)'!$V$12,'Assumptions (Battery)'!$V$7*$AL$2480),0)</f>
        <v>-1.037030553</v>
      </c>
      <c r="AS2622" s="160">
        <f>IF($AL$2478&gt;0,IPMT('Assumptions (Battery)'!$V$9,Model!AD$1,'Assumptions (Battery)'!$V$12,'Assumptions (Battery)'!$V$7*$AL$2480),0)</f>
        <v>-0.8068918981</v>
      </c>
      <c r="AT2622" s="160">
        <f>IF($AL$2478&gt;0,IPMT('Assumptions (Battery)'!$V$9,Model!AE$1,'Assumptions (Battery)'!$V$12,'Assumptions (Battery)'!$V$7*$AL$2480),0)</f>
        <v>-0.5583421513</v>
      </c>
      <c r="AU2622" s="160">
        <f>IF($AL$2478&gt;0,IPMT('Assumptions (Battery)'!$V$9,Model!AF$1,'Assumptions (Battery)'!$V$12,'Assumptions (Battery)'!$V$7*$AL$2480),0)</f>
        <v>-0.2899084247</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-2.114628693</v>
      </c>
      <c r="AN2623" s="160">
        <f>IF($AM$2478&gt;0,IPMT('Assumptions (Battery)'!$V$9,Model!X$1,'Assumptions (Battery)'!$V$12,'Assumptions (Battery)'!$V$7*$AM$2480),0)</f>
        <v>-1.968656955</v>
      </c>
      <c r="AO2623" s="160">
        <f>IF($AM$2478&gt;0,IPMT('Assumptions (Battery)'!$V$9,Model!Y$1,'Assumptions (Battery)'!$V$12,'Assumptions (Battery)'!$V$7*$AM$2480),0)</f>
        <v>-1.811007479</v>
      </c>
      <c r="AP2623" s="160">
        <f>IF($AM$2478&gt;0,IPMT('Assumptions (Battery)'!$V$9,Model!Z$1,'Assumptions (Battery)'!$V$12,'Assumptions (Battery)'!$V$7*$AM$2480),0)</f>
        <v>-1.640746044</v>
      </c>
      <c r="AQ2623" s="160">
        <f>IF($AM$2478&gt;0,IPMT('Assumptions (Battery)'!$V$9,Model!AA$1,'Assumptions (Battery)'!$V$12,'Assumptions (Battery)'!$V$7*$AM$2480),0)</f>
        <v>-1.456863695</v>
      </c>
      <c r="AR2623" s="160">
        <f>IF($AM$2478&gt;0,IPMT('Assumptions (Battery)'!$V$9,Model!AB$1,'Assumptions (Battery)'!$V$12,'Assumptions (Battery)'!$V$7*$AM$2480),0)</f>
        <v>-1.258270758</v>
      </c>
      <c r="AS2623" s="160">
        <f>IF($AM$2478&gt;0,IPMT('Assumptions (Battery)'!$V$9,Model!AC$1,'Assumptions (Battery)'!$V$12,'Assumptions (Battery)'!$V$7*$AM$2480),0)</f>
        <v>-1.043790385</v>
      </c>
      <c r="AT2623" s="160">
        <f>IF($AM$2478&gt;0,IPMT('Assumptions (Battery)'!$V$9,Model!AD$1,'Assumptions (Battery)'!$V$12,'Assumptions (Battery)'!$V$7*$AM$2480),0)</f>
        <v>-0.8121515834</v>
      </c>
      <c r="AU2623" s="160">
        <f>IF($AM$2478&gt;0,IPMT('Assumptions (Battery)'!$V$9,Model!AE$1,'Assumptions (Battery)'!$V$12,'Assumptions (Battery)'!$V$7*$AM$2480),0)</f>
        <v>-0.5619816772</v>
      </c>
      <c r="AV2623" s="160">
        <f>IF($AM$2478&gt;0,IPMT('Assumptions (Battery)'!$V$9,Model!AF$1,'Assumptions (Battery)'!$V$12,'Assumptions (Battery)'!$V$7*$AM$2480),0)</f>
        <v>-0.2917981786</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-4.256116512</v>
      </c>
      <c r="AO2624" s="160">
        <f>IF($AN$2478&gt;0,IPMT('Assumptions (Battery)'!$V$9,Model!X$1,'Assumptions (Battery)'!$V$12,'Assumptions (Battery)'!$V$7*$AN$2480),0)</f>
        <v>-3.962318965</v>
      </c>
      <c r="AP2624" s="160">
        <f>IF($AN$2478&gt;0,IPMT('Assumptions (Battery)'!$V$9,Model!Y$1,'Assumptions (Battery)'!$V$12,'Assumptions (Battery)'!$V$7*$AN$2480),0)</f>
        <v>-3.645017615</v>
      </c>
      <c r="AQ2624" s="160">
        <f>IF($AN$2478&gt;0,IPMT('Assumptions (Battery)'!$V$9,Model!Z$1,'Assumptions (Battery)'!$V$12,'Assumptions (Battery)'!$V$7*$AN$2480),0)</f>
        <v>-3.302332156</v>
      </c>
      <c r="AR2624" s="160">
        <f>IF($AN$2478&gt;0,IPMT('Assumptions (Battery)'!$V$9,Model!AA$1,'Assumptions (Battery)'!$V$12,'Assumptions (Battery)'!$V$7*$AN$2480),0)</f>
        <v>-2.932231861</v>
      </c>
      <c r="AS2624" s="160">
        <f>IF($AN$2478&gt;0,IPMT('Assumptions (Battery)'!$V$9,Model!AB$1,'Assumptions (Battery)'!$V$12,'Assumptions (Battery)'!$V$7*$AN$2480),0)</f>
        <v>-2.532523543</v>
      </c>
      <c r="AT2624" s="160">
        <f>IF($AN$2478&gt;0,IPMT('Assumptions (Battery)'!$V$9,Model!AC$1,'Assumptions (Battery)'!$V$12,'Assumptions (Battery)'!$V$7*$AN$2480),0)</f>
        <v>-2.100838558</v>
      </c>
      <c r="AU2624" s="160">
        <f>IF($AN$2478&gt;0,IPMT('Assumptions (Battery)'!$V$9,Model!AD$1,'Assumptions (Battery)'!$V$12,'Assumptions (Battery)'!$V$7*$AN$2480),0)</f>
        <v>-1.634618776</v>
      </c>
      <c r="AV2624" s="160">
        <f>IF($AN$2478&gt;0,IPMT('Assumptions (Battery)'!$V$9,Model!AE$1,'Assumptions (Battery)'!$V$12,'Assumptions (Battery)'!$V$7*$AN$2480),0)</f>
        <v>-1.13110141</v>
      </c>
      <c r="AW2624" s="160">
        <f>IF($AN$2478&gt;0,IPMT('Assumptions (Battery)'!$V$9,Model!AF$1,'Assumptions (Battery)'!$V$12,'Assumptions (Battery)'!$V$7*$AN$2480),0)</f>
        <v>-0.5873026552</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-4.282413971</v>
      </c>
      <c r="AP2625" s="160">
        <f>IF($AO$2478&gt;0,IPMT('Assumptions (Battery)'!$V$9,Model!X$1,'Assumptions (Battery)'!$V$12,'Assumptions (Battery)'!$V$7*$AO$2480),0)</f>
        <v>-3.986801124</v>
      </c>
      <c r="AQ2625" s="160">
        <f>IF($AO$2478&gt;0,IPMT('Assumptions (Battery)'!$V$9,Model!Y$1,'Assumptions (Battery)'!$V$12,'Assumptions (Battery)'!$V$7*$AO$2480),0)</f>
        <v>-3.667539249</v>
      </c>
      <c r="AR2625" s="160">
        <f>IF($AO$2478&gt;0,IPMT('Assumptions (Battery)'!$V$9,Model!Z$1,'Assumptions (Battery)'!$V$12,'Assumptions (Battery)'!$V$7*$AO$2480),0)</f>
        <v>-3.322736425</v>
      </c>
      <c r="AS2625" s="160">
        <f>IF($AO$2478&gt;0,IPMT('Assumptions (Battery)'!$V$9,Model!AA$1,'Assumptions (Battery)'!$V$12,'Assumptions (Battery)'!$V$7*$AO$2480),0)</f>
        <v>-2.950349374</v>
      </c>
      <c r="AT2625" s="160">
        <f>IF($AO$2478&gt;0,IPMT('Assumptions (Battery)'!$V$9,Model!AB$1,'Assumptions (Battery)'!$V$12,'Assumptions (Battery)'!$V$7*$AO$2480),0)</f>
        <v>-2.54817136</v>
      </c>
      <c r="AU2625" s="160">
        <f>IF($AO$2478&gt;0,IPMT('Assumptions (Battery)'!$V$9,Model!AC$1,'Assumptions (Battery)'!$V$12,'Assumptions (Battery)'!$V$7*$AO$2480),0)</f>
        <v>-2.113819104</v>
      </c>
      <c r="AV2625" s="160">
        <f>IF($AO$2478&gt;0,IPMT('Assumptions (Battery)'!$V$9,Model!AD$1,'Assumptions (Battery)'!$V$12,'Assumptions (Battery)'!$V$7*$AO$2480),0)</f>
        <v>-1.644718668</v>
      </c>
      <c r="AW2625" s="160">
        <f>IF($AO$2478&gt;0,IPMT('Assumptions (Battery)'!$V$9,Model!AE$1,'Assumptions (Battery)'!$V$12,'Assumptions (Battery)'!$V$7*$AO$2480),0)</f>
        <v>-1.138090197</v>
      </c>
      <c r="AX2625" s="160">
        <f>IF($AO$2478&gt;0,IPMT('Assumptions (Battery)'!$V$9,Model!AF$1,'Assumptions (Battery)'!$V$12,'Assumptions (Battery)'!$V$7*$AO$2480),0)</f>
        <v>-0.5909314485</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-4.308172644</v>
      </c>
      <c r="AQ2626" s="160">
        <f>IF($AP$2478&gt;0,IPMT('Assumptions (Battery)'!$V$9,Model!X$1,'Assumptions (Battery)'!$V$12,'Assumptions (Battery)'!$V$7*$AP$2480),0)</f>
        <v>-4.010781689</v>
      </c>
      <c r="AR2626" s="160">
        <f>IF($AP$2478&gt;0,IPMT('Assumptions (Battery)'!$V$9,Model!Y$1,'Assumptions (Battery)'!$V$12,'Assumptions (Battery)'!$V$7*$AP$2480),0)</f>
        <v>-3.689599458</v>
      </c>
      <c r="AS2626" s="160">
        <f>IF($AP$2478&gt;0,IPMT('Assumptions (Battery)'!$V$9,Model!Z$1,'Assumptions (Battery)'!$V$12,'Assumptions (Battery)'!$V$7*$AP$2480),0)</f>
        <v>-3.342722648</v>
      </c>
      <c r="AT2626" s="160">
        <f>IF($AP$2478&gt;0,IPMT('Assumptions (Battery)'!$V$9,Model!AA$1,'Assumptions (Battery)'!$V$12,'Assumptions (Battery)'!$V$7*$AP$2480),0)</f>
        <v>-2.968095694</v>
      </c>
      <c r="AU2626" s="160">
        <f>IF($AP$2478&gt;0,IPMT('Assumptions (Battery)'!$V$9,Model!AB$1,'Assumptions (Battery)'!$V$12,'Assumptions (Battery)'!$V$7*$AP$2480),0)</f>
        <v>-2.563498583</v>
      </c>
      <c r="AV2626" s="160">
        <f>IF($AP$2478&gt;0,IPMT('Assumptions (Battery)'!$V$9,Model!AC$1,'Assumptions (Battery)'!$V$12,'Assumptions (Battery)'!$V$7*$AP$2480),0)</f>
        <v>-2.126533703</v>
      </c>
      <c r="AW2626" s="160">
        <f>IF($AP$2478&gt;0,IPMT('Assumptions (Battery)'!$V$9,Model!AD$1,'Assumptions (Battery)'!$V$12,'Assumptions (Battery)'!$V$7*$AP$2480),0)</f>
        <v>-1.654611633</v>
      </c>
      <c r="AX2626" s="160">
        <f>IF($AP$2478&gt;0,IPMT('Assumptions (Battery)'!$V$9,Model!AE$1,'Assumptions (Battery)'!$V$12,'Assumptions (Battery)'!$V$7*$AP$2480),0)</f>
        <v>-1.144935797</v>
      </c>
      <c r="AY2626" s="160">
        <f>IF($AP$2478&gt;0,IPMT('Assumptions (Battery)'!$V$9,Model!AF$1,'Assumptions (Battery)'!$V$12,'Assumptions (Battery)'!$V$7*$AP$2480),0)</f>
        <v>-0.5944858947</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-4.333250387</v>
      </c>
      <c r="AR2627" s="160">
        <f>IF($AQ$2478&gt;0,IPMT('Assumptions (Battery)'!$V$9,Model!X$1,'Assumptions (Battery)'!$V$12,'Assumptions (Battery)'!$V$7*$AQ$2480),0)</f>
        <v>-4.034128328</v>
      </c>
      <c r="AS2627" s="160">
        <f>IF($AQ$2478&gt;0,IPMT('Assumptions (Battery)'!$V$9,Model!Y$1,'Assumptions (Battery)'!$V$12,'Assumptions (Battery)'!$V$7*$AQ$2480),0)</f>
        <v>-3.711076505</v>
      </c>
      <c r="AT2627" s="160">
        <f>IF($AQ$2478&gt;0,IPMT('Assumptions (Battery)'!$V$9,Model!Z$1,'Assumptions (Battery)'!$V$12,'Assumptions (Battery)'!$V$7*$AQ$2480),0)</f>
        <v>-3.362180536</v>
      </c>
      <c r="AU2627" s="160">
        <f>IF($AQ$2478&gt;0,IPMT('Assumptions (Battery)'!$V$9,Model!AA$1,'Assumptions (Battery)'!$V$12,'Assumptions (Battery)'!$V$7*$AQ$2480),0)</f>
        <v>-2.985372889</v>
      </c>
      <c r="AV2627" s="160">
        <f>IF($AQ$2478&gt;0,IPMT('Assumptions (Battery)'!$V$9,Model!AB$1,'Assumptions (Battery)'!$V$12,'Assumptions (Battery)'!$V$7*$AQ$2480),0)</f>
        <v>-2.578420631</v>
      </c>
      <c r="AW2627" s="160">
        <f>IF($AQ$2478&gt;0,IPMT('Assumptions (Battery)'!$V$9,Model!AC$1,'Assumptions (Battery)'!$V$12,'Assumptions (Battery)'!$V$7*$AQ$2480),0)</f>
        <v>-2.138912192</v>
      </c>
      <c r="AX2627" s="160">
        <f>IF($AQ$2478&gt;0,IPMT('Assumptions (Battery)'!$V$9,Model!AD$1,'Assumptions (Battery)'!$V$12,'Assumptions (Battery)'!$V$7*$AQ$2480),0)</f>
        <v>-1.664243077</v>
      </c>
      <c r="AY2627" s="160">
        <f>IF($AQ$2478&gt;0,IPMT('Assumptions (Battery)'!$V$9,Model!AE$1,'Assumptions (Battery)'!$V$12,'Assumptions (Battery)'!$V$7*$AQ$2480),0)</f>
        <v>-1.151600434</v>
      </c>
      <c r="AZ2627" s="160">
        <f>IF($AQ$2478&gt;0,IPMT('Assumptions (Battery)'!$V$9,Model!AF$1,'Assumptions (Battery)'!$V$12,'Assumptions (Battery)'!$V$7*$AQ$2480),0)</f>
        <v>-0.5979463792</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-4.357666922</v>
      </c>
      <c r="AS2628" s="160">
        <f>IF($AR$2478&gt;0,IPMT('Assumptions (Battery)'!$V$9,Model!X$1,'Assumptions (Battery)'!$V$12,'Assumptions (Battery)'!$V$7*$AR$2480),0)</f>
        <v>-4.056859402</v>
      </c>
      <c r="AT2628" s="160">
        <f>IF($AR$2478&gt;0,IPMT('Assumptions (Battery)'!$V$9,Model!Y$1,'Assumptions (Battery)'!$V$12,'Assumptions (Battery)'!$V$7*$AR$2480),0)</f>
        <v>-3.731987281</v>
      </c>
      <c r="AU2628" s="160">
        <f>IF($AR$2478&gt;0,IPMT('Assumptions (Battery)'!$V$9,Model!Z$1,'Assumptions (Battery)'!$V$12,'Assumptions (Battery)'!$V$7*$AR$2480),0)</f>
        <v>-3.38112539</v>
      </c>
      <c r="AV2628" s="160">
        <f>IF($AR$2478&gt;0,IPMT('Assumptions (Battery)'!$V$9,Model!AA$1,'Assumptions (Battery)'!$V$12,'Assumptions (Battery)'!$V$7*$AR$2480),0)</f>
        <v>-3.002194548</v>
      </c>
      <c r="AW2628" s="160">
        <f>IF($AR$2478&gt;0,IPMT('Assumptions (Battery)'!$V$9,Model!AB$1,'Assumptions (Battery)'!$V$12,'Assumptions (Battery)'!$V$7*$AR$2480),0)</f>
        <v>-2.592949239</v>
      </c>
      <c r="AX2628" s="160">
        <f>IF($AR$2478&gt;0,IPMT('Assumptions (Battery)'!$V$9,Model!AC$1,'Assumptions (Battery)'!$V$12,'Assumptions (Battery)'!$V$7*$AR$2480),0)</f>
        <v>-2.150964305</v>
      </c>
      <c r="AY2628" s="160">
        <f>IF($AR$2478&gt;0,IPMT('Assumptions (Battery)'!$V$9,Model!AD$1,'Assumptions (Battery)'!$V$12,'Assumptions (Battery)'!$V$7*$AR$2480),0)</f>
        <v>-1.673620576</v>
      </c>
      <c r="AZ2628" s="160">
        <f>IF($AR$2478&gt;0,IPMT('Assumptions (Battery)'!$V$9,Model!AE$1,'Assumptions (Battery)'!$V$12,'Assumptions (Battery)'!$V$7*$AR$2480),0)</f>
        <v>-1.158089349</v>
      </c>
      <c r="BA2628" s="160">
        <f>IF($AR$2478&gt;0,IPMT('Assumptions (Battery)'!$V$9,Model!AF$1,'Assumptions (Battery)'!$V$12,'Assumptions (Battery)'!$V$7*$AR$2480),0)</f>
        <v>-0.6013156234</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-4.381386904</v>
      </c>
      <c r="AT2629" s="160">
        <f>IF($AS$2478&gt;0,IPMT('Assumptions (Battery)'!$V$9,Model!X$1,'Assumptions (Battery)'!$V$12,'Assumptions (Battery)'!$V$7*$AS$2480),0)</f>
        <v>-4.078942006</v>
      </c>
      <c r="AU2629" s="160">
        <f>IF($AS$2478&gt;0,IPMT('Assumptions (Battery)'!$V$9,Model!Y$1,'Assumptions (Battery)'!$V$12,'Assumptions (Battery)'!$V$7*$AS$2480),0)</f>
        <v>-3.752301516</v>
      </c>
      <c r="AV2629" s="160">
        <f>IF($AS$2478&gt;0,IPMT('Assumptions (Battery)'!$V$9,Model!Z$1,'Assumptions (Battery)'!$V$12,'Assumptions (Battery)'!$V$7*$AS$2480),0)</f>
        <v>-3.399529788</v>
      </c>
      <c r="AW2629" s="160">
        <f>IF($AS$2478&gt;0,IPMT('Assumptions (Battery)'!$V$9,Model!AA$1,'Assumptions (Battery)'!$V$12,'Assumptions (Battery)'!$V$7*$AS$2480),0)</f>
        <v>-3.018536321</v>
      </c>
      <c r="AX2629" s="160">
        <f>IF($AS$2478&gt;0,IPMT('Assumptions (Battery)'!$V$9,Model!AB$1,'Assumptions (Battery)'!$V$12,'Assumptions (Battery)'!$V$7*$AS$2480),0)</f>
        <v>-2.607063376</v>
      </c>
      <c r="AY2629" s="160">
        <f>IF($AS$2478&gt;0,IPMT('Assumptions (Battery)'!$V$9,Model!AC$1,'Assumptions (Battery)'!$V$12,'Assumptions (Battery)'!$V$7*$AS$2480),0)</f>
        <v>-2.162672596</v>
      </c>
      <c r="AZ2629" s="160">
        <f>IF($AS$2478&gt;0,IPMT('Assumptions (Battery)'!$V$9,Model!AD$1,'Assumptions (Battery)'!$V$12,'Assumptions (Battery)'!$V$7*$AS$2480),0)</f>
        <v>-1.682730554</v>
      </c>
      <c r="BA2629" s="160">
        <f>IF($AS$2478&gt;0,IPMT('Assumptions (Battery)'!$V$9,Model!AE$1,'Assumptions (Battery)'!$V$12,'Assumptions (Battery)'!$V$7*$AS$2480),0)</f>
        <v>-1.164393148</v>
      </c>
      <c r="BB2629" s="160">
        <f>IF($AS$2478&gt;0,IPMT('Assumptions (Battery)'!$V$9,Model!AF$1,'Assumptions (Battery)'!$V$12,'Assumptions (Battery)'!$V$7*$AS$2480),0)</f>
        <v>-0.60458875</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-4.404373863</v>
      </c>
      <c r="AU2630" s="160">
        <f>IF($AT$2478&gt;0,IPMT('Assumptions (Battery)'!$V$9,Model!X$1,'Assumptions (Battery)'!$V$12,'Assumptions (Battery)'!$V$7*$AT$2480),0)</f>
        <v>-4.100342187</v>
      </c>
      <c r="AV2630" s="160">
        <f>IF($AT$2478&gt;0,IPMT('Assumptions (Battery)'!$V$9,Model!Y$1,'Assumptions (Battery)'!$V$12,'Assumptions (Battery)'!$V$7*$AT$2480),0)</f>
        <v>-3.771987977</v>
      </c>
      <c r="AW2630" s="160">
        <f>IF($AT$2478&gt;0,IPMT('Assumptions (Battery)'!$V$9,Model!Z$1,'Assumptions (Battery)'!$V$12,'Assumptions (Battery)'!$V$7*$AT$2480),0)</f>
        <v>-3.41736543</v>
      </c>
      <c r="AX2630" s="160">
        <f>IF($AT$2478&gt;0,IPMT('Assumptions (Battery)'!$V$9,Model!AA$1,'Assumptions (Battery)'!$V$12,'Assumptions (Battery)'!$V$7*$AT$2480),0)</f>
        <v>-3.03437308</v>
      </c>
      <c r="AY2630" s="160">
        <f>IF($AT$2478&gt;0,IPMT('Assumptions (Battery)'!$V$9,Model!AB$1,'Assumptions (Battery)'!$V$12,'Assumptions (Battery)'!$V$7*$AT$2480),0)</f>
        <v>-2.620741342</v>
      </c>
      <c r="AZ2630" s="160">
        <f>IF($AT$2478&gt;0,IPMT('Assumptions (Battery)'!$V$9,Model!AC$1,'Assumptions (Battery)'!$V$12,'Assumptions (Battery)'!$V$7*$AT$2480),0)</f>
        <v>-2.174019064</v>
      </c>
      <c r="BA2630" s="160">
        <f>IF($AT$2478&gt;0,IPMT('Assumptions (Battery)'!$V$9,Model!AD$1,'Assumptions (Battery)'!$V$12,'Assumptions (Battery)'!$V$7*$AT$2480),0)</f>
        <v>-1.691559005</v>
      </c>
      <c r="BB2630" s="160">
        <f>IF($AT$2478&gt;0,IPMT('Assumptions (Battery)'!$V$9,Model!AE$1,'Assumptions (Battery)'!$V$12,'Assumptions (Battery)'!$V$7*$AT$2480),0)</f>
        <v>-1.17050214</v>
      </c>
      <c r="BC2630" s="160">
        <f>IF($AT$2478&gt;0,IPMT('Assumptions (Battery)'!$V$9,Model!AF$1,'Assumptions (Battery)'!$V$12,'Assumptions (Battery)'!$V$7*$AT$2480),0)</f>
        <v>-0.6077607266</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-4.394857114</v>
      </c>
      <c r="AV2631" s="160">
        <f>IF($AU$2478&gt;0,IPMT('Assumptions (Battery)'!$V$9,Model!X$1,'Assumptions (Battery)'!$V$12,'Assumptions (Battery)'!$V$7*$AU$2480),0)</f>
        <v>-4.091482374</v>
      </c>
      <c r="AW2631" s="160">
        <f>IF($AU$2478&gt;0,IPMT('Assumptions (Battery)'!$V$9,Model!Y$1,'Assumptions (Battery)'!$V$12,'Assumptions (Battery)'!$V$7*$AU$2480),0)</f>
        <v>-3.763837656</v>
      </c>
      <c r="AX2631" s="160">
        <f>IF($AU$2478&gt;0,IPMT('Assumptions (Battery)'!$V$9,Model!Z$1,'Assumptions (Battery)'!$V$12,'Assumptions (Battery)'!$V$7*$AU$2480),0)</f>
        <v>-3.40998136</v>
      </c>
      <c r="AY2631" s="160">
        <f>IF($AU$2478&gt;0,IPMT('Assumptions (Battery)'!$V$9,Model!AA$1,'Assumptions (Battery)'!$V$12,'Assumptions (Battery)'!$V$7*$AU$2480),0)</f>
        <v>-3.02781656</v>
      </c>
      <c r="AZ2631" s="160">
        <f>IF($AU$2478&gt;0,IPMT('Assumptions (Battery)'!$V$9,Model!AB$1,'Assumptions (Battery)'!$V$12,'Assumptions (Battery)'!$V$7*$AU$2480),0)</f>
        <v>-2.615078576</v>
      </c>
      <c r="BA2631" s="160">
        <f>IF($AU$2478&gt;0,IPMT('Assumptions (Battery)'!$V$9,Model!AC$1,'Assumptions (Battery)'!$V$12,'Assumptions (Battery)'!$V$7*$AU$2480),0)</f>
        <v>-2.169321554</v>
      </c>
      <c r="BB2631" s="160">
        <f>IF($AU$2478&gt;0,IPMT('Assumptions (Battery)'!$V$9,Model!AD$1,'Assumptions (Battery)'!$V$12,'Assumptions (Battery)'!$V$7*$AU$2480),0)</f>
        <v>-1.687903969</v>
      </c>
      <c r="BC2631" s="160">
        <f>IF($AU$2478&gt;0,IPMT('Assumptions (Battery)'!$V$9,Model!AE$1,'Assumptions (Battery)'!$V$12,'Assumptions (Battery)'!$V$7*$AU$2480),0)</f>
        <v>-1.167972978</v>
      </c>
      <c r="BD2631" s="160">
        <f>IF($AU$2478&gt;0,IPMT('Assumptions (Battery)'!$V$9,Model!AF$1,'Assumptions (Battery)'!$V$12,'Assumptions (Battery)'!$V$7*$AU$2480),0)</f>
        <v>-0.6064475079</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-4.415657702</v>
      </c>
      <c r="AW2632" s="160">
        <f>IF($AV$2478&gt;0,IPMT('Assumptions (Battery)'!$V$9,Model!X$1,'Assumptions (Battery)'!$V$12,'Assumptions (Battery)'!$V$7*$AV$2480),0)</f>
        <v>-4.110847109</v>
      </c>
      <c r="AX2632" s="160">
        <f>IF($AV$2478&gt;0,IPMT('Assumptions (Battery)'!$V$9,Model!Y$1,'Assumptions (Battery)'!$V$12,'Assumptions (Battery)'!$V$7*$AV$2480),0)</f>
        <v>-3.781651668</v>
      </c>
      <c r="AY2632" s="160">
        <f>IF($AV$2478&gt;0,IPMT('Assumptions (Battery)'!$V$9,Model!Z$1,'Assumptions (Battery)'!$V$12,'Assumptions (Battery)'!$V$7*$AV$2480),0)</f>
        <v>-3.426120592</v>
      </c>
      <c r="AZ2632" s="160">
        <f>IF($AV$2478&gt;0,IPMT('Assumptions (Battery)'!$V$9,Model!AA$1,'Assumptions (Battery)'!$V$12,'Assumptions (Battery)'!$V$7*$AV$2480),0)</f>
        <v>-3.042147029</v>
      </c>
      <c r="BA2632" s="160">
        <f>IF($AV$2478&gt;0,IPMT('Assumptions (Battery)'!$V$9,Model!AB$1,'Assumptions (Battery)'!$V$12,'Assumptions (Battery)'!$V$7*$AV$2480),0)</f>
        <v>-2.627455582</v>
      </c>
      <c r="BB2632" s="160">
        <f>IF($AV$2478&gt;0,IPMT('Assumptions (Battery)'!$V$9,Model!AC$1,'Assumptions (Battery)'!$V$12,'Assumptions (Battery)'!$V$7*$AV$2480),0)</f>
        <v>-2.179588819</v>
      </c>
      <c r="BC2632" s="160">
        <f>IF($AV$2478&gt;0,IPMT('Assumptions (Battery)'!$V$9,Model!AD$1,'Assumptions (Battery)'!$V$12,'Assumptions (Battery)'!$V$7*$AV$2480),0)</f>
        <v>-1.695892715</v>
      </c>
      <c r="BD2632" s="160">
        <f>IF($AV$2478&gt;0,IPMT('Assumptions (Battery)'!$V$9,Model!AE$1,'Assumptions (Battery)'!$V$12,'Assumptions (Battery)'!$V$7*$AV$2480),0)</f>
        <v>-1.173500923</v>
      </c>
      <c r="BE2632" s="160">
        <f>IF($AV$2478&gt;0,IPMT('Assumptions (Battery)'!$V$9,Model!AF$1,'Assumptions (Battery)'!$V$12,'Assumptions (Battery)'!$V$7*$AV$2480),0)</f>
        <v>-0.6093177867</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-4.435590333</v>
      </c>
      <c r="AX2633" s="160">
        <f>IF($AW$2478&gt;0,IPMT('Assumptions (Battery)'!$V$9,Model!X$1,'Assumptions (Battery)'!$V$12,'Assumptions (Battery)'!$V$7*$AW$2480),0)</f>
        <v>-4.1294038</v>
      </c>
      <c r="AY2633" s="160">
        <f>IF($AW$2478&gt;0,IPMT('Assumptions (Battery)'!$V$9,Model!Y$1,'Assumptions (Battery)'!$V$12,'Assumptions (Battery)'!$V$7*$AW$2480),0)</f>
        <v>-3.798722345</v>
      </c>
      <c r="AZ2633" s="160">
        <f>IF($AW$2478&gt;0,IPMT('Assumptions (Battery)'!$V$9,Model!Z$1,'Assumptions (Battery)'!$V$12,'Assumptions (Battery)'!$V$7*$AW$2480),0)</f>
        <v>-3.441586373</v>
      </c>
      <c r="BA2633" s="160">
        <f>IF($AW$2478&gt;0,IPMT('Assumptions (Battery)'!$V$9,Model!AA$1,'Assumptions (Battery)'!$V$12,'Assumptions (Battery)'!$V$7*$AW$2480),0)</f>
        <v>-3.055879524</v>
      </c>
      <c r="BB2633" s="160">
        <f>IF($AW$2478&gt;0,IPMT('Assumptions (Battery)'!$V$9,Model!AB$1,'Assumptions (Battery)'!$V$12,'Assumptions (Battery)'!$V$7*$AW$2480),0)</f>
        <v>-2.639316126</v>
      </c>
      <c r="BC2633" s="160">
        <f>IF($AW$2478&gt;0,IPMT('Assumptions (Battery)'!$V$9,Model!AC$1,'Assumptions (Battery)'!$V$12,'Assumptions (Battery)'!$V$7*$AW$2480),0)</f>
        <v>-2.189427657</v>
      </c>
      <c r="BD2633" s="160">
        <f>IF($AW$2478&gt;0,IPMT('Assumptions (Battery)'!$V$9,Model!AD$1,'Assumptions (Battery)'!$V$12,'Assumptions (Battery)'!$V$7*$AW$2480),0)</f>
        <v>-1.70354811</v>
      </c>
      <c r="BE2633" s="160">
        <f>IF($AW$2478&gt;0,IPMT('Assumptions (Battery)'!$V$9,Model!AE$1,'Assumptions (Battery)'!$V$12,'Assumptions (Battery)'!$V$7*$AW$2480),0)</f>
        <v>-1.178798199</v>
      </c>
      <c r="BF2633" s="160">
        <f>IF($AW$2478&gt;0,IPMT('Assumptions (Battery)'!$V$9,Model!AF$1,'Assumptions (Battery)'!$V$12,'Assumptions (Battery)'!$V$7*$AW$2480),0)</f>
        <v>-0.6120682958</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-4.454600537</v>
      </c>
      <c r="AY2634" s="160">
        <f>IF($AX$2478&gt;0,IPMT('Assumptions (Battery)'!$V$9,Model!X$1,'Assumptions (Battery)'!$V$12,'Assumptions (Battery)'!$V$7*$AX$2480),0)</f>
        <v>-4.14710174</v>
      </c>
      <c r="AZ2634" s="160">
        <f>IF($AX$2478&gt;0,IPMT('Assumptions (Battery)'!$V$9,Model!Y$1,'Assumptions (Battery)'!$V$12,'Assumptions (Battery)'!$V$7*$AX$2480),0)</f>
        <v>-3.815003038</v>
      </c>
      <c r="BA2634" s="160">
        <f>IF($AX$2478&gt;0,IPMT('Assumptions (Battery)'!$V$9,Model!Z$1,'Assumptions (Battery)'!$V$12,'Assumptions (Battery)'!$V$7*$AX$2480),0)</f>
        <v>-3.456336441</v>
      </c>
      <c r="BB2634" s="160">
        <f>IF($AX$2478&gt;0,IPMT('Assumptions (Battery)'!$V$9,Model!AA$1,'Assumptions (Battery)'!$V$12,'Assumptions (Battery)'!$V$7*$AX$2480),0)</f>
        <v>-3.068976516</v>
      </c>
      <c r="BC2634" s="160">
        <f>IF($AX$2478&gt;0,IPMT('Assumptions (Battery)'!$V$9,Model!AB$1,'Assumptions (Battery)'!$V$12,'Assumptions (Battery)'!$V$7*$AX$2480),0)</f>
        <v>-2.650627797</v>
      </c>
      <c r="BD2634" s="160">
        <f>IF($AX$2478&gt;0,IPMT('Assumptions (Battery)'!$V$9,Model!AC$1,'Assumptions (Battery)'!$V$12,'Assumptions (Battery)'!$V$7*$AX$2480),0)</f>
        <v>-2.19881118</v>
      </c>
      <c r="BE2634" s="160">
        <f>IF($AX$2478&gt;0,IPMT('Assumptions (Battery)'!$V$9,Model!AD$1,'Assumptions (Battery)'!$V$12,'Assumptions (Battery)'!$V$7*$AX$2480),0)</f>
        <v>-1.710849234</v>
      </c>
      <c r="BF2634" s="160">
        <f>IF($AX$2478&gt;0,IPMT('Assumptions (Battery)'!$V$9,Model!AE$1,'Assumptions (Battery)'!$V$12,'Assumptions (Battery)'!$V$7*$AX$2480),0)</f>
        <v>-1.183850333</v>
      </c>
      <c r="BG2634" s="160">
        <f>IF($AX$2478&gt;0,IPMT('Assumptions (Battery)'!$V$9,Model!AF$1,'Assumptions (Battery)'!$V$12,'Assumptions (Battery)'!$V$7*$AX$2480),0)</f>
        <v>-0.6146915189</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-4.472688961</v>
      </c>
      <c r="AZ2635" s="160">
        <f>IF($AY$2478&gt;0,IPMT('Assumptions (Battery)'!$V$9,Model!X$1,'Assumptions (Battery)'!$V$12,'Assumptions (Battery)'!$V$7*$AY$2480),0)</f>
        <v>-4.163941529</v>
      </c>
      <c r="BA2635" s="160">
        <f>IF($AY$2478&gt;0,IPMT('Assumptions (Battery)'!$V$9,Model!Y$1,'Assumptions (Battery)'!$V$12,'Assumptions (Battery)'!$V$7*$AY$2480),0)</f>
        <v>-3.830494302</v>
      </c>
      <c r="BB2635" s="160">
        <f>IF($AY$2478&gt;0,IPMT('Assumptions (Battery)'!$V$9,Model!Z$1,'Assumptions (Battery)'!$V$12,'Assumptions (Battery)'!$V$7*$AY$2480),0)</f>
        <v>-3.470371297</v>
      </c>
      <c r="BC2635" s="160">
        <f>IF($AY$2478&gt;0,IPMT('Assumptions (Battery)'!$V$9,Model!AA$1,'Assumptions (Battery)'!$V$12,'Assumptions (Battery)'!$V$7*$AY$2480),0)</f>
        <v>-3.081438452</v>
      </c>
      <c r="BD2635" s="160">
        <f>IF($AY$2478&gt;0,IPMT('Assumptions (Battery)'!$V$9,Model!AB$1,'Assumptions (Battery)'!$V$12,'Assumptions (Battery)'!$V$7*$AY$2480),0)</f>
        <v>-2.66139098</v>
      </c>
      <c r="BE2635" s="160">
        <f>IF($AY$2478&gt;0,IPMT('Assumptions (Battery)'!$V$9,Model!AC$1,'Assumptions (Battery)'!$V$12,'Assumptions (Battery)'!$V$7*$AY$2480),0)</f>
        <v>-2.207739709</v>
      </c>
      <c r="BF2635" s="160">
        <f>IF($AY$2478&gt;0,IPMT('Assumptions (Battery)'!$V$9,Model!AD$1,'Assumptions (Battery)'!$V$12,'Assumptions (Battery)'!$V$7*$AY$2480),0)</f>
        <v>-1.717796337</v>
      </c>
      <c r="BG2635" s="160">
        <f>IF($AY$2478&gt;0,IPMT('Assumptions (Battery)'!$V$9,Model!AE$1,'Assumptions (Battery)'!$V$12,'Assumptions (Battery)'!$V$7*$AY$2480),0)</f>
        <v>-1.188657495</v>
      </c>
      <c r="BH2635" s="160">
        <f>IF($AY$2478&gt;0,IPMT('Assumptions (Battery)'!$V$9,Model!AF$1,'Assumptions (Battery)'!$V$12,'Assumptions (Battery)'!$V$7*$AY$2480),0)</f>
        <v>-0.6171875453</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-4.49008797</v>
      </c>
      <c r="BA2636" s="160">
        <f>IF($AZ$2478&gt;0,IPMT('Assumptions (Battery)'!$V$9,Model!X$1,'Assumptions (Battery)'!$V$12,'Assumptions (Battery)'!$V$7*$AZ$2480),0)</f>
        <v>-4.180139493</v>
      </c>
      <c r="BB2636" s="160">
        <f>IF($AZ$2478&gt;0,IPMT('Assumptions (Battery)'!$V$9,Model!Y$1,'Assumptions (Battery)'!$V$12,'Assumptions (Battery)'!$V$7*$AZ$2480),0)</f>
        <v>-3.845395138</v>
      </c>
      <c r="BC2636" s="160">
        <f>IF($AZ$2478&gt;0,IPMT('Assumptions (Battery)'!$V$9,Model!Z$1,'Assumptions (Battery)'!$V$12,'Assumptions (Battery)'!$V$7*$AZ$2480),0)</f>
        <v>-3.483871235</v>
      </c>
      <c r="BD2636" s="160">
        <f>IF($AZ$2478&gt;0,IPMT('Assumptions (Battery)'!$V$9,Model!AA$1,'Assumptions (Battery)'!$V$12,'Assumptions (Battery)'!$V$7*$AZ$2480),0)</f>
        <v>-3.09342542</v>
      </c>
      <c r="BE2636" s="160">
        <f>IF($AZ$2478&gt;0,IPMT('Assumptions (Battery)'!$V$9,Model!AB$1,'Assumptions (Battery)'!$V$12,'Assumptions (Battery)'!$V$7*$AZ$2480),0)</f>
        <v>-2.671743939</v>
      </c>
      <c r="BF2636" s="160">
        <f>IF($AZ$2478&gt;0,IPMT('Assumptions (Battery)'!$V$9,Model!AC$1,'Assumptions (Battery)'!$V$12,'Assumptions (Battery)'!$V$7*$AZ$2480),0)</f>
        <v>-2.216327939</v>
      </c>
      <c r="BG2636" s="160">
        <f>IF($AZ$2478&gt;0,IPMT('Assumptions (Battery)'!$V$9,Model!AD$1,'Assumptions (Battery)'!$V$12,'Assumptions (Battery)'!$V$7*$AZ$2480),0)</f>
        <v>-1.72447866</v>
      </c>
      <c r="BH2636" s="160">
        <f>IF($AZ$2478&gt;0,IPMT('Assumptions (Battery)'!$V$9,Model!AE$1,'Assumptions (Battery)'!$V$12,'Assumptions (Battery)'!$V$7*$AZ$2480),0)</f>
        <v>-1.193281439</v>
      </c>
      <c r="BI2636" s="160">
        <f>IF($AZ$2478&gt;0,IPMT('Assumptions (Battery)'!$V$9,Model!AF$1,'Assumptions (Battery)'!$V$12,'Assumptions (Battery)'!$V$7*$AZ$2480),0)</f>
        <v>-0.6195884393</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0.001904811988</v>
      </c>
      <c r="P2638" s="177">
        <f t="shared" si="94"/>
        <v>0.003867563169</v>
      </c>
      <c r="Q2638" s="177">
        <f t="shared" si="94"/>
        <v>0.004940470343</v>
      </c>
      <c r="R2638" s="177">
        <f t="shared" si="94"/>
        <v>0.03285718013</v>
      </c>
      <c r="S2638" s="177">
        <f t="shared" si="94"/>
        <v>0.06206585931</v>
      </c>
      <c r="T2638" s="177">
        <f t="shared" si="94"/>
        <v>0.07321772072</v>
      </c>
      <c r="U2638" s="177">
        <f t="shared" si="94"/>
        <v>0.07043265696</v>
      </c>
      <c r="V2638" s="177">
        <f t="shared" si="94"/>
        <v>0.05045242047</v>
      </c>
      <c r="W2638" s="177">
        <f t="shared" si="94"/>
        <v>0.04075284864</v>
      </c>
      <c r="X2638" s="160">
        <f t="shared" si="94"/>
        <v>25.56899337</v>
      </c>
      <c r="Y2638" s="160">
        <f t="shared" si="94"/>
        <v>68.14308056</v>
      </c>
      <c r="Z2638" s="160">
        <f t="shared" si="94"/>
        <v>96.04217676</v>
      </c>
      <c r="AA2638" s="160">
        <f t="shared" si="94"/>
        <v>113.3498902</v>
      </c>
      <c r="AB2638" s="160">
        <f t="shared" si="94"/>
        <v>122.9920048</v>
      </c>
      <c r="AC2638" s="160">
        <f t="shared" si="94"/>
        <v>132.5695808</v>
      </c>
      <c r="AD2638" s="160">
        <f t="shared" si="94"/>
        <v>143.0368755</v>
      </c>
      <c r="AE2638" s="160">
        <f t="shared" si="94"/>
        <v>145.8564815</v>
      </c>
      <c r="AF2638" s="160">
        <f t="shared" si="94"/>
        <v>140.936775</v>
      </c>
      <c r="AG2638" s="160">
        <f t="shared" si="94"/>
        <v>136.4993884</v>
      </c>
      <c r="AH2638" s="160">
        <f t="shared" si="94"/>
        <v>133.2050038</v>
      </c>
      <c r="AI2638" s="160">
        <f t="shared" si="94"/>
        <v>131.4718621</v>
      </c>
      <c r="AJ2638" s="160">
        <f t="shared" si="94"/>
        <v>130.6213572</v>
      </c>
      <c r="AK2638" s="160">
        <f t="shared" si="94"/>
        <v>130.1243835</v>
      </c>
      <c r="AL2638" s="160">
        <f t="shared" si="94"/>
        <v>129.9974974</v>
      </c>
      <c r="AM2638" s="160">
        <f t="shared" si="94"/>
        <v>130.2700273</v>
      </c>
      <c r="AN2638" s="160">
        <f t="shared" si="94"/>
        <v>149.9210861</v>
      </c>
      <c r="AO2638" s="160">
        <f t="shared" si="94"/>
        <v>183.4062148</v>
      </c>
      <c r="AP2638" s="160">
        <f t="shared" si="94"/>
        <v>207.7623734</v>
      </c>
      <c r="AQ2638" s="160">
        <f t="shared" si="94"/>
        <v>225.6222662</v>
      </c>
      <c r="AR2638" s="160">
        <f t="shared" si="94"/>
        <v>238.8559653</v>
      </c>
      <c r="AS2638" s="160">
        <f t="shared" si="94"/>
        <v>252.1170141</v>
      </c>
      <c r="AT2638" s="160">
        <f t="shared" si="94"/>
        <v>265.4287739</v>
      </c>
      <c r="AU2638" s="160">
        <f t="shared" si="94"/>
        <v>272.545252</v>
      </c>
      <c r="AV2638" s="160">
        <f t="shared" si="94"/>
        <v>273.5149548</v>
      </c>
      <c r="AW2638" s="160">
        <f t="shared" si="94"/>
        <v>274.5670459</v>
      </c>
      <c r="AX2638" s="160">
        <f t="shared" si="94"/>
        <v>275.6617248</v>
      </c>
      <c r="AY2638" s="160">
        <f t="shared" si="94"/>
        <v>276.7700003</v>
      </c>
      <c r="AZ2638" s="160">
        <f t="shared" si="94"/>
        <v>277.8231183</v>
      </c>
      <c r="BA2638" s="160">
        <f t="shared" si="94"/>
        <v>238.5716343</v>
      </c>
      <c r="BB2638" s="177">
        <f t="shared" si="94"/>
        <v>170.4834114</v>
      </c>
      <c r="BC2638" s="177">
        <f t="shared" si="94"/>
        <v>121.9131269</v>
      </c>
      <c r="BD2638" s="177">
        <f t="shared" si="94"/>
        <v>87.22199174</v>
      </c>
      <c r="BE2638" s="177">
        <f t="shared" si="94"/>
        <v>62.41263469</v>
      </c>
      <c r="BF2638" s="177">
        <f t="shared" si="94"/>
        <v>37.52792396</v>
      </c>
      <c r="BG2638" s="177">
        <f t="shared" si="94"/>
        <v>12.51612022</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0.001904811988</v>
      </c>
      <c r="P2651" s="160">
        <f>IF($O$2478&gt;0,'Assumptions (Battery)'!W$13*$O$2480,0)</f>
        <v>0.003264439859</v>
      </c>
      <c r="Q2651" s="160">
        <f>IF($O$2478&gt;0,'Assumptions (Battery)'!X$13*$O$2480,0)</f>
        <v>0.002331361908</v>
      </c>
      <c r="R2651" s="160">
        <f>IF($O$2478&gt;0,'Assumptions (Battery)'!Y$13*$O$2480,0)</f>
        <v>0.001664877658</v>
      </c>
      <c r="S2651" s="160">
        <f>IF($O$2478&gt;0,'Assumptions (Battery)'!Z$13*$O$2480,0)</f>
        <v>0.001190340871</v>
      </c>
      <c r="T2651" s="280">
        <f>IF($O$2478&gt;0,'Assumptions (Battery)'!AA$13*$O$2480,0)</f>
        <v>0.001189007903</v>
      </c>
      <c r="U2651" s="160">
        <f>IF($O$2478&gt;0,'Assumptions (Battery)'!AB$13*$O$2480,0)</f>
        <v>0.001190340871</v>
      </c>
      <c r="V2651" s="160">
        <f>IF($O$2478&gt;0,'Assumptions (Battery)'!AC$13*$O$2480,0)</f>
        <v>0.0005945039514</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0.0006031233102</v>
      </c>
      <c r="Q2652" s="177">
        <f>IF($P$2478&gt;0,'Assumptions (Battery)'!W$13*$P$2480,0)</f>
        <v>0.001033624203</v>
      </c>
      <c r="R2652" s="177">
        <f>IF($P$2478&gt;0,'Assumptions (Battery)'!X$13*$P$2480,0)</f>
        <v>0.0007381824139</v>
      </c>
      <c r="S2652" s="177">
        <f>IF($P$2478&gt;0,'Assumptions (Battery)'!Y$13*$P$2480,0)</f>
        <v>0.0005271525643</v>
      </c>
      <c r="T2652" s="280">
        <f>IF($P$2478&gt;0,'Assumptions (Battery)'!Z$13*$P$2480,0)</f>
        <v>0.0003768993114</v>
      </c>
      <c r="U2652" s="177">
        <f>IF($P$2478&gt;0,'Assumptions (Battery)'!AA$13*$P$2480,0)</f>
        <v>0.0003764772517</v>
      </c>
      <c r="V2652" s="177">
        <f>IF($P$2478&gt;0,'Assumptions (Battery)'!AB$13*$P$2480,0)</f>
        <v>0.0003768993114</v>
      </c>
      <c r="W2652" s="177">
        <f>IF($P$2478&gt;0,'Assumptions (Battery)'!AC$13*$P$2480,0)</f>
        <v>0.0001882386259</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0.001575484231</v>
      </c>
      <c r="R2653" s="160">
        <f>IF($Q$2478&gt;0,'Assumptions (Battery)'!W$13*$Q$2480,0)</f>
        <v>0.002700042605</v>
      </c>
      <c r="S2653" s="160">
        <f>IF($Q$2478&gt;0,'Assumptions (Battery)'!X$13*$Q$2480,0)</f>
        <v>0.001928286858</v>
      </c>
      <c r="T2653" s="280">
        <f>IF($Q$2478&gt;0,'Assumptions (Battery)'!Y$13*$Q$2480,0)</f>
        <v>0.001377032753</v>
      </c>
      <c r="U2653" s="160">
        <f>IF($Q$2478&gt;0,'Assumptions (Battery)'!Z$13*$Q$2480,0)</f>
        <v>0.0009845398309</v>
      </c>
      <c r="V2653" s="160">
        <f>IF($Q$2478&gt;0,'Assumptions (Battery)'!AA$13*$Q$2480,0)</f>
        <v>0.0009834373227</v>
      </c>
      <c r="W2653" s="160">
        <f>IF($Q$2478&gt;0,'Assumptions (Battery)'!AB$13*$Q$2480,0)</f>
        <v>0.0009845398309</v>
      </c>
      <c r="X2653" s="160">
        <f>IF($Q$2478&gt;0,'Assumptions (Battery)'!AC$13*$Q$2480,0)</f>
        <v>0.0004917186614</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0.02775407746</v>
      </c>
      <c r="S2654" s="177">
        <f>IF($R$2478&gt;0,'Assumptions (Battery)'!W$13*$R$2480,0)</f>
        <v>0.04756454562</v>
      </c>
      <c r="T2654" s="280">
        <f>IF($R$2478&gt;0,'Assumptions (Battery)'!X$13*$R$2480,0)</f>
        <v>0.03396912629</v>
      </c>
      <c r="U2654" s="177">
        <f>IF($R$2478&gt;0,'Assumptions (Battery)'!Y$13*$R$2480,0)</f>
        <v>0.02425811249</v>
      </c>
      <c r="V2654" s="177">
        <f>IF($R$2478&gt;0,'Assumptions (Battery)'!Z$13*$R$2480,0)</f>
        <v>0.01734387066</v>
      </c>
      <c r="W2654" s="177">
        <f>IF($R$2478&gt;0,'Assumptions (Battery)'!AA$13*$R$2480,0)</f>
        <v>0.01732444863</v>
      </c>
      <c r="X2654" s="160">
        <f>IF($R$2478&gt;0,'Assumptions (Battery)'!AB$13*$R$2480,0)</f>
        <v>0.01734387066</v>
      </c>
      <c r="Y2654" s="160">
        <f>IF($R$2478&gt;0,'Assumptions (Battery)'!AC$13*$R$2480,0)</f>
        <v>0.008662224314</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0.01085553339</v>
      </c>
      <c r="T2655" s="280">
        <f>IF($S$2478&gt;0,'Assumptions (Battery)'!W$13*$S$2480,0)</f>
        <v>0.01860405968</v>
      </c>
      <c r="U2655" s="160">
        <f>IF($S$2478&gt;0,'Assumptions (Battery)'!X$13*$S$2480,0)</f>
        <v>0.0132864436</v>
      </c>
      <c r="V2655" s="160">
        <f>IF($S$2478&gt;0,'Assumptions (Battery)'!Y$13*$S$2480,0)</f>
        <v>0.009488146401</v>
      </c>
      <c r="W2655" s="160">
        <f>IF($S$2478&gt;0,'Assumptions (Battery)'!Z$13*$S$2480,0)</f>
        <v>0.006783758796</v>
      </c>
      <c r="X2655" s="160">
        <f>IF($S$2478&gt;0,'Assumptions (Battery)'!AA$13*$S$2480,0)</f>
        <v>0.006776162202</v>
      </c>
      <c r="Y2655" s="160">
        <f>IF($S$2478&gt;0,'Assumptions (Battery)'!AB$13*$S$2480,0)</f>
        <v>0.006783758796</v>
      </c>
      <c r="Z2655" s="160">
        <f>IF($S$2478&gt;0,'Assumptions (Battery)'!AC$13*$S$2480,0)</f>
        <v>0.003388081101</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0.01770159479</v>
      </c>
      <c r="U2656" s="160">
        <f>IF($T$2478&gt;0,'Assumptions (Battery)'!W$13*$T$2480,0)</f>
        <v>0.03033674292</v>
      </c>
      <c r="V2656" s="160">
        <f>IF($T$2478&gt;0,'Assumptions (Battery)'!X$13*$T$2480,0)</f>
        <v>0.02166556283</v>
      </c>
      <c r="W2656" s="160">
        <f>IF($T$2478&gt;0,'Assumptions (Battery)'!Y$13*$T$2480,0)</f>
        <v>0.01547186276</v>
      </c>
      <c r="X2656" s="160">
        <f>IF($T$2478&gt;0,'Assumptions (Battery)'!Z$13*$T$2480,0)</f>
        <v>0.01106194832</v>
      </c>
      <c r="Y2656" s="160">
        <f>IF($T$2478&gt;0,'Assumptions (Battery)'!AA$13*$T$2480,0)</f>
        <v>0.01104956092</v>
      </c>
      <c r="Z2656" s="160">
        <f>IF($T$2478&gt;0,'Assumptions (Battery)'!AB$13*$T$2480,0)</f>
        <v>0.01106194832</v>
      </c>
      <c r="AA2656" s="160">
        <f>IF($T$2478&gt;0,'Assumptions (Battery)'!AC$13*$T$2480,0)</f>
        <v>0.005524780458</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25.53331967</v>
      </c>
      <c r="Y2660" s="160">
        <f>IF($X$2478&gt;0,'Assumptions (Battery)'!W13*$X$2480,0)</f>
        <v>43.75864232</v>
      </c>
      <c r="Z2660" s="160">
        <f>IF($X$2478&gt;0,'Assumptions (Battery)'!X13*$X$2480,0)</f>
        <v>31.25106795</v>
      </c>
      <c r="AA2660" s="160">
        <f>IF($X$2478&gt;0,'Assumptions (Battery)'!Y13*$X$2480,0)</f>
        <v>22.31708626</v>
      </c>
      <c r="AB2660" s="160">
        <f>IF($X$2478&gt;0,'Assumptions (Battery)'!Z13*$X$2480,0)</f>
        <v>15.9560913</v>
      </c>
      <c r="AC2660" s="160">
        <f>IF($X$2478&gt;0,'Assumptions (Battery)'!AA13*$X$2480,0)</f>
        <v>15.93822334</v>
      </c>
      <c r="AD2660" s="160">
        <f>IF($X$2478&gt;0,'Assumptions (Battery)'!AB13*$X$2480,0)</f>
        <v>15.9560913</v>
      </c>
      <c r="AE2660" s="160">
        <f>IF($X$2478&gt;0,'Assumptions (Battery)'!AC13*$X$2480,0)</f>
        <v>7.969111668</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24.35794269</v>
      </c>
      <c r="Z2661" s="160">
        <f>IF($Y$2478&gt;0,'Assumptions (Battery)'!W13*$Y$2480,0)</f>
        <v>41.74429787</v>
      </c>
      <c r="AA2661" s="160">
        <f>IF($Y$2478&gt;0,'Assumptions (Battery)'!X13*$Y$2480,0)</f>
        <v>29.8124855</v>
      </c>
      <c r="AB2661" s="160">
        <f>IF($Y$2478&gt;0,'Assumptions (Battery)'!Y13*$Y$2480,0)</f>
        <v>21.28976237</v>
      </c>
      <c r="AC2661" s="160">
        <f>IF($Y$2478&gt;0,'Assumptions (Battery)'!Z13*$Y$2480,0)</f>
        <v>15.2215835</v>
      </c>
      <c r="AD2661" s="160">
        <f>IF($Y$2478&gt;0,'Assumptions (Battery)'!AA13*$Y$2480,0)</f>
        <v>15.20453806</v>
      </c>
      <c r="AE2661" s="160">
        <f>IF($Y$2478&gt;0,'Assumptions (Battery)'!AB13*$Y$2480,0)</f>
        <v>15.2215835</v>
      </c>
      <c r="AF2661" s="160">
        <f>IF($Y$2478&gt;0,'Assumptions (Battery)'!AC13*$Y$2480,0)</f>
        <v>7.602269028</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23.03236091</v>
      </c>
      <c r="AA2662" s="160">
        <f>IF($Z$2478&gt;0,'Assumptions (Battery)'!W13*$Z$2480,0)</f>
        <v>39.47253455</v>
      </c>
      <c r="AB2662" s="160">
        <f>IF($Z$2478&gt;0,'Assumptions (Battery)'!X13*$Z$2480,0)</f>
        <v>28.19006244</v>
      </c>
      <c r="AC2662" s="160">
        <f>IF($Z$2478&gt;0,'Assumptions (Battery)'!Y13*$Z$2480,0)</f>
        <v>20.1311538</v>
      </c>
      <c r="AD2662" s="160">
        <f>IF($Z$2478&gt;0,'Assumptions (Battery)'!Z13*$Z$2480,0)</f>
        <v>14.39321084</v>
      </c>
      <c r="AE2662" s="160">
        <f>IF($Z$2478&gt;0,'Assumptions (Battery)'!AA13*$Z$2480,0)</f>
        <v>14.37709302</v>
      </c>
      <c r="AF2662" s="160">
        <f>IF($Z$2478&gt;0,'Assumptions (Battery)'!AB13*$Z$2480,0)</f>
        <v>14.39321084</v>
      </c>
      <c r="AG2662" s="160">
        <f>IF($Z$2478&gt;0,'Assumptions (Battery)'!AC13*$Z$2480,0)</f>
        <v>7.188546512</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21.74225909</v>
      </c>
      <c r="AB2663" s="160">
        <f>IF($AA$2478&gt;0,'Assumptions (Battery)'!W13*$AA$2480,0)</f>
        <v>37.26157628</v>
      </c>
      <c r="AC2663" s="160">
        <f>IF($AA$2478&gt;0,'Assumptions (Battery)'!X13*$AA$2480,0)</f>
        <v>26.61106448</v>
      </c>
      <c r="AD2663" s="160">
        <f>IF($AA$2478&gt;0,'Assumptions (Battery)'!Y13*$AA$2480,0)</f>
        <v>19.00355605</v>
      </c>
      <c r="AE2663" s="160">
        <f>IF($AA$2478&gt;0,'Assumptions (Battery)'!Z13*$AA$2480,0)</f>
        <v>13.58701005</v>
      </c>
      <c r="AF2663" s="160">
        <f>IF($AA$2478&gt;0,'Assumptions (Battery)'!AA13*$AA$2480,0)</f>
        <v>13.57179504</v>
      </c>
      <c r="AG2663" s="160">
        <f>IF($AA$2478&gt;0,'Assumptions (Battery)'!AB13*$AA$2480,0)</f>
        <v>13.58701005</v>
      </c>
      <c r="AH2663" s="160">
        <f>IF($AA$2478&gt;0,'Assumptions (Battery)'!AC13*$AA$2480,0)</f>
        <v>6.785897518</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20.2945124</v>
      </c>
      <c r="AC2664" s="160">
        <f>IF($AB$2478&gt;0,'Assumptions (Battery)'!W13*$AB$2480,0)</f>
        <v>34.78044847</v>
      </c>
      <c r="AD2664" s="160">
        <f>IF($AB$2478&gt;0,'Assumptions (Battery)'!X13*$AB$2480,0)</f>
        <v>24.83911979</v>
      </c>
      <c r="AE2664" s="160">
        <f>IF($AB$2478&gt;0,'Assumptions (Battery)'!Y13*$AB$2480,0)</f>
        <v>17.73817074</v>
      </c>
      <c r="AF2664" s="160">
        <f>IF($AB$2478&gt;0,'Assumptions (Battery)'!Z13*$AB$2480,0)</f>
        <v>12.68229501</v>
      </c>
      <c r="AG2664" s="160">
        <f>IF($AB$2478&gt;0,'Assumptions (Battery)'!AA13*$AB$2480,0)</f>
        <v>12.66809311</v>
      </c>
      <c r="AH2664" s="160">
        <f>IF($AB$2478&gt;0,'Assumptions (Battery)'!AB13*$AB$2480,0)</f>
        <v>12.68229501</v>
      </c>
      <c r="AI2664" s="160">
        <f>IF($AB$2478&gt;0,'Assumptions (Battery)'!AC13*$AB$2480,0)</f>
        <v>6.334046556</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19.88710724</v>
      </c>
      <c r="AD2665" s="160">
        <f>IF($AC$2478&gt;0,'Assumptions (Battery)'!W13*$AC$2480,0)</f>
        <v>34.08224326</v>
      </c>
      <c r="AE2665" s="160">
        <f>IF($AC$2478&gt;0,'Assumptions (Battery)'!X13*$AC$2480,0)</f>
        <v>24.34048325</v>
      </c>
      <c r="AF2665" s="160">
        <f>IF($AC$2478&gt;0,'Assumptions (Battery)'!Y13*$AC$2480,0)</f>
        <v>17.38208323</v>
      </c>
      <c r="AG2665" s="160">
        <f>IF($AC$2478&gt;0,'Assumptions (Battery)'!Z13*$AC$2480,0)</f>
        <v>12.42770242</v>
      </c>
      <c r="AH2665" s="160">
        <f>IF($AC$2478&gt;0,'Assumptions (Battery)'!AA13*$AC$2480,0)</f>
        <v>12.41378562</v>
      </c>
      <c r="AI2665" s="160">
        <f>IF($AC$2478&gt;0,'Assumptions (Battery)'!AB13*$AC$2480,0)</f>
        <v>12.42770242</v>
      </c>
      <c r="AJ2665" s="160">
        <f>IF($AC$2478&gt;0,'Assumptions (Battery)'!AC13*$AC$2480,0)</f>
        <v>6.206892812</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19.55811618</v>
      </c>
      <c r="AE2666" s="160">
        <f>IF($AD$2478&gt;0,'Assumptions (Battery)'!W13*$AD$2480,0)</f>
        <v>33.51842304</v>
      </c>
      <c r="AF2666" s="160">
        <f>IF($AD$2478&gt;0,'Assumptions (Battery)'!X13*$AD$2480,0)</f>
        <v>23.93782029</v>
      </c>
      <c r="AG2666" s="160">
        <f>IF($AD$2478&gt;0,'Assumptions (Battery)'!Y13*$AD$2480,0)</f>
        <v>17.09453262</v>
      </c>
      <c r="AH2666" s="160">
        <f>IF($AD$2478&gt;0,'Assumptions (Battery)'!Z13*$AD$2480,0)</f>
        <v>12.22211179</v>
      </c>
      <c r="AI2666" s="160">
        <f>IF($AD$2478&gt;0,'Assumptions (Battery)'!AA13*$AD$2480,0)</f>
        <v>12.20842522</v>
      </c>
      <c r="AJ2666" s="160">
        <f>IF($AD$2478&gt;0,'Assumptions (Battery)'!AB13*$AD$2480,0)</f>
        <v>12.22211179</v>
      </c>
      <c r="AK2666" s="160">
        <f>IF($AD$2478&gt;0,'Assumptions (Battery)'!AC13*$AD$2480,0)</f>
        <v>6.104212608</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19.10460624</v>
      </c>
      <c r="AF2667" s="160">
        <f>IF($AE$2478&gt;0,'Assumptions (Battery)'!W13*$AE$2480,0)</f>
        <v>32.74120411</v>
      </c>
      <c r="AG2667" s="160">
        <f>IF($AE$2478&gt;0,'Assumptions (Battery)'!X13*$AE$2480,0)</f>
        <v>23.38275459</v>
      </c>
      <c r="AH2667" s="160">
        <f>IF($AE$2478&gt;0,'Assumptions (Battery)'!Y13*$AE$2480,0)</f>
        <v>16.69814779</v>
      </c>
      <c r="AI2667" s="160">
        <f>IF($AE$2478&gt;0,'Assumptions (Battery)'!Z13*$AE$2480,0)</f>
        <v>11.93870775</v>
      </c>
      <c r="AJ2667" s="160">
        <f>IF($AE$2478&gt;0,'Assumptions (Battery)'!AA13*$AE$2480,0)</f>
        <v>11.92533853</v>
      </c>
      <c r="AK2667" s="160">
        <f>IF($AE$2478&gt;0,'Assumptions (Battery)'!AB13*$AE$2480,0)</f>
        <v>11.93870775</v>
      </c>
      <c r="AL2667" s="160">
        <f>IF($AE$2478&gt;0,'Assumptions (Battery)'!AC13*$AE$2480,0)</f>
        <v>5.962669266</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18.62609741</v>
      </c>
      <c r="AG2668" s="160">
        <f>IF($AF$2478&gt;0,'Assumptions (Battery)'!W13*$AF$2480,0)</f>
        <v>31.92114245</v>
      </c>
      <c r="AH2668" s="160">
        <f>IF($AF$2478&gt;0,'Assumptions (Battery)'!X13*$AF$2480,0)</f>
        <v>22.79709193</v>
      </c>
      <c r="AI2668" s="160">
        <f>IF($AF$2478&gt;0,'Assumptions (Battery)'!Y13*$AF$2480,0)</f>
        <v>16.27991299</v>
      </c>
      <c r="AJ2668" s="160">
        <f>IF($AF$2478&gt;0,'Assumptions (Battery)'!Z13*$AF$2480,0)</f>
        <v>11.63968159</v>
      </c>
      <c r="AK2668" s="160">
        <f>IF($AF$2478&gt;0,'Assumptions (Battery)'!AA13*$AF$2480,0)</f>
        <v>11.62664723</v>
      </c>
      <c r="AL2668" s="160">
        <f>IF($AF$2478&gt;0,'Assumptions (Battery)'!AB13*$AF$2480,0)</f>
        <v>11.63968159</v>
      </c>
      <c r="AM2668" s="160">
        <f>IF($AF$2478&gt;0,'Assumptions (Battery)'!AC13*$AF$2480,0)</f>
        <v>5.813323614</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18.22960665</v>
      </c>
      <c r="AH2669" s="160">
        <f>IF($AG$2478&gt;0,'Assumptions (Battery)'!W13*$AG$2480,0)</f>
        <v>31.24164219</v>
      </c>
      <c r="AI2669" s="160">
        <f>IF($AG$2478&gt;0,'Assumptions (Battery)'!X13*$AG$2480,0)</f>
        <v>22.31181388</v>
      </c>
      <c r="AJ2669" s="160">
        <f>IF($AG$2478&gt;0,'Assumptions (Battery)'!Y13*$AG$2480,0)</f>
        <v>15.93336508</v>
      </c>
      <c r="AK2669" s="160">
        <f>IF($AG$2478&gt;0,'Assumptions (Battery)'!Z13*$AG$2480,0)</f>
        <v>11.39190954</v>
      </c>
      <c r="AL2669" s="160">
        <f>IF($AG$2478&gt;0,'Assumptions (Battery)'!AA13*$AG$2480,0)</f>
        <v>11.37915265</v>
      </c>
      <c r="AM2669" s="160">
        <f>IF($AG$2478&gt;0,'Assumptions (Battery)'!AB13*$AG$2480,0)</f>
        <v>11.39190954</v>
      </c>
      <c r="AN2669" s="160">
        <f>IF($AG$2478&gt;0,'Assumptions (Battery)'!AC13*$AG$2480,0)</f>
        <v>5.689576323</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18.36403199</v>
      </c>
      <c r="AI2670" s="160">
        <f>IF($AH$2478&gt;0,'Assumptions (Battery)'!W13*$AH$2480,0)</f>
        <v>31.47201844</v>
      </c>
      <c r="AJ2670" s="160">
        <f>IF($AH$2478&gt;0,'Assumptions (Battery)'!X13*$AH$2480,0)</f>
        <v>22.47634147</v>
      </c>
      <c r="AK2670" s="160">
        <f>IF($AH$2478&gt;0,'Assumptions (Battery)'!Y13*$AH$2480,0)</f>
        <v>16.05085791</v>
      </c>
      <c r="AL2670" s="160">
        <f>IF($AH$2478&gt;0,'Assumptions (Battery)'!Z13*$AH$2480,0)</f>
        <v>11.47591362</v>
      </c>
      <c r="AM2670" s="160">
        <f>IF($AH$2478&gt;0,'Assumptions (Battery)'!AA13*$AH$2480,0)</f>
        <v>11.46306266</v>
      </c>
      <c r="AN2670" s="160">
        <f>IF($AH$2478&gt;0,'Assumptions (Battery)'!AB13*$AH$2480,0)</f>
        <v>11.47591362</v>
      </c>
      <c r="AO2670" s="160">
        <f>IF($AH$2478&gt;0,'Assumptions (Battery)'!AC13*$AH$2480,0)</f>
        <v>5.731531329</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18.49923484</v>
      </c>
      <c r="AJ2671" s="160">
        <f>IF($AI$2478&gt;0,'Assumptions (Battery)'!W13*$AI$2480,0)</f>
        <v>31.70372716</v>
      </c>
      <c r="AK2671" s="160">
        <f>IF($AI$2478&gt;0,'Assumptions (Battery)'!X13*$AI$2480,0)</f>
        <v>22.64182066</v>
      </c>
      <c r="AL2671" s="160">
        <f>IF($AI$2478&gt;0,'Assumptions (Battery)'!Y13*$AI$2480,0)</f>
        <v>16.16903031</v>
      </c>
      <c r="AM2671" s="160">
        <f>IF($AI$2478&gt;0,'Assumptions (Battery)'!Z13*$AI$2480,0)</f>
        <v>11.56040357</v>
      </c>
      <c r="AN2671" s="160">
        <f>IF($AI$2478&gt;0,'Assumptions (Battery)'!AA13*$AI$2480,0)</f>
        <v>11.54745799</v>
      </c>
      <c r="AO2671" s="160">
        <f>IF($AI$2478&gt;0,'Assumptions (Battery)'!AB13*$AI$2480,0)</f>
        <v>11.56040357</v>
      </c>
      <c r="AP2671" s="160">
        <f>IF($AI$2478&gt;0,'Assumptions (Battery)'!AC13*$AI$2480,0)</f>
        <v>5.773728997</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18.51389876</v>
      </c>
      <c r="AK2672" s="160">
        <f>IF($AJ$2478&gt;0,'Assumptions (Battery)'!W13*$AJ$2480,0)</f>
        <v>31.72885799</v>
      </c>
      <c r="AL2672" s="160">
        <f>IF($AJ$2478&gt;0,'Assumptions (Battery)'!X13*$AJ$2480,0)</f>
        <v>22.65976833</v>
      </c>
      <c r="AM2672" s="160">
        <f>IF($AJ$2478&gt;0,'Assumptions (Battery)'!Y13*$AJ$2480,0)</f>
        <v>16.18184713</v>
      </c>
      <c r="AN2672" s="160">
        <f>IF($AJ$2478&gt;0,'Assumptions (Battery)'!Z13*$AJ$2480,0)</f>
        <v>11.56956725</v>
      </c>
      <c r="AO2672" s="160">
        <f>IF($AJ$2478&gt;0,'Assumptions (Battery)'!AA13*$AJ$2480,0)</f>
        <v>11.5566114</v>
      </c>
      <c r="AP2672" s="160">
        <f>IF($AJ$2478&gt;0,'Assumptions (Battery)'!AB13*$AJ$2480,0)</f>
        <v>11.56956725</v>
      </c>
      <c r="AQ2672" s="160">
        <f>IF($AJ$2478&gt;0,'Assumptions (Battery)'!AC13*$AJ$2480,0)</f>
        <v>5.778305702</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18.64136984</v>
      </c>
      <c r="AL2673" s="160">
        <f>IF($AK$2478&gt;0,'Assumptions (Battery)'!W13*$AK$2480,0)</f>
        <v>31.94731612</v>
      </c>
      <c r="AM2673" s="160">
        <f>IF($AK$2478&gt;0,'Assumptions (Battery)'!X13*$AK$2480,0)</f>
        <v>22.81578436</v>
      </c>
      <c r="AN2673" s="160">
        <f>IF($AK$2478&gt;0,'Assumptions (Battery)'!Y13*$AK$2480,0)</f>
        <v>16.29326167</v>
      </c>
      <c r="AO2673" s="160">
        <f>IF($AK$2478&gt;0,'Assumptions (Battery)'!Z13*$AK$2480,0)</f>
        <v>11.64922552</v>
      </c>
      <c r="AP2673" s="160">
        <f>IF($AK$2478&gt;0,'Assumptions (Battery)'!AA13*$AK$2480,0)</f>
        <v>11.63618047</v>
      </c>
      <c r="AQ2673" s="160">
        <f>IF($AK$2478&gt;0,'Assumptions (Battery)'!AB13*$AK$2480,0)</f>
        <v>11.64922552</v>
      </c>
      <c r="AR2673" s="160">
        <f>IF($AK$2478&gt;0,'Assumptions (Battery)'!AC13*$AK$2480,0)</f>
        <v>5.818090236</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18.76396552</v>
      </c>
      <c r="AM2674" s="160">
        <f>IF($AL$2478&gt;0,'Assumptions (Battery)'!W13*$AL$2480,0)</f>
        <v>32.15741887</v>
      </c>
      <c r="AN2674" s="160">
        <f>IF($AL$2478&gt;0,'Assumptions (Battery)'!X13*$AL$2480,0)</f>
        <v>22.96583324</v>
      </c>
      <c r="AO2674" s="160">
        <f>IF($AL$2478&gt;0,'Assumptions (Battery)'!Y13*$AL$2480,0)</f>
        <v>16.40041493</v>
      </c>
      <c r="AP2674" s="160">
        <f>IF($AL$2478&gt;0,'Assumptions (Battery)'!Z13*$AL$2480,0)</f>
        <v>11.7258371</v>
      </c>
      <c r="AQ2674" s="160">
        <f>IF($AL$2478&gt;0,'Assumptions (Battery)'!AA13*$AL$2480,0)</f>
        <v>11.71270626</v>
      </c>
      <c r="AR2674" s="160">
        <f>IF($AL$2478&gt;0,'Assumptions (Battery)'!AB13*$AL$2480,0)</f>
        <v>11.7258371</v>
      </c>
      <c r="AS2674" s="160">
        <f>IF($AL$2478&gt;0,'Assumptions (Battery)'!AC13*$AL$2480,0)</f>
        <v>5.85635313</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18.88627751</v>
      </c>
      <c r="AN2675" s="160">
        <f>IF($AM$2478&gt;0,'Assumptions (Battery)'!W13*$AM$2480,0)</f>
        <v>32.36703543</v>
      </c>
      <c r="AO2675" s="160">
        <f>IF($AM$2478&gt;0,'Assumptions (Battery)'!X13*$AM$2480,0)</f>
        <v>23.1155349</v>
      </c>
      <c r="AP2675" s="160">
        <f>IF($AM$2478&gt;0,'Assumptions (Battery)'!Y13*$AM$2480,0)</f>
        <v>16.50732023</v>
      </c>
      <c r="AQ2675" s="160">
        <f>IF($AM$2478&gt;0,'Assumptions (Battery)'!Z13*$AM$2480,0)</f>
        <v>11.80227139</v>
      </c>
      <c r="AR2675" s="160">
        <f>IF($AM$2478&gt;0,'Assumptions (Battery)'!AA13*$AM$2480,0)</f>
        <v>11.78905496</v>
      </c>
      <c r="AS2675" s="160">
        <f>IF($AM$2478&gt;0,'Assumptions (Battery)'!AB13*$AM$2480,0)</f>
        <v>11.80227139</v>
      </c>
      <c r="AT2675" s="160">
        <f>IF($AM$2478&gt;0,'Assumptions (Battery)'!AC13*$AM$2480,0)</f>
        <v>5.894527481</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38.0124406</v>
      </c>
      <c r="AO2676" s="160">
        <f>IF($AN$2478&gt;0,'Assumptions (Battery)'!W13*$AN$2480,0)</f>
        <v>65.14518336</v>
      </c>
      <c r="AP2676" s="160">
        <f>IF($AN$2478&gt;0,'Assumptions (Battery)'!X13*$AN$2480,0)</f>
        <v>46.52467362</v>
      </c>
      <c r="AQ2676" s="160">
        <f>IF($AN$2478&gt;0,'Assumptions (Battery)'!Y13*$AN$2480,0)</f>
        <v>33.22430952</v>
      </c>
      <c r="AR2676" s="160">
        <f>IF($AN$2478&gt;0,'Assumptions (Battery)'!Z13*$AN$2480,0)</f>
        <v>23.75445028</v>
      </c>
      <c r="AS2676" s="160">
        <f>IF($AN$2478&gt;0,'Assumptions (Battery)'!AA13*$AN$2480,0)</f>
        <v>23.72784955</v>
      </c>
      <c r="AT2676" s="160">
        <f>IF($AN$2478&gt;0,'Assumptions (Battery)'!AB13*$AN$2480,0)</f>
        <v>23.75445028</v>
      </c>
      <c r="AU2676" s="160">
        <f>IF($AN$2478&gt;0,'Assumptions (Battery)'!AC13*$AN$2480,0)</f>
        <v>11.86392478</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38.24730977</v>
      </c>
      <c r="AP2677" s="160">
        <f>IF($AO$2478&gt;0,'Assumptions (Battery)'!W13*$AO$2480,0)</f>
        <v>65.54769884</v>
      </c>
      <c r="AQ2677" s="160">
        <f>IF($AO$2478&gt;0,'Assumptions (Battery)'!X13*$AO$2480,0)</f>
        <v>46.81213772</v>
      </c>
      <c r="AR2677" s="160">
        <f>IF($AO$2478&gt;0,'Assumptions (Battery)'!Y13*$AO$2480,0)</f>
        <v>33.42959406</v>
      </c>
      <c r="AS2677" s="160">
        <f>IF($AO$2478&gt;0,'Assumptions (Battery)'!Z13*$AO$2480,0)</f>
        <v>23.90122297</v>
      </c>
      <c r="AT2677" s="160">
        <f>IF($AO$2478&gt;0,'Assumptions (Battery)'!AA13*$AO$2480,0)</f>
        <v>23.87445789</v>
      </c>
      <c r="AU2677" s="160">
        <f>IF($AO$2478&gt;0,'Assumptions (Battery)'!AB13*$AO$2480,0)</f>
        <v>23.90122297</v>
      </c>
      <c r="AV2677" s="160">
        <f>IF($AO$2478&gt;0,'Assumptions (Battery)'!AC13*$AO$2480,0)</f>
        <v>11.93722894</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38.47736692</v>
      </c>
      <c r="AQ2678" s="160">
        <f>IF($AP$2478&gt;0,'Assumptions (Battery)'!W13*$AP$2480,0)</f>
        <v>65.94196753</v>
      </c>
      <c r="AR2678" s="160">
        <f>IF($AP$2478&gt;0,'Assumptions (Battery)'!X13*$AP$2480,0)</f>
        <v>47.09371221</v>
      </c>
      <c r="AS2678" s="160">
        <f>IF($AP$2478&gt;0,'Assumptions (Battery)'!Y13*$AP$2480,0)</f>
        <v>33.6306727</v>
      </c>
      <c r="AT2678" s="160">
        <f>IF($AP$2478&gt;0,'Assumptions (Battery)'!Z13*$AP$2480,0)</f>
        <v>24.04498857</v>
      </c>
      <c r="AU2678" s="160">
        <f>IF($AP$2478&gt;0,'Assumptions (Battery)'!AA13*$AP$2480,0)</f>
        <v>24.01806249</v>
      </c>
      <c r="AV2678" s="160">
        <f>IF($AP$2478&gt;0,'Assumptions (Battery)'!AB13*$AP$2480,0)</f>
        <v>24.04498857</v>
      </c>
      <c r="AW2678" s="160">
        <f>IF($AP$2478&gt;0,'Assumptions (Battery)'!AC13*$AP$2480,0)</f>
        <v>12.00903124</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38.70134252</v>
      </c>
      <c r="AR2679" s="160">
        <f>IF($AQ$2478&gt;0,'Assumptions (Battery)'!W13*$AQ$2480,0)</f>
        <v>66.32581374</v>
      </c>
      <c r="AS2679" s="160">
        <f>IF($AQ$2478&gt;0,'Assumptions (Battery)'!X13*$AQ$2480,0)</f>
        <v>47.36784329</v>
      </c>
      <c r="AT2679" s="160">
        <f>IF($AQ$2478&gt;0,'Assumptions (Battery)'!Y13*$AQ$2480,0)</f>
        <v>33.82643583</v>
      </c>
      <c r="AU2679" s="160">
        <f>IF($AQ$2478&gt;0,'Assumptions (Battery)'!Z13*$AQ$2480,0)</f>
        <v>24.18495372</v>
      </c>
      <c r="AV2679" s="160">
        <f>IF($AQ$2478&gt;0,'Assumptions (Battery)'!AA13*$AQ$2480,0)</f>
        <v>24.15787091</v>
      </c>
      <c r="AW2679" s="160">
        <f>IF($AQ$2478&gt;0,'Assumptions (Battery)'!AB13*$AQ$2480,0)</f>
        <v>24.18495372</v>
      </c>
      <c r="AX2679" s="160">
        <f>IF($AQ$2478&gt;0,'Assumptions (Battery)'!AC13*$AQ$2480,0)</f>
        <v>12.07893545</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38.91941269</v>
      </c>
      <c r="AS2680" s="160">
        <f>IF($AR$2478&gt;0,'Assumptions (Battery)'!W13*$AR$2480,0)</f>
        <v>66.69953932</v>
      </c>
      <c r="AT2680" s="160">
        <f>IF($AR$2478&gt;0,'Assumptions (Battery)'!X13*$AR$2480,0)</f>
        <v>47.63474654</v>
      </c>
      <c r="AU2680" s="160">
        <f>IF($AR$2478&gt;0,'Assumptions (Battery)'!Y13*$AR$2480,0)</f>
        <v>34.01703741</v>
      </c>
      <c r="AV2680" s="160">
        <f>IF($AR$2478&gt;0,'Assumptions (Battery)'!Z13*$AR$2480,0)</f>
        <v>24.32122851</v>
      </c>
      <c r="AW2680" s="160">
        <f>IF($AR$2478&gt;0,'Assumptions (Battery)'!AA13*$AR$2480,0)</f>
        <v>24.29399309</v>
      </c>
      <c r="AX2680" s="160">
        <f>IF($AR$2478&gt;0,'Assumptions (Battery)'!AB13*$AR$2480,0)</f>
        <v>24.32122851</v>
      </c>
      <c r="AY2680" s="160">
        <f>IF($AR$2478&gt;0,'Assumptions (Battery)'!AC13*$AR$2480,0)</f>
        <v>12.14699654</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39.13126178</v>
      </c>
      <c r="AT2681" s="160">
        <f>IF($AS$2478&gt;0,'Assumptions (Battery)'!W13*$AS$2480,0)</f>
        <v>67.0626033</v>
      </c>
      <c r="AU2681" s="160">
        <f>IF($AS$2478&gt;0,'Assumptions (Battery)'!X13*$AS$2480,0)</f>
        <v>47.89403559</v>
      </c>
      <c r="AV2681" s="160">
        <f>IF($AS$2478&gt;0,'Assumptions (Battery)'!Y13*$AS$2480,0)</f>
        <v>34.20220152</v>
      </c>
      <c r="AW2681" s="160">
        <f>IF($AS$2478&gt;0,'Assumptions (Battery)'!Z13*$AS$2480,0)</f>
        <v>24.45361566</v>
      </c>
      <c r="AX2681" s="160">
        <f>IF($AS$2478&gt;0,'Assumptions (Battery)'!AA13*$AS$2480,0)</f>
        <v>24.42623199</v>
      </c>
      <c r="AY2681" s="160">
        <f>IF($AS$2478&gt;0,'Assumptions (Battery)'!AB13*$AS$2480,0)</f>
        <v>24.45361566</v>
      </c>
      <c r="AZ2681" s="160">
        <f>IF($AS$2478&gt;0,'Assumptions (Battery)'!AC13*$AS$2480,0)</f>
        <v>12.21311599</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39.33656406</v>
      </c>
      <c r="AU2682" s="160">
        <f>IF($AT$2478&gt;0,'Assumptions (Battery)'!W13*$AT$2480,0)</f>
        <v>67.41444743</v>
      </c>
      <c r="AV2682" s="160">
        <f>IF($AT$2478&gt;0,'Assumptions (Battery)'!X13*$AT$2480,0)</f>
        <v>48.14531178</v>
      </c>
      <c r="AW2682" s="160">
        <f>IF($AT$2478&gt;0,'Assumptions (Battery)'!Y13*$AT$2480,0)</f>
        <v>34.38164346</v>
      </c>
      <c r="AX2682" s="160">
        <f>IF($AT$2478&gt;0,'Assumptions (Battery)'!Z13*$AT$2480,0)</f>
        <v>24.58191162</v>
      </c>
      <c r="AY2682" s="160">
        <f>IF($AT$2478&gt;0,'Assumptions (Battery)'!AA13*$AT$2480,0)</f>
        <v>24.55438428</v>
      </c>
      <c r="AZ2682" s="160">
        <f>IF($AT$2478&gt;0,'Assumptions (Battery)'!AB13*$AT$2480,0)</f>
        <v>24.58191162</v>
      </c>
      <c r="BA2682" s="160">
        <f>IF($AT$2478&gt;0,'Assumptions (Battery)'!AC13*$AT$2480,0)</f>
        <v>12.27719214</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39.2515676</v>
      </c>
      <c r="AV2683" s="160">
        <f>IF($AU$2478&gt;0,'Assumptions (Battery)'!W13*$AU$2480,0)</f>
        <v>67.2687817</v>
      </c>
      <c r="AW2683" s="160">
        <f>IF($AU$2478&gt;0,'Assumptions (Battery)'!X13*$AU$2480,0)</f>
        <v>48.04128182</v>
      </c>
      <c r="AX2683" s="160">
        <f>IF($AU$2478&gt;0,'Assumptions (Battery)'!Y13*$AU$2480,0)</f>
        <v>34.30735334</v>
      </c>
      <c r="AY2683" s="160">
        <f>IF($AU$2478&gt;0,'Assumptions (Battery)'!Z13*$AU$2480,0)</f>
        <v>24.52879627</v>
      </c>
      <c r="AZ2683" s="160">
        <f>IF($AU$2478&gt;0,'Assumptions (Battery)'!AA13*$AU$2480,0)</f>
        <v>24.50132841</v>
      </c>
      <c r="BA2683" s="160">
        <f>IF($AU$2478&gt;0,'Assumptions (Battery)'!AB13*$AU$2480,0)</f>
        <v>24.52879627</v>
      </c>
      <c r="BB2683" s="160">
        <f>IF($AU$2478&gt;0,'Assumptions (Battery)'!AC13*$AU$2480,0)</f>
        <v>12.2506642</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39.43734285</v>
      </c>
      <c r="AW2684" s="160">
        <f>IF($AV$2478&gt;0,'Assumptions (Battery)'!W13*$AV$2480,0)</f>
        <v>67.5871607</v>
      </c>
      <c r="AX2684" s="160">
        <f>IF($AV$2478&gt;0,'Assumptions (Battery)'!X13*$AV$2480,0)</f>
        <v>48.26865826</v>
      </c>
      <c r="AY2684" s="160">
        <f>IF($AV$2478&gt;0,'Assumptions (Battery)'!Y13*$AV$2480,0)</f>
        <v>34.46972794</v>
      </c>
      <c r="AZ2684" s="160">
        <f>IF($AV$2478&gt;0,'Assumptions (Battery)'!Z13*$AV$2480,0)</f>
        <v>24.64488955</v>
      </c>
      <c r="BA2684" s="160">
        <f>IF($AV$2478&gt;0,'Assumptions (Battery)'!AA13*$AV$2480,0)</f>
        <v>24.61729169</v>
      </c>
      <c r="BB2684" s="160">
        <f>IF($AV$2478&gt;0,'Assumptions (Battery)'!AB13*$AV$2480,0)</f>
        <v>24.64488955</v>
      </c>
      <c r="BC2684" s="160">
        <f>IF($AV$2478&gt;0,'Assumptions (Battery)'!AC13*$AV$2480,0)</f>
        <v>12.30864584</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39.61536616</v>
      </c>
      <c r="AX2685" s="160">
        <f>IF($AW$2478&gt;0,'Assumptions (Battery)'!W13*$AW$2480,0)</f>
        <v>67.89225454</v>
      </c>
      <c r="AY2685" s="160">
        <f>IF($AW$2478&gt;0,'Assumptions (Battery)'!X13*$AW$2480,0)</f>
        <v>48.48654683</v>
      </c>
      <c r="AZ2685" s="160">
        <f>IF($AW$2478&gt;0,'Assumptions (Battery)'!Y13*$AW$2480,0)</f>
        <v>34.62532704</v>
      </c>
      <c r="BA2685" s="160">
        <f>IF($AW$2478&gt;0,'Assumptions (Battery)'!Z13*$AW$2480,0)</f>
        <v>24.75613855</v>
      </c>
      <c r="BB2685" s="160">
        <f>IF($AW$2478&gt;0,'Assumptions (Battery)'!AA13*$AW$2480,0)</f>
        <v>24.72841611</v>
      </c>
      <c r="BC2685" s="160">
        <f>IF($AW$2478&gt;0,'Assumptions (Battery)'!AB13*$AW$2480,0)</f>
        <v>24.75613855</v>
      </c>
      <c r="BD2685" s="160">
        <f>IF($AW$2478&gt;0,'Assumptions (Battery)'!AC13*$AW$2480,0)</f>
        <v>12.36420805</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39.78515105</v>
      </c>
      <c r="AY2686" s="160">
        <f>IF($AX$2478&gt;0,'Assumptions (Battery)'!W13*$AX$2480,0)</f>
        <v>68.18322947</v>
      </c>
      <c r="AZ2686" s="160">
        <f>IF($AX$2478&gt;0,'Assumptions (Battery)'!X13*$AX$2480,0)</f>
        <v>48.69435212</v>
      </c>
      <c r="BA2686" s="160">
        <f>IF($AX$2478&gt;0,'Assumptions (Battery)'!Y13*$AX$2480,0)</f>
        <v>34.77372544</v>
      </c>
      <c r="BB2686" s="160">
        <f>IF($AX$2478&gt;0,'Assumptions (Battery)'!Z13*$AX$2480,0)</f>
        <v>24.86223925</v>
      </c>
      <c r="BC2686" s="160">
        <f>IF($AX$2478&gt;0,'Assumptions (Battery)'!AA13*$AX$2480,0)</f>
        <v>24.83439799</v>
      </c>
      <c r="BD2686" s="160">
        <f>IF($AX$2478&gt;0,'Assumptions (Battery)'!AB13*$AX$2480,0)</f>
        <v>24.86223925</v>
      </c>
      <c r="BE2686" s="160">
        <f>IF($AX$2478&gt;0,'Assumptions (Battery)'!AC13*$AX$2480,0)</f>
        <v>12.417199</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39.94670328</v>
      </c>
      <c r="AZ2687" s="160">
        <f>IF($AY$2478&gt;0,'Assumptions (Battery)'!W13*$AY$2480,0)</f>
        <v>68.46009541</v>
      </c>
      <c r="BA2687" s="160">
        <f>IF($AY$2478&gt;0,'Assumptions (Battery)'!X13*$AY$2480,0)</f>
        <v>48.8920812</v>
      </c>
      <c r="BB2687" s="160">
        <f>IF($AY$2478&gt;0,'Assumptions (Battery)'!Y13*$AY$2480,0)</f>
        <v>34.9149282</v>
      </c>
      <c r="BC2687" s="160">
        <f>IF($AY$2478&gt;0,'Assumptions (Battery)'!Z13*$AY$2480,0)</f>
        <v>24.96319526</v>
      </c>
      <c r="BD2687" s="160">
        <f>IF($AY$2478&gt;0,'Assumptions (Battery)'!AA13*$AY$2480,0)</f>
        <v>24.93524096</v>
      </c>
      <c r="BE2687" s="160">
        <f>IF($AY$2478&gt;0,'Assumptions (Battery)'!AB13*$AY$2480,0)</f>
        <v>24.96319526</v>
      </c>
      <c r="BF2687" s="160">
        <f>IF($AY$2478&gt;0,'Assumptions (Battery)'!AC13*$AY$2480,0)</f>
        <v>12.46762048</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40.10209818</v>
      </c>
      <c r="BA2688" s="160">
        <f>IF($AZ$2478&gt;0,'Assumptions (Battery)'!W13*$AZ$2480,0)</f>
        <v>68.72640899</v>
      </c>
      <c r="BB2688" s="160">
        <f>IF($AZ$2478&gt;0,'Assumptions (Battery)'!X13*$AZ$2480,0)</f>
        <v>49.08227412</v>
      </c>
      <c r="BC2688" s="160">
        <f>IF($AZ$2478&gt;0,'Assumptions (Battery)'!Y13*$AZ$2480,0)</f>
        <v>35.05074922</v>
      </c>
      <c r="BD2688" s="160">
        <f>IF($AZ$2478&gt;0,'Assumptions (Battery)'!Z13*$AZ$2480,0)</f>
        <v>25.06030348</v>
      </c>
      <c r="BE2688" s="160">
        <f>IF($AZ$2478&gt;0,'Assumptions (Battery)'!AA13*$AZ$2480,0)</f>
        <v>25.03224043</v>
      </c>
      <c r="BF2688" s="160">
        <f>IF($AZ$2478&gt;0,'Assumptions (Battery)'!AB13*$AZ$2480,0)</f>
        <v>25.06030348</v>
      </c>
      <c r="BG2688" s="160">
        <f>IF($AZ$2478&gt;0,'Assumptions (Battery)'!AC13*$AZ$2480,0)</f>
        <v>12.51612022</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-0.00748416514</v>
      </c>
      <c r="O2690" s="160">
        <f>IF(Model!O2476+Model!O2477-O2475-O2638+O2586&gt;0,(1-'Assumptions (Battery)'!N32)*(Model!O2476+Model!O2477-O2475-O2638+O2586)+Model!O2638-O2533+Model!O2534,Model!O2476+Model!O2477-O2475+O2586-O2533+Model!O2534)</f>
        <v>-0.01128223669</v>
      </c>
      <c r="P2690" s="160">
        <f>IF(Model!P2476+Model!P2477-P2475-P2638+P2586&gt;0,(1-'Assumptions (Battery)'!O32)*(Model!P2476+Model!P2477-P2475-P2638+P2586)+Model!P2638-P2533+Model!P2534,Model!P2476+Model!P2477-P2475+P2586-P2533+Model!P2534)</f>
        <v>-0.004424445556</v>
      </c>
      <c r="Q2690" s="160">
        <f>IF(Model!Q2476+Model!Q2477-Q2475-Q2638+Q2586&gt;0,(1-'Assumptions (Battery)'!P32)*(Model!Q2476+Model!Q2477-Q2475-Q2638+Q2586)+Model!Q2638-Q2533+Model!Q2534,Model!Q2476+Model!Q2477-Q2475+Q2586-Q2533+Model!Q2534)</f>
        <v>-0.01026966033</v>
      </c>
      <c r="R2690" s="160">
        <f>IF(Model!R2476+Model!R2477-R2475-R2638+R2586&gt;0,(1-'Assumptions (Battery)'!Q32)*(Model!R2476+Model!R2477-R2475-R2638+R2586)+Model!R2638-R2533+Model!R2534,Model!R2476+Model!R2477-R2475+R2586-R2533+Model!R2534)</f>
        <v>-0.1628457069</v>
      </c>
      <c r="S2690" s="160">
        <f>IF(Model!S2476+Model!S2477-S2475-S2638+S2586&gt;0,(1-'Assumptions (Battery)'!R32)*(Model!S2476+Model!S2477-S2475-S2638+S2586)+Model!S2638-S2533+Model!S2534,Model!S2476+Model!S2477-S2475+S2586-S2533+Model!S2534)</f>
        <v>-0.07505051688</v>
      </c>
      <c r="T2690" s="160">
        <f>IF(Model!T2476+Model!T2477-T2475-T2638+T2586&gt;0,(1-'Assumptions (Battery)'!S32)*(Model!T2476+Model!T2477-T2475-T2638+T2586)+Model!T2638-T2533+Model!T2534,Model!T2476+Model!T2477-T2475+T2586-T2533+Model!T2534)</f>
        <v>-0.1185926055</v>
      </c>
      <c r="U2690" s="160">
        <f>IF(Model!U2476+Model!U2477-U2475-U2638+U2586&gt;0,(1-'Assumptions (Battery)'!T32)*(Model!U2476+Model!U2477-U2475-U2638+U2586)+Model!U2638-U2533+Model!U2534,Model!U2476+Model!U2477-U2475+U2586-U2533+Model!U2534)</f>
        <v>-0.02206792456</v>
      </c>
      <c r="V2690" s="160">
        <f>IF(Model!V2476+Model!V2477-V2475-V2638+V2586&gt;0,(1-'Assumptions (Battery)'!U32)*(Model!V2476+Model!V2477-V2475-V2638+V2586)+Model!V2638-V2533+Model!V2534,Model!V2476+Model!V2477-V2475+V2586-V2533+Model!V2534)</f>
        <v>-0.02172908459</v>
      </c>
      <c r="W2690" s="160">
        <f>IF(Model!W2476+Model!W2477-W2475-W2638+W2586&gt;0,(1-'Assumptions (Battery)'!V32)*(Model!W2476+Model!W2477-W2475-W2638+W2586)+Model!W2638-W2533+Model!W2534,Model!W2476+Model!W2477-W2475+W2586-W2533+Model!W2534)</f>
        <v>-149.7433664</v>
      </c>
      <c r="X2690" s="160">
        <f>IF(Model!X2476+Model!X2477-X2475-X2638+X2586&gt;0,(1-'Assumptions (Battery)'!W32)*(Model!X2476+Model!X2477-X2475-X2638+X2586)+Model!X2638-X2533+Model!X2534,Model!X2476+Model!X2477-X2475+X2586-X2533+Model!X2534)</f>
        <v>-152.7162516</v>
      </c>
      <c r="Y2690" s="160">
        <f>IF(Model!Y2476+Model!Y2477-Y2475-Y2638+Y2586&gt;0,(1-'Assumptions (Battery)'!X32)*(Model!Y2476+Model!Y2477-Y2475-Y2638+Y2586)+Model!Y2638-Y2533+Model!Y2534,Model!Y2476+Model!Y2477-Y2475+Y2586-Y2533+Model!Y2534)</f>
        <v>-155.2297198</v>
      </c>
      <c r="Z2690" s="160">
        <f>IF(Model!Z2476+Model!Z2477-Z2475-Z2638+Z2586&gt;0,(1-'Assumptions (Battery)'!Y32)*(Model!Z2476+Model!Z2477-Z2475-Z2638+Z2586)+Model!Z2638-Z2533+Model!Z2534,Model!Z2476+Model!Z2477-Z2475+Z2586-Z2533+Model!Z2534)</f>
        <v>-156.1342884</v>
      </c>
      <c r="AA2690" s="160">
        <f>IF(Model!AA2476+Model!AA2477-AA2475-AA2638+AA2586&gt;0,(1-'Assumptions (Battery)'!Z32)*(Model!AA2476+Model!AA2477-AA2475-AA2638+AA2586)+Model!AA2638-AA2533+Model!AA2534,Model!AA2476+Model!AA2477-AA2475+AA2586-AA2533+Model!AA2534)</f>
        <v>-156.5273615</v>
      </c>
      <c r="AB2690" s="160">
        <f>IF(Model!AB2476+Model!AB2477-AB2475-AB2638+AB2586&gt;0,(1-'Assumptions (Battery)'!AA32)*(Model!AB2476+Model!AB2477-AB2475-AB2638+AB2586)+Model!AB2638-AB2533+Model!AB2534,Model!AB2476+Model!AB2477-AB2475+AB2586-AB2533+Model!AB2534)</f>
        <v>-155.137449</v>
      </c>
      <c r="AC2690" s="160">
        <f>IF(Model!AC2476+Model!AC2477-AC2475-AC2638+AC2586&gt;0,(1-'Assumptions (Battery)'!AB32)*(Model!AC2476+Model!AC2477-AC2475-AC2638+AC2586)+Model!AC2638-AC2533+Model!AC2534,Model!AC2476+Model!AC2477-AC2475+AC2586-AC2533+Model!AC2534)</f>
        <v>-160.0766449</v>
      </c>
      <c r="AD2690" s="160">
        <f>IF(Model!AD2476+Model!AD2477-AD2475-AD2638+AD2586&gt;0,(1-'Assumptions (Battery)'!AC32)*(Model!AD2476+Model!AD2477-AD2475-AD2638+AD2586)+Model!AD2638-AD2533+Model!AD2534,Model!AD2476+Model!AD2477-AD2475+AD2586-AD2533+Model!AD2534)</f>
        <v>-165.3356623</v>
      </c>
      <c r="AE2690" s="160">
        <f>IF(Model!AE2476+Model!AE2477-AE2475-AE2638+AE2586&gt;0,(1-'Assumptions (Battery)'!AD32)*(Model!AE2476+Model!AE2477-AE2475-AE2638+AE2586)+Model!AE2638-AE2533+Model!AE2534,Model!AE2476+Model!AE2477-AE2475+AE2586-AE2533+Model!AE2534)</f>
        <v>-169.5159675</v>
      </c>
      <c r="AF2690" s="160">
        <f>IF(Model!AF2476+Model!AF2477-AF2475-AF2638+AF2586&gt;0,(1-'Assumptions (Battery)'!AE32)*(Model!AF2476+Model!AF2477-AF2475-AF2638+AF2586)+Model!AF2638-AF2533+Model!AF2534,Model!AF2476+Model!AF2477-AF2475+AF2586-AF2533+Model!AF2534)</f>
        <v>-173.2564299</v>
      </c>
      <c r="AG2690" s="160">
        <f>IF(Model!AG2476+Model!AG2477-AG2475-AG2638+AG2586&gt;0,(1-'Assumptions (Battery)'!AF32)*(Model!AG2476+Model!AG2477-AG2475-AG2638+AG2586)+Model!AG2638-AG2533+Model!AG2534,Model!AG2476+Model!AG2477-AG2475+AG2586-AG2533+Model!AG2534)</f>
        <v>-177.3477973</v>
      </c>
      <c r="AH2690" s="160">
        <f>IF(Model!AH2476+Model!AH2477-AH2475-AH2638+AH2586&gt;0,(1-'Assumptions (Battery)'!AG32)*(Model!AH2476+Model!AH2477-AH2475-AH2638+AH2586)+Model!AH2638-AH2533+Model!AH2534,Model!AH2476+Model!AH2477-AH2475+AH2586-AH2533+Model!AH2534)</f>
        <v>-179.9938168</v>
      </c>
      <c r="AI2690" s="160">
        <f>IF(Model!AI2476+Model!AI2477-AI2475-AI2638+AI2586&gt;0,(1-'Assumptions (Battery)'!AH32)*(Model!AI2476+Model!AI2477-AI2475-AI2638+AI2586)+Model!AI2638-AI2533+Model!AI2534,Model!AI2476+Model!AI2477-AI2475+AI2586-AI2533+Model!AI2534)</f>
        <v>-182.9613348</v>
      </c>
      <c r="AJ2690" s="160">
        <f>IF(Model!AJ2476+Model!AJ2477-AJ2475-AJ2638+AJ2586&gt;0,(1-'Assumptions (Battery)'!AI32)*(Model!AJ2476+Model!AJ2477-AJ2475-AJ2638+AJ2586)+Model!AJ2638-AJ2533+Model!AJ2534,Model!AJ2476+Model!AJ2477-AJ2475+AJ2586-AJ2533+Model!AJ2534)</f>
        <v>-185.313906</v>
      </c>
      <c r="AK2690" s="160">
        <f>IF(Model!AK2476+Model!AK2477-AK2475-AK2638+AK2586&gt;0,(1-'Assumptions (Battery)'!AJ32)*(Model!AK2476+Model!AK2477-AK2475-AK2638+AK2586)+Model!AK2638-AK2533+Model!AK2534,Model!AK2476+Model!AK2477-AK2475+AK2586-AK2533+Model!AK2534)</f>
        <v>-188.8680594</v>
      </c>
      <c r="AL2690" s="160">
        <f>IF(Model!AL2476+Model!AL2477-AL2475-AL2638+AL2586&gt;0,(1-'Assumptions (Battery)'!AK32)*(Model!AL2476+Model!AL2477-AL2475-AL2638+AL2586)+Model!AL2638-AL2533+Model!AL2534,Model!AL2476+Model!AL2477-AL2475+AL2586-AL2533+Model!AL2534)</f>
        <v>-192.7583499</v>
      </c>
      <c r="AM2690" s="160">
        <f>IF(Model!AM2476+Model!AM2477-AM2475-AM2638+AM2586&gt;0,(1-'Assumptions (Battery)'!AL32)*(Model!AM2476+Model!AM2477-AM2475-AM2638+AM2586)+Model!AM2638-AM2533+Model!AM2534,Model!AM2476+Model!AM2477-AM2475+AM2586-AM2533+Model!AM2534)</f>
        <v>-196.7895799</v>
      </c>
      <c r="AN2690" s="160">
        <f>IF(Model!AN2476+Model!AN2477-AN2475-AN2638+AN2586&gt;0,(1-'Assumptions (Battery)'!AM32)*(Model!AN2476+Model!AN2477-AN2475-AN2638+AN2586)+Model!AN2638-AN2533+Model!AN2534,Model!AN2476+Model!AN2477-AN2475+AN2586-AN2533+Model!AN2534)</f>
        <v>-311.3025315</v>
      </c>
      <c r="AO2690" s="160">
        <f>IF(Model!AO2476+Model!AO2477-AO2475-AO2638+AO2586&gt;0,(1-'Assumptions (Battery)'!AN32)*(Model!AO2476+Model!AO2477-AO2475-AO2638+AO2586)+Model!AO2638-AO2533+Model!AO2534,Model!AO2476+Model!AO2477-AO2475+AO2586-AO2533+Model!AO2534)</f>
        <v>-320.2284083</v>
      </c>
      <c r="AP2690" s="160">
        <f>IF(Model!AP2476+Model!AP2477-AP2475-AP2638+AP2586&gt;0,(1-'Assumptions (Battery)'!AO32)*(Model!AP2476+Model!AP2477-AP2475-AP2638+AP2586)+Model!AP2638-AP2533+Model!AP2534,Model!AP2476+Model!AP2477-AP2475+AP2586-AP2533+Model!AP2534)</f>
        <v>-329.3053766</v>
      </c>
      <c r="AQ2690" s="160">
        <f>IF(Model!AQ2476+Model!AQ2477-AQ2475-AQ2638+AQ2586&gt;0,(1-'Assumptions (Battery)'!AP32)*(Model!AQ2476+Model!AQ2477-AQ2475-AQ2638+AQ2586)+Model!AQ2638-AQ2533+Model!AQ2534,Model!AQ2476+Model!AQ2477-AQ2475+AQ2586-AQ2533+Model!AQ2534)</f>
        <v>-338.5064751</v>
      </c>
      <c r="AR2690" s="160">
        <f>IF(Model!AR2476+Model!AR2477-AR2475-AR2638+AR2586&gt;0,(1-'Assumptions (Battery)'!AQ32)*(Model!AR2476+Model!AR2477-AR2475-AR2638+AR2586)+Model!AR2638-AR2533+Model!AR2534,Model!AR2476+Model!AR2477-AR2475+AR2586-AR2533+Model!AR2534)</f>
        <v>-347.7185052</v>
      </c>
      <c r="AS2690" s="160">
        <f>IF(Model!AS2476+Model!AS2477-AS2475-AS2638+AS2586&gt;0,(1-'Assumptions (Battery)'!AR32)*(Model!AS2476+Model!AS2477-AS2475-AS2638+AS2586)+Model!AS2638-AS2533+Model!AS2534,Model!AS2476+Model!AS2477-AS2475+AS2586-AS2533+Model!AS2534)</f>
        <v>-356.935764</v>
      </c>
      <c r="AT2690" s="160">
        <f>IF(Model!AT2476+Model!AT2477-AT2475-AT2638+AT2586&gt;0,(1-'Assumptions (Battery)'!AS32)*(Model!AT2476+Model!AT2477-AT2475-AT2638+AT2586)+Model!AT2638-AT2533+Model!AT2534,Model!AT2476+Model!AT2477-AT2475+AT2586-AT2533+Model!AT2534)</f>
        <v>-366.1762005</v>
      </c>
      <c r="AU2690" s="160">
        <f>IF(Model!AU2476+Model!AU2477-AU2475-AU2638+AU2586&gt;0,(1-'Assumptions (Battery)'!AT32)*(Model!AU2476+Model!AU2477-AU2475-AU2638+AU2586)+Model!AU2638-AU2533+Model!AU2534,Model!AU2476+Model!AU2477-AU2475+AU2586-AU2533+Model!AU2534)</f>
        <v>-373.1692535</v>
      </c>
      <c r="AV2690" s="160">
        <f>IF(Model!AV2476+Model!AV2477-AV2475-AV2638+AV2586&gt;0,(1-'Assumptions (Battery)'!AU32)*(Model!AV2476+Model!AV2477-AV2475-AV2638+AV2586)+Model!AV2638-AV2533+Model!AV2534,Model!AV2476+Model!AV2477-AV2475+AV2586-AV2533+Model!AV2534)</f>
        <v>-382.2650127</v>
      </c>
      <c r="AW2690" s="160">
        <f>IF(Model!AW2476+Model!AW2477-AW2475-AW2638+AW2586&gt;0,(1-'Assumptions (Battery)'!AV32)*(Model!AW2476+Model!AW2477-AW2475-AW2638+AW2586)+Model!AW2638-AW2533+Model!AW2534,Model!AW2476+Model!AW2477-AW2475+AW2586-AW2533+Model!AW2534)</f>
        <v>-391.3442358</v>
      </c>
      <c r="AX2690" s="160">
        <f>IF(Model!AX2476+Model!AX2477-AX2475-AX2638+AX2586&gt;0,(1-'Assumptions (Battery)'!AW32)*(Model!AX2476+Model!AX2477-AX2475-AX2638+AX2586)+Model!AX2638-AX2533+Model!AX2534,Model!AX2476+Model!AX2477-AX2475+AX2586-AX2533+Model!AX2534)</f>
        <v>-396.4266765</v>
      </c>
      <c r="AY2690" s="160">
        <f>IF(Model!AY2476+Model!AY2477-AY2475-AY2638+AY2586&gt;0,(1-'Assumptions (Battery)'!AX32)*(Model!AY2476+Model!AY2477-AY2475-AY2638+AY2586)+Model!AY2638-AY2533+Model!AY2534,Model!AY2476+Model!AY2477-AY2475+AY2586-AY2533+Model!AY2534)</f>
        <v>-401.4266224</v>
      </c>
      <c r="AZ2690" s="160">
        <f>IF(Model!AZ2476+Model!AZ2477-AZ2475-AZ2638+AZ2586&gt;0,(1-'Assumptions (Battery)'!AY32)*(Model!AZ2476+Model!AZ2477-AZ2475-AZ2638+AZ2586)+Model!AZ2638-AZ2533+Model!AZ2534,Model!AZ2476+Model!AZ2477-AZ2475+AZ2586-AZ2533+Model!AZ2534)</f>
        <v>-406.3939167</v>
      </c>
      <c r="BA2690" s="160">
        <f>IF(Model!BA2476+Model!BA2477-BA2475-BA2638+BA2586&gt;0,(1-'Assumptions (Battery)'!AZ32)*(Model!BA2476+Model!BA2477-BA2475-BA2638+BA2586)+Model!BA2638-BA2533+Model!BA2534,Model!BA2476+Model!BA2477-BA2475+BA2586-BA2533+Model!BA2534)</f>
        <v>-177.587892</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0.001104</v>
      </c>
      <c r="P2692" s="362">
        <f>P2479*'Assumptions (Battery)'!$V$31/10^3</f>
        <v>0.001656</v>
      </c>
      <c r="Q2692" s="362">
        <f>Q2479*'Assumptions (Battery)'!$V$31/10^3</f>
        <v>0.000552</v>
      </c>
      <c r="R2692" s="362">
        <f>R2479*'Assumptions (Battery)'!$V$31/10^3</f>
        <v>0.001518</v>
      </c>
      <c r="S2692" s="362">
        <f>S2479*'Assumptions (Battery)'!$V$31/10^3</f>
        <v>0.028152</v>
      </c>
      <c r="T2692" s="362">
        <f>T2479*'Assumptions (Battery)'!$V$31/10^3</f>
        <v>0.011592</v>
      </c>
      <c r="U2692" s="362">
        <f>U2479*'Assumptions (Battery)'!$V$31/10^3</f>
        <v>0.0198996</v>
      </c>
      <c r="V2692" s="362">
        <f>V2479*'Assumptions (Battery)'!$V$31/10^3</f>
        <v>0</v>
      </c>
      <c r="W2692" s="362">
        <f>W2479*'Assumptions (Battery)'!$V$31/10^3</f>
        <v>0</v>
      </c>
      <c r="X2692" s="362">
        <f>X2479*'Assumptions (Battery)'!$V$31/10^3</f>
        <v>41.48319465</v>
      </c>
      <c r="Y2692" s="362">
        <f>Y2479*'Assumptions (Battery)'!$V$31/10^3</f>
        <v>41.48319465</v>
      </c>
      <c r="Z2692" s="362">
        <f>Z2479*'Assumptions (Battery)'!$V$31/10^3</f>
        <v>41.48319465</v>
      </c>
      <c r="AA2692" s="362">
        <f>AA2479*'Assumptions (Battery)'!$V$31/10^3</f>
        <v>41.48319465</v>
      </c>
      <c r="AB2692" s="362">
        <f>AB2479*'Assumptions (Battery)'!$V$31/10^3</f>
        <v>41.48319465</v>
      </c>
      <c r="AC2692" s="362">
        <f>AC2479*'Assumptions (Battery)'!$V$31/10^3</f>
        <v>41.48319465</v>
      </c>
      <c r="AD2692" s="362">
        <f>AD2479*'Assumptions (Battery)'!$V$31/10^3</f>
        <v>41.48319465</v>
      </c>
      <c r="AE2692" s="362">
        <f>AE2479*'Assumptions (Battery)'!$V$31/10^3</f>
        <v>41.48319465</v>
      </c>
      <c r="AF2692" s="362">
        <f>AF2479*'Assumptions (Battery)'!$V$31/10^3</f>
        <v>41.48319465</v>
      </c>
      <c r="AG2692" s="362">
        <f>AG2479*'Assumptions (Battery)'!$V$31/10^3</f>
        <v>41.48319465</v>
      </c>
      <c r="AH2692" s="362">
        <f>AH2479*'Assumptions (Battery)'!$V$31/10^3</f>
        <v>41.48319465</v>
      </c>
      <c r="AI2692" s="362">
        <f>AI2479*'Assumptions (Battery)'!$V$31/10^3</f>
        <v>41.48319465</v>
      </c>
      <c r="AJ2692" s="362">
        <f>AJ2479*'Assumptions (Battery)'!$V$31/10^3</f>
        <v>41.48319465</v>
      </c>
      <c r="AK2692" s="362">
        <f>AK2479*'Assumptions (Battery)'!$V$31/10^3</f>
        <v>41.48319465</v>
      </c>
      <c r="AL2692" s="362">
        <f>AL2479*'Assumptions (Battery)'!$V$31/10^3</f>
        <v>41.48319465</v>
      </c>
      <c r="AM2692" s="362">
        <f>AM2479*'Assumptions (Battery)'!$V$31/10^3</f>
        <v>41.48319465</v>
      </c>
      <c r="AN2692" s="362">
        <f>AN2479*'Assumptions (Battery)'!$V$31/10^3</f>
        <v>41.48319465</v>
      </c>
      <c r="AO2692" s="362">
        <f>AO2479*'Assumptions (Battery)'!$V$31/10^3</f>
        <v>82.96638931</v>
      </c>
      <c r="AP2692" s="362">
        <f>AP2479*'Assumptions (Battery)'!$V$31/10^3</f>
        <v>82.96638931</v>
      </c>
      <c r="AQ2692" s="362">
        <f>AQ2479*'Assumptions (Battery)'!$V$31/10^3</f>
        <v>82.96638931</v>
      </c>
      <c r="AR2692" s="362">
        <f>AR2479*'Assumptions (Battery)'!$V$31/10^3</f>
        <v>82.96638931</v>
      </c>
      <c r="AS2692" s="362">
        <f>AS2479*'Assumptions (Battery)'!$V$31/10^3</f>
        <v>82.96638931</v>
      </c>
      <c r="AT2692" s="362">
        <f>AT2479*'Assumptions (Battery)'!$V$31/10^3</f>
        <v>82.96638931</v>
      </c>
      <c r="AU2692" s="362">
        <f>AU2479*'Assumptions (Battery)'!$V$31/10^3</f>
        <v>82.96638931</v>
      </c>
      <c r="AV2692" s="362">
        <f>AV2479*'Assumptions (Battery)'!$V$31/10^3</f>
        <v>82.96638931</v>
      </c>
      <c r="AW2692" s="362">
        <f>AW2479*'Assumptions (Battery)'!$V$31/10^3</f>
        <v>82.96638931</v>
      </c>
      <c r="AX2692" s="362">
        <f>AX2479*'Assumptions (Battery)'!$V$31/10^3</f>
        <v>82.96638931</v>
      </c>
      <c r="AY2692" s="362">
        <f>AY2479*'Assumptions (Battery)'!$V$31/10^3</f>
        <v>82.96638931</v>
      </c>
      <c r="AZ2692" s="362">
        <f>AZ2479*'Assumptions (Battery)'!$V$31/10^3</f>
        <v>82.96638931</v>
      </c>
      <c r="BA2692" s="362">
        <f>BA2479*'Assumptions (Battery)'!$V$31/10^3</f>
        <v>82.96638931</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0.337298616</v>
      </c>
      <c r="D2695" s="366">
        <f>('Assumptions (T&amp;D)'!D57)*'Inflation GDP Population'!C$11/'Inflation GDP Population'!$S$11</f>
        <v>0.4669669828</v>
      </c>
      <c r="E2695" s="366">
        <f>('Assumptions (T&amp;D)'!E57)*'Inflation GDP Population'!D$11/'Inflation GDP Population'!$S$11</f>
        <v>0.3970192484</v>
      </c>
      <c r="F2695" s="366">
        <f>('Assumptions (T&amp;D)'!F57)*'Inflation GDP Population'!E$11/'Inflation GDP Population'!$S$11</f>
        <v>0.4775035191</v>
      </c>
      <c r="G2695" s="366">
        <f>('Assumptions (T&amp;D)'!G57)*'Inflation GDP Population'!F$11/'Inflation GDP Population'!$S$11</f>
        <v>0.6793453401</v>
      </c>
      <c r="H2695" s="366">
        <f>('Assumptions (T&amp;D)'!H57)*'Inflation GDP Population'!G$11/'Inflation GDP Population'!$S$11</f>
        <v>0.8089033451</v>
      </c>
      <c r="I2695" s="366">
        <f>('Assumptions (T&amp;D)'!I57)*'Inflation GDP Population'!H$11/'Inflation GDP Population'!$S$11</f>
        <v>0.9179810751</v>
      </c>
      <c r="J2695" s="366">
        <f>('Assumptions (T&amp;D)'!J57)*'Inflation GDP Population'!I$11/'Inflation GDP Population'!$S$11</f>
        <v>0.7326625172</v>
      </c>
      <c r="K2695" s="366">
        <f>('Assumptions (T&amp;D)'!K57)*'Inflation GDP Population'!J$11/'Inflation GDP Population'!$S$11</f>
        <v>0.7690350644</v>
      </c>
      <c r="L2695" s="366">
        <f>('Assumptions (T&amp;D)'!L57)*'Inflation GDP Population'!K$11/'Inflation GDP Population'!$S$11</f>
        <v>0.654284199</v>
      </c>
      <c r="M2695" s="366">
        <f>('Assumptions (T&amp;D)'!M57)*'Inflation GDP Population'!L$11/'Inflation GDP Population'!$S$11</f>
        <v>0.6858794555</v>
      </c>
      <c r="N2695" s="366">
        <f>('Assumptions (T&amp;D)'!N57)*'Inflation GDP Population'!M$11/'Inflation GDP Population'!$S$11</f>
        <v>0.6307015501</v>
      </c>
      <c r="O2695" s="366">
        <f>('Assumptions (T&amp;D)'!O57)*'Inflation GDP Population'!N$11/'Inflation GDP Population'!$S$11</f>
        <v>0.7105763784</v>
      </c>
      <c r="P2695" s="366">
        <f>('Assumptions (T&amp;D)'!P57)*'Inflation GDP Population'!O$11/'Inflation GDP Population'!$S$11</f>
        <v>0.836117377</v>
      </c>
      <c r="Q2695" s="366">
        <f>('Assumptions (T&amp;D)'!Q57)*'Inflation GDP Population'!P$11/'Inflation GDP Population'!$S$11</f>
        <v>0.7485492545</v>
      </c>
      <c r="R2695" s="366">
        <f>('Assumptions (T&amp;D)'!R57)*'Inflation GDP Population'!Q$11/'Inflation GDP Population'!$S$11</f>
        <v>0.9071420059</v>
      </c>
      <c r="S2695" s="366">
        <f>('Assumptions (T&amp;D)'!S57)*'Inflation GDP Population'!R$11/'Inflation GDP Population'!$S$11</f>
        <v>0.7899162466</v>
      </c>
      <c r="T2695" s="366">
        <f>('Assumptions (T&amp;D)'!T57)*'Inflation GDP Population'!S$11/'Inflation GDP Population'!$S$11</f>
        <v>0.8417978817</v>
      </c>
      <c r="U2695" s="366">
        <f>('Assumptions (T&amp;D)'!U57)*'Inflation GDP Population'!T$11/'Inflation GDP Population'!$S$11</f>
        <v>0.889833024</v>
      </c>
      <c r="V2695" s="367">
        <f>('Assumptions (T&amp;D)'!V57)*'Inflation GDP Population'!U$16/'Inflation GDP Population'!$S$16</f>
        <v>0.8747583989</v>
      </c>
      <c r="W2695" s="367">
        <f>('Assumptions (T&amp;D)'!W57)*'Inflation GDP Population'!V$16/'Inflation GDP Population'!$S$16</f>
        <v>0.9088778913</v>
      </c>
      <c r="X2695" s="367">
        <f>('Assumptions (T&amp;D)'!X57)*'Inflation GDP Population'!W$16/'Inflation GDP Population'!$S$16</f>
        <v>0.926826385</v>
      </c>
      <c r="Y2695" s="367">
        <f>('Assumptions (T&amp;D)'!Y57)*'Inflation GDP Population'!X$16/'Inflation GDP Population'!$S$16</f>
        <v>0.9999482245</v>
      </c>
      <c r="Z2695" s="367">
        <f>('Assumptions (T&amp;D)'!Z57)*'Inflation GDP Population'!Y$16/'Inflation GDP Population'!$S$16</f>
        <v>1.075596634</v>
      </c>
      <c r="AA2695" s="367">
        <f>('Assumptions (T&amp;D)'!AA57)*'Inflation GDP Population'!Z$16/'Inflation GDP Population'!$S$16</f>
        <v>1.153842886</v>
      </c>
      <c r="AB2695" s="367">
        <f>('Assumptions (T&amp;D)'!AB57)*'Inflation GDP Population'!AA$16/'Inflation GDP Population'!$S$16</f>
        <v>1.234760084</v>
      </c>
      <c r="AC2695" s="367">
        <f>('Assumptions (T&amp;D)'!AC57)*'Inflation GDP Population'!AB$16/'Inflation GDP Population'!$S$16</f>
        <v>1.318423205</v>
      </c>
      <c r="AD2695" s="367">
        <f>('Assumptions (T&amp;D)'!AD57)*'Inflation GDP Population'!AC$16/'Inflation GDP Population'!$S$16</f>
        <v>1.404909144</v>
      </c>
      <c r="AE2695" s="367">
        <f>('Assumptions (T&amp;D)'!AE57)*'Inflation GDP Population'!AD$16/'Inflation GDP Population'!$S$16</f>
        <v>1.494296766</v>
      </c>
      <c r="AF2695" s="367">
        <f>('Assumptions (T&amp;D)'!AF57)*'Inflation GDP Population'!AE$16/'Inflation GDP Population'!$S$16</f>
        <v>1.586666946</v>
      </c>
      <c r="AG2695" s="367">
        <f>('Assumptions (T&amp;D)'!AG57)*'Inflation GDP Population'!AF$16/'Inflation GDP Population'!$S$16</f>
        <v>1.682102623</v>
      </c>
      <c r="AH2695" s="367">
        <f>('Assumptions (T&amp;D)'!AH57)*'Inflation GDP Population'!AG$16/'Inflation GDP Population'!$S$16</f>
        <v>1.780688851</v>
      </c>
      <c r="AI2695" s="367">
        <f>('Assumptions (T&amp;D)'!AI57)*'Inflation GDP Population'!AH$16/'Inflation GDP Population'!$S$16</f>
        <v>1.882512843</v>
      </c>
      <c r="AJ2695" s="367">
        <f>('Assumptions (T&amp;D)'!AJ57)*'Inflation GDP Population'!AI$16/'Inflation GDP Population'!$S$16</f>
        <v>1.987664034</v>
      </c>
      <c r="AK2695" s="367">
        <f>('Assumptions (T&amp;D)'!AK57)*'Inflation GDP Population'!AJ$16/'Inflation GDP Population'!$S$16</f>
        <v>2.096234122</v>
      </c>
      <c r="AL2695" s="367">
        <f>('Assumptions (T&amp;D)'!AL57)*'Inflation GDP Population'!AK$16/'Inflation GDP Population'!$S$16</f>
        <v>2.208317134</v>
      </c>
      <c r="AM2695" s="367">
        <f>('Assumptions (T&amp;D)'!AM57)*'Inflation GDP Population'!AL$16/'Inflation GDP Population'!$S$16</f>
        <v>2.324009477</v>
      </c>
      <c r="AN2695" s="367">
        <f>('Assumptions (T&amp;D)'!AN57)*'Inflation GDP Population'!AM$16/'Inflation GDP Population'!$S$16</f>
        <v>2.443409992</v>
      </c>
      <c r="AO2695" s="367">
        <f>('Assumptions (T&amp;D)'!AO57)*'Inflation GDP Population'!AN$16/'Inflation GDP Population'!$S$16</f>
        <v>2.56662002</v>
      </c>
      <c r="AP2695" s="367">
        <f>('Assumptions (T&amp;D)'!AP57)*'Inflation GDP Population'!AO$16/'Inflation GDP Population'!$S$16</f>
        <v>2.693743458</v>
      </c>
      <c r="AQ2695" s="367">
        <f>('Assumptions (T&amp;D)'!AQ57)*'Inflation GDP Population'!AP$16/'Inflation GDP Population'!$S$16</f>
        <v>2.824886819</v>
      </c>
      <c r="AR2695" s="367">
        <f>('Assumptions (T&amp;D)'!AR57)*'Inflation GDP Population'!AQ$16/'Inflation GDP Population'!$S$16</f>
        <v>2.960159298</v>
      </c>
      <c r="AS2695" s="367">
        <f>('Assumptions (T&amp;D)'!AS57)*'Inflation GDP Population'!AR$16/'Inflation GDP Population'!$S$16</f>
        <v>3.099672834</v>
      </c>
      <c r="AT2695" s="367">
        <f>('Assumptions (T&amp;D)'!AT57)*'Inflation GDP Population'!AS$16/'Inflation GDP Population'!$S$16</f>
        <v>3.24354218</v>
      </c>
      <c r="AU2695" s="367">
        <f>('Assumptions (T&amp;D)'!AU57)*'Inflation GDP Population'!AT$16/'Inflation GDP Population'!$S$16</f>
        <v>3.391884963</v>
      </c>
      <c r="AV2695" s="367">
        <f>('Assumptions (T&amp;D)'!AV57)*'Inflation GDP Population'!AU$16/'Inflation GDP Population'!$S$16</f>
        <v>3.544821759</v>
      </c>
      <c r="AW2695" s="367">
        <f>('Assumptions (T&amp;D)'!AW57)*'Inflation GDP Population'!AV$16/'Inflation GDP Population'!$S$16</f>
        <v>3.702476163</v>
      </c>
      <c r="AX2695" s="367">
        <f>('Assumptions (T&amp;D)'!AX57)*'Inflation GDP Population'!AW$16/'Inflation GDP Population'!$S$16</f>
        <v>3.864974858</v>
      </c>
      <c r="AY2695" s="367">
        <f>('Assumptions (T&amp;D)'!AY57)*'Inflation GDP Population'!AX$16/'Inflation GDP Population'!$S$16</f>
        <v>4.032447691</v>
      </c>
      <c r="AZ2695" s="367">
        <f>('Assumptions (T&amp;D)'!AZ57)*'Inflation GDP Population'!AY$16/'Inflation GDP Population'!$S$16</f>
        <v>4.20502775</v>
      </c>
      <c r="BA2695" s="367">
        <f>('Assumptions (T&amp;D)'!BA57)*'Inflation GDP Population'!AZ$16/'Inflation GDP Population'!$S$16</f>
        <v>4.382851437</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94.63263625</v>
      </c>
      <c r="D2696" s="369">
        <f>'Assumptions (T&amp;D)'!D63/('Assumptions (T&amp;D)'!D9)</f>
        <v>96.2152531</v>
      </c>
      <c r="E2696" s="369">
        <f>'Assumptions (T&amp;D)'!E63/('Assumptions (T&amp;D)'!E9)</f>
        <v>96.11216895</v>
      </c>
      <c r="F2696" s="369">
        <f>'Assumptions (T&amp;D)'!F63/('Assumptions (T&amp;D)'!F9)</f>
        <v>100.4195748</v>
      </c>
      <c r="G2696" s="369">
        <f>'Assumptions (T&amp;D)'!G63/('Assumptions (T&amp;D)'!G9)</f>
        <v>103.5057864</v>
      </c>
      <c r="H2696" s="369">
        <f>'Assumptions (T&amp;D)'!H63/('Assumptions (T&amp;D)'!H9)</f>
        <v>106.7008149</v>
      </c>
      <c r="I2696" s="369">
        <f>'Assumptions (T&amp;D)'!I63/('Assumptions (T&amp;D)'!I9)</f>
        <v>110.2703883</v>
      </c>
      <c r="J2696" s="369">
        <f>'Assumptions (T&amp;D)'!J63/('Assumptions (T&amp;D)'!J9)</f>
        <v>117.364912</v>
      </c>
      <c r="K2696" s="369">
        <f>'Assumptions (T&amp;D)'!K63/('Assumptions (T&amp;D)'!K9)</f>
        <v>124.9293712</v>
      </c>
      <c r="L2696" s="369">
        <f>'Assumptions (T&amp;D)'!L63/('Assumptions (T&amp;D)'!L9)</f>
        <v>129.1663218</v>
      </c>
      <c r="M2696" s="369">
        <f>'Assumptions (T&amp;D)'!M63/('Assumptions (T&amp;D)'!M9)</f>
        <v>137.743534</v>
      </c>
      <c r="N2696" s="369">
        <f>'Assumptions (T&amp;D)'!N63/('Assumptions (T&amp;D)'!N9)</f>
        <v>148.0801575</v>
      </c>
      <c r="O2696" s="369">
        <f>'Assumptions (T&amp;D)'!O63/('Assumptions (T&amp;D)'!O9)</f>
        <v>164.7422252</v>
      </c>
      <c r="P2696" s="369">
        <f>'Assumptions (T&amp;D)'!P63/('Assumptions (T&amp;D)'!P9)</f>
        <v>185.238684</v>
      </c>
      <c r="Q2696" s="369">
        <f>'Assumptions (T&amp;D)'!Q63/('Assumptions (T&amp;D)'!Q9)</f>
        <v>201.6752059</v>
      </c>
      <c r="R2696" s="369">
        <f>'Assumptions (T&amp;D)'!R63/('Assumptions (T&amp;D)'!R9)</f>
        <v>223.7906001</v>
      </c>
      <c r="S2696" s="369">
        <f>'Assumptions (T&amp;D)'!S63/('Assumptions (T&amp;D)'!S9)</f>
        <v>247.1000922</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3.982510141</v>
      </c>
      <c r="D2697" s="371">
        <f>'Assumptions (T&amp;D)'!D65/('Assumptions (T&amp;D)'!D9)</f>
        <v>3.820206587</v>
      </c>
      <c r="E2697" s="371">
        <f>'Assumptions (T&amp;D)'!E65/('Assumptions (T&amp;D)'!E9)</f>
        <v>3.861133407</v>
      </c>
      <c r="F2697" s="371">
        <f>'Assumptions (T&amp;D)'!F65/('Assumptions (T&amp;D)'!F9)</f>
        <v>3.733550642</v>
      </c>
      <c r="G2697" s="371">
        <f>'Assumptions (T&amp;D)'!G65/('Assumptions (T&amp;D)'!G9)</f>
        <v>3.59947044</v>
      </c>
      <c r="H2697" s="371">
        <f>'Assumptions (T&amp;D)'!H65/('Assumptions (T&amp;D)'!H9)</f>
        <v>3.532023862</v>
      </c>
      <c r="I2697" s="371">
        <f>'Assumptions (T&amp;D)'!I65/('Assumptions (T&amp;D)'!I9)</f>
        <v>3.365979382</v>
      </c>
      <c r="J2697" s="371">
        <f>'Assumptions (T&amp;D)'!J65/('Assumptions (T&amp;D)'!J9)</f>
        <v>3.297346673</v>
      </c>
      <c r="K2697" s="371">
        <f>'Assumptions (T&amp;D)'!K65/('Assumptions (T&amp;D)'!K9)</f>
        <v>3.289893784</v>
      </c>
      <c r="L2697" s="371">
        <f>'Assumptions (T&amp;D)'!L65/('Assumptions (T&amp;D)'!L9)</f>
        <v>2.708007818</v>
      </c>
      <c r="M2697" s="371">
        <f>'Assumptions (T&amp;D)'!M65/('Assumptions (T&amp;D)'!M9)</f>
        <v>2.579034568</v>
      </c>
      <c r="N2697" s="371">
        <f>'Assumptions (T&amp;D)'!N65/('Assumptions (T&amp;D)'!N9)</f>
        <v>2.501098314</v>
      </c>
      <c r="O2697" s="371">
        <f>'Assumptions (T&amp;D)'!O65/('Assumptions (T&amp;D)'!O9)</f>
        <v>2.877668722</v>
      </c>
      <c r="P2697" s="371">
        <f>'Assumptions (T&amp;D)'!P65/('Assumptions (T&amp;D)'!P9)</f>
        <v>3.102786568</v>
      </c>
      <c r="Q2697" s="371">
        <f>'Assumptions (T&amp;D)'!Q65/('Assumptions (T&amp;D)'!Q9)</f>
        <v>2.855800224</v>
      </c>
      <c r="R2697" s="371">
        <f>'Assumptions (T&amp;D)'!R65/('Assumptions (T&amp;D)'!R9)</f>
        <v>2.799863242</v>
      </c>
      <c r="S2697" s="371">
        <f>'Assumptions (T&amp;D)'!S65/('Assumptions (T&amp;D)'!S9)</f>
        <v>2.770557877</v>
      </c>
      <c r="T2697" s="371">
        <f>'Assumptions (T&amp;D)'!T65/('Assumptions (T&amp;D)'!T9)</f>
        <v>2.827520649</v>
      </c>
      <c r="U2697" s="371">
        <f>'Assumptions (T&amp;D)'!U65/('Assumptions (T&amp;D)'!U9)</f>
        <v>2.827520649</v>
      </c>
      <c r="V2697" s="371">
        <f>'Assumptions (T&amp;D)'!V65/('Assumptions (T&amp;D)'!V9)</f>
        <v>2.827520649</v>
      </c>
      <c r="W2697" s="371">
        <f>'Assumptions (T&amp;D)'!W65/('Assumptions (T&amp;D)'!W9)</f>
        <v>2.827520649</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0.4058324038</v>
      </c>
      <c r="D2698" s="366">
        <f>'Assumptions (T&amp;D)'!D55*'Inflation GDP Population'!C$11/'Inflation GDP Population'!$S$11</f>
        <v>0.3756576614</v>
      </c>
      <c r="E2698" s="366">
        <f>'Assumptions (T&amp;D)'!E55*'Inflation GDP Population'!D$11/'Inflation GDP Population'!$S$11</f>
        <v>0.5048733539</v>
      </c>
      <c r="F2698" s="366">
        <f>'Assumptions (T&amp;D)'!F55*'Inflation GDP Population'!E$11/'Inflation GDP Population'!$S$11</f>
        <v>0.8714085922</v>
      </c>
      <c r="G2698" s="366">
        <f>'Assumptions (T&amp;D)'!G55*'Inflation GDP Population'!F$11/'Inflation GDP Population'!$S$11</f>
        <v>0.7842841416</v>
      </c>
      <c r="H2698" s="366">
        <f>'Assumptions (T&amp;D)'!H55*'Inflation GDP Population'!G$11/'Inflation GDP Population'!$S$11</f>
        <v>0.8277503385</v>
      </c>
      <c r="I2698" s="366">
        <f>'Assumptions (T&amp;D)'!I55*'Inflation GDP Population'!H$11/'Inflation GDP Population'!$S$11</f>
        <v>1.258245966</v>
      </c>
      <c r="J2698" s="366">
        <f>'Assumptions (T&amp;D)'!J55*'Inflation GDP Population'!I$11/'Inflation GDP Population'!$S$11</f>
        <v>1.037693025</v>
      </c>
      <c r="K2698" s="366">
        <f>'Assumptions (T&amp;D)'!K55*'Inflation GDP Population'!J$11/'Inflation GDP Population'!$S$11</f>
        <v>0.7865767332</v>
      </c>
      <c r="L2698" s="366">
        <f>'Assumptions (T&amp;D)'!L55*'Inflation GDP Population'!K$11/'Inflation GDP Population'!$S$11</f>
        <v>2.033782858</v>
      </c>
      <c r="M2698" s="366">
        <f>'Assumptions (T&amp;D)'!M55*'Inflation GDP Population'!L$11/'Inflation GDP Population'!$S$11</f>
        <v>2.084556737</v>
      </c>
      <c r="N2698" s="366">
        <f>'Assumptions (T&amp;D)'!N55*'Inflation GDP Population'!M$11/'Inflation GDP Population'!$S$11</f>
        <v>1.146688597</v>
      </c>
      <c r="O2698" s="366">
        <f>'Assumptions (T&amp;D)'!O55*'Inflation GDP Population'!N$11/'Inflation GDP Population'!$S$11</f>
        <v>4.355753178</v>
      </c>
      <c r="P2698" s="366">
        <f>'Assumptions (T&amp;D)'!P55*'Inflation GDP Population'!O$11/'Inflation GDP Population'!$S$11</f>
        <v>4.042471538</v>
      </c>
      <c r="Q2698" s="366">
        <f>'Assumptions (T&amp;D)'!Q55*'Inflation GDP Population'!P$11/'Inflation GDP Population'!$S$11</f>
        <v>3.366130147</v>
      </c>
      <c r="R2698" s="366">
        <f>'Assumptions (T&amp;D)'!R55*'Inflation GDP Population'!Q$11/'Inflation GDP Population'!$S$11</f>
        <v>3.233359138</v>
      </c>
      <c r="S2698" s="366">
        <f>'Assumptions (T&amp;D)'!S55*'Inflation GDP Population'!R$11/'Inflation GDP Population'!$S$11</f>
        <v>3.036240692</v>
      </c>
      <c r="T2698" s="366">
        <f>'Assumptions (T&amp;D)'!T55*'Inflation GDP Population'!S$11/'Inflation GDP Population'!$S$11</f>
        <v>3.814313356</v>
      </c>
      <c r="U2698" s="366">
        <f>'Assumptions (T&amp;D)'!U55*'Inflation GDP Population'!T$11/'Inflation GDP Population'!$S$11</f>
        <v>3.862493259</v>
      </c>
      <c r="V2698" s="367">
        <f>'Assumptions (T&amp;D)'!V55*'Inflation GDP Population'!U$16/'Inflation GDP Population'!$S$16</f>
        <v>4.003500569</v>
      </c>
      <c r="W2698" s="367">
        <f>'Assumptions (T&amp;D)'!W55*'Inflation GDP Population'!V$16/'Inflation GDP Population'!$S$16</f>
        <v>4.170213798</v>
      </c>
      <c r="X2698" s="367">
        <f>'Assumptions (T&amp;D)'!X55*'Inflation GDP Population'!W$16/'Inflation GDP Population'!$S$16</f>
        <v>5.731049062</v>
      </c>
      <c r="Y2698" s="367">
        <f>'Assumptions (T&amp;D)'!Y55*'Inflation GDP Population'!X$16/'Inflation GDP Population'!$S$16</f>
        <v>5.200522563</v>
      </c>
      <c r="Z2698" s="367">
        <f>'Assumptions (T&amp;D)'!Z55*'Inflation GDP Population'!Y$16/'Inflation GDP Population'!$S$16</f>
        <v>5.351751069</v>
      </c>
      <c r="AA2698" s="367">
        <f>'Assumptions (T&amp;D)'!AA55*'Inflation GDP Population'!Z$16/'Inflation GDP Population'!$S$16</f>
        <v>5.583663481</v>
      </c>
      <c r="AB2698" s="367">
        <f>'Assumptions (T&amp;D)'!AB55*'Inflation GDP Population'!AA$16/'Inflation GDP Population'!$S$16</f>
        <v>5.838299314</v>
      </c>
      <c r="AC2698" s="367">
        <f>'Assumptions (T&amp;D)'!AC55*'Inflation GDP Population'!AB$16/'Inflation GDP Population'!$S$16</f>
        <v>6.068894731</v>
      </c>
      <c r="AD2698" s="367">
        <f>'Assumptions (T&amp;D)'!AD55*'Inflation GDP Population'!AC$16/'Inflation GDP Population'!$S$16</f>
        <v>6.453156353</v>
      </c>
      <c r="AE2698" s="367">
        <f>'Assumptions (T&amp;D)'!AE55*'Inflation GDP Population'!AD$16/'Inflation GDP Population'!$S$16</f>
        <v>6.585781299</v>
      </c>
      <c r="AF2698" s="367">
        <f>'Assumptions (T&amp;D)'!AF55*'Inflation GDP Population'!AE$16/'Inflation GDP Population'!$S$16</f>
        <v>6.936041628</v>
      </c>
      <c r="AG2698" s="367">
        <f>'Assumptions (T&amp;D)'!AG55*'Inflation GDP Population'!AF$16/'Inflation GDP Population'!$S$16</f>
        <v>7.271045178</v>
      </c>
      <c r="AH2698" s="367">
        <f>'Assumptions (T&amp;D)'!AH55*'Inflation GDP Population'!AG$16/'Inflation GDP Population'!$S$16</f>
        <v>7.654620732</v>
      </c>
      <c r="AI2698" s="367">
        <f>'Assumptions (T&amp;D)'!AI55*'Inflation GDP Population'!AH$16/'Inflation GDP Population'!$S$16</f>
        <v>7.817596527</v>
      </c>
      <c r="AJ2698" s="367">
        <f>'Assumptions (T&amp;D)'!AJ55*'Inflation GDP Population'!AI$16/'Inflation GDP Population'!$S$16</f>
        <v>8.094235653</v>
      </c>
      <c r="AK2698" s="367">
        <f>'Assumptions (T&amp;D)'!AK55*'Inflation GDP Population'!AJ$16/'Inflation GDP Population'!$S$16</f>
        <v>8.615466981</v>
      </c>
      <c r="AL2698" s="367">
        <f>'Assumptions (T&amp;D)'!AL55*'Inflation GDP Population'!AK$16/'Inflation GDP Population'!$S$16</f>
        <v>8.733620819</v>
      </c>
      <c r="AM2698" s="367">
        <f>'Assumptions (T&amp;D)'!AM55*'Inflation GDP Population'!AL$16/'Inflation GDP Population'!$S$16</f>
        <v>9.068557405</v>
      </c>
      <c r="AN2698" s="367">
        <f>'Assumptions (T&amp;D)'!AN55*'Inflation GDP Population'!AM$16/'Inflation GDP Population'!$S$16</f>
        <v>9.740003187</v>
      </c>
      <c r="AO2698" s="367">
        <f>'Assumptions (T&amp;D)'!AO55*'Inflation GDP Population'!AN$16/'Inflation GDP Population'!$S$16</f>
        <v>9.872029682</v>
      </c>
      <c r="AP2698" s="367">
        <f>'Assumptions (T&amp;D)'!AP55*'Inflation GDP Population'!AO$16/'Inflation GDP Population'!$S$16</f>
        <v>11.47056679</v>
      </c>
      <c r="AQ2698" s="367">
        <f>'Assumptions (T&amp;D)'!AQ55*'Inflation GDP Population'!AP$16/'Inflation GDP Population'!$S$16</f>
        <v>13.43361442</v>
      </c>
      <c r="AR2698" s="367">
        <f>'Assumptions (T&amp;D)'!AR55*'Inflation GDP Population'!AQ$16/'Inflation GDP Population'!$S$16</f>
        <v>10.77780532</v>
      </c>
      <c r="AS2698" s="367">
        <f>'Assumptions (T&amp;D)'!AS55*'Inflation GDP Population'!AR$16/'Inflation GDP Population'!$S$16</f>
        <v>11.54625596</v>
      </c>
      <c r="AT2698" s="367">
        <f>'Assumptions (T&amp;D)'!AT55*'Inflation GDP Population'!AS$16/'Inflation GDP Population'!$S$16</f>
        <v>12.04238681</v>
      </c>
      <c r="AU2698" s="367">
        <f>'Assumptions (T&amp;D)'!AU55*'Inflation GDP Population'!AT$16/'Inflation GDP Population'!$S$16</f>
        <v>11.98893937</v>
      </c>
      <c r="AV2698" s="367">
        <f>'Assumptions (T&amp;D)'!AV55*'Inflation GDP Population'!AU$16/'Inflation GDP Population'!$S$16</f>
        <v>12.74409174</v>
      </c>
      <c r="AW2698" s="367">
        <f>'Assumptions (T&amp;D)'!AW55*'Inflation GDP Population'!AV$16/'Inflation GDP Population'!$S$16</f>
        <v>13.20546361</v>
      </c>
      <c r="AX2698" s="367">
        <f>'Assumptions (T&amp;D)'!AX55*'Inflation GDP Population'!AW$16/'Inflation GDP Population'!$S$16</f>
        <v>13.30708341</v>
      </c>
      <c r="AY2698" s="367">
        <f>'Assumptions (T&amp;D)'!AY55*'Inflation GDP Population'!AX$16/'Inflation GDP Population'!$S$16</f>
        <v>13.77169765</v>
      </c>
      <c r="AZ2698" s="367">
        <f>'Assumptions (T&amp;D)'!AZ55*'Inflation GDP Population'!AY$16/'Inflation GDP Population'!$S$16</f>
        <v>16.39417232</v>
      </c>
      <c r="BA2698" s="367">
        <f>'Assumptions (T&amp;D)'!BA55*'Inflation GDP Population'!AZ$16/'Inflation GDP Population'!$S$16</f>
        <v>15.23747548</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0.1623329615</v>
      </c>
      <c r="D2699" s="371">
        <f>D2698*'Assumptions (T&amp;D)'!$C$18</f>
        <v>0.1502630645</v>
      </c>
      <c r="E2699" s="371">
        <f>E2698*'Assumptions (T&amp;D)'!$C$18</f>
        <v>0.2019493415</v>
      </c>
      <c r="F2699" s="371">
        <f>F2698*'Assumptions (T&amp;D)'!$C$18</f>
        <v>0.3485634369</v>
      </c>
      <c r="G2699" s="371">
        <f>G2698*'Assumptions (T&amp;D)'!$C$18</f>
        <v>0.3137136566</v>
      </c>
      <c r="H2699" s="371">
        <f>H2698*'Assumptions (T&amp;D)'!$C$18</f>
        <v>0.3311001354</v>
      </c>
      <c r="I2699" s="371">
        <f>I2698*'Assumptions (T&amp;D)'!$C$18</f>
        <v>0.5032983863</v>
      </c>
      <c r="J2699" s="371">
        <f>J2698*'Assumptions (T&amp;D)'!$C$18</f>
        <v>0.4150772101</v>
      </c>
      <c r="K2699" s="371">
        <f>K2698*'Assumptions (T&amp;D)'!$C$18</f>
        <v>0.3146306933</v>
      </c>
      <c r="L2699" s="371">
        <f>L2698*'Assumptions (T&amp;D)'!$C$18</f>
        <v>0.8135131433</v>
      </c>
      <c r="M2699" s="371">
        <f>M2698*'Assumptions (T&amp;D)'!$C$18</f>
        <v>0.8338226947</v>
      </c>
      <c r="N2699" s="371">
        <f>N2698*'Assumptions (T&amp;D)'!$C$18</f>
        <v>0.4586754387</v>
      </c>
      <c r="O2699" s="371">
        <f>O2698*'Assumptions (T&amp;D)'!$C$18</f>
        <v>1.742301271</v>
      </c>
      <c r="P2699" s="371">
        <f>P2698*'Assumptions (T&amp;D)'!$C$18</f>
        <v>1.616988615</v>
      </c>
      <c r="Q2699" s="371">
        <f>Q2698*'Assumptions (T&amp;D)'!$C$18</f>
        <v>1.346452059</v>
      </c>
      <c r="R2699" s="371">
        <f>R2698*'Assumptions (T&amp;D)'!$C$18</f>
        <v>1.293343655</v>
      </c>
      <c r="S2699" s="371">
        <f>S2698*'Assumptions (T&amp;D)'!$C$18</f>
        <v>1.214496277</v>
      </c>
      <c r="T2699" s="371">
        <f>T2698*'Assumptions (T&amp;D)'!$C$18</f>
        <v>1.525725342</v>
      </c>
      <c r="U2699" s="371">
        <f>U2698*'Assumptions (T&amp;D)'!$C$18</f>
        <v>1.544997304</v>
      </c>
      <c r="V2699" s="371">
        <f>V2698*'Assumptions (T&amp;D)'!$C$18</f>
        <v>1.601400228</v>
      </c>
      <c r="W2699" s="371">
        <f>W2698*'Assumptions (T&amp;D)'!$C$18</f>
        <v>1.668085519</v>
      </c>
      <c r="X2699" s="371">
        <f>X2698*'Assumptions (T&amp;D)'!$C$18</f>
        <v>2.292419625</v>
      </c>
      <c r="Y2699" s="371">
        <f>Y2698*'Assumptions (T&amp;D)'!$C$18</f>
        <v>2.080209025</v>
      </c>
      <c r="Z2699" s="371">
        <f>Z2698*'Assumptions (T&amp;D)'!$C$18</f>
        <v>2.140700428</v>
      </c>
      <c r="AA2699" s="371">
        <f>AA2698*'Assumptions (T&amp;D)'!$C$18</f>
        <v>2.233465393</v>
      </c>
      <c r="AB2699" s="371">
        <f>AB2698*'Assumptions (T&amp;D)'!$C$18</f>
        <v>2.335319725</v>
      </c>
      <c r="AC2699" s="371">
        <f>AC2698*'Assumptions (T&amp;D)'!$C$18</f>
        <v>2.427557892</v>
      </c>
      <c r="AD2699" s="371">
        <f>AD2698*'Assumptions (T&amp;D)'!$C$18</f>
        <v>2.581262541</v>
      </c>
      <c r="AE2699" s="371">
        <f>AE2698*'Assumptions (T&amp;D)'!$C$18</f>
        <v>2.63431252</v>
      </c>
      <c r="AF2699" s="371">
        <f>AF2698*'Assumptions (T&amp;D)'!$C$18</f>
        <v>2.774416651</v>
      </c>
      <c r="AG2699" s="371">
        <f>AG2698*'Assumptions (T&amp;D)'!$C$18</f>
        <v>2.908418071</v>
      </c>
      <c r="AH2699" s="371">
        <f>AH2698*'Assumptions (T&amp;D)'!$C$18</f>
        <v>3.061848293</v>
      </c>
      <c r="AI2699" s="371">
        <f>AI2698*'Assumptions (T&amp;D)'!$C$18</f>
        <v>3.127038611</v>
      </c>
      <c r="AJ2699" s="371">
        <f>AJ2698*'Assumptions (T&amp;D)'!$C$18</f>
        <v>3.237694261</v>
      </c>
      <c r="AK2699" s="371">
        <f>AK2698*'Assumptions (T&amp;D)'!$C$18</f>
        <v>3.446186792</v>
      </c>
      <c r="AL2699" s="371">
        <f>AL2698*'Assumptions (T&amp;D)'!$C$18</f>
        <v>3.493448328</v>
      </c>
      <c r="AM2699" s="371">
        <f>AM2698*'Assumptions (T&amp;D)'!$C$18</f>
        <v>3.627422962</v>
      </c>
      <c r="AN2699" s="371">
        <f>AN2698*'Assumptions (T&amp;D)'!$C$18</f>
        <v>3.896001275</v>
      </c>
      <c r="AO2699" s="371">
        <f>AO2698*'Assumptions (T&amp;D)'!$C$18</f>
        <v>3.948811873</v>
      </c>
      <c r="AP2699" s="371">
        <f>AP2698*'Assumptions (T&amp;D)'!$C$18</f>
        <v>4.588226714</v>
      </c>
      <c r="AQ2699" s="371">
        <f>AQ2698*'Assumptions (T&amp;D)'!$C$18</f>
        <v>5.373445767</v>
      </c>
      <c r="AR2699" s="371">
        <f>AR2698*'Assumptions (T&amp;D)'!$C$18</f>
        <v>4.311122129</v>
      </c>
      <c r="AS2699" s="371">
        <f>AS2698*'Assumptions (T&amp;D)'!$C$18</f>
        <v>4.618502386</v>
      </c>
      <c r="AT2699" s="371">
        <f>AT2698*'Assumptions (T&amp;D)'!$C$18</f>
        <v>4.816954722</v>
      </c>
      <c r="AU2699" s="371">
        <f>AU2698*'Assumptions (T&amp;D)'!$C$18</f>
        <v>4.795575749</v>
      </c>
      <c r="AV2699" s="371">
        <f>AV2698*'Assumptions (T&amp;D)'!$C$18</f>
        <v>5.097636695</v>
      </c>
      <c r="AW2699" s="371">
        <f>AW2698*'Assumptions (T&amp;D)'!$C$18</f>
        <v>5.282185443</v>
      </c>
      <c r="AX2699" s="371">
        <f>AX2698*'Assumptions (T&amp;D)'!$C$18</f>
        <v>5.322833363</v>
      </c>
      <c r="AY2699" s="371">
        <f>AY2698*'Assumptions (T&amp;D)'!$C$18</f>
        <v>5.508679058</v>
      </c>
      <c r="AZ2699" s="371">
        <f>AZ2698*'Assumptions (T&amp;D)'!$C$18</f>
        <v>6.557668929</v>
      </c>
      <c r="BA2699" s="371">
        <f>BA2698*'Assumptions (T&amp;D)'!$C$18</f>
        <v>6.094990193</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0.2434994423</v>
      </c>
      <c r="D2700" s="371">
        <f>D2698*'Assumptions (T&amp;D)'!$C$19</f>
        <v>0.2253945968</v>
      </c>
      <c r="E2700" s="371">
        <f>E2698*'Assumptions (T&amp;D)'!$C$19</f>
        <v>0.3029240123</v>
      </c>
      <c r="F2700" s="371">
        <f>F2698*'Assumptions (T&amp;D)'!$C$19</f>
        <v>0.5228451553</v>
      </c>
      <c r="G2700" s="371">
        <f>G2698*'Assumptions (T&amp;D)'!$C$19</f>
        <v>0.470570485</v>
      </c>
      <c r="H2700" s="371">
        <f>H2698*'Assumptions (T&amp;D)'!$C$19</f>
        <v>0.4966502031</v>
      </c>
      <c r="I2700" s="371">
        <f>I2698*'Assumptions (T&amp;D)'!$C$19</f>
        <v>0.7549475795</v>
      </c>
      <c r="J2700" s="371">
        <f>J2698*'Assumptions (T&amp;D)'!$C$19</f>
        <v>0.6226158151</v>
      </c>
      <c r="K2700" s="371">
        <f>K2698*'Assumptions (T&amp;D)'!$C$19</f>
        <v>0.4719460399</v>
      </c>
      <c r="L2700" s="371">
        <f>L2698*'Assumptions (T&amp;D)'!$C$19</f>
        <v>1.220269715</v>
      </c>
      <c r="M2700" s="371">
        <f>M2698*'Assumptions (T&amp;D)'!$C$19</f>
        <v>1.250734042</v>
      </c>
      <c r="N2700" s="371">
        <f>N2698*'Assumptions (T&amp;D)'!$C$19</f>
        <v>0.6880131581</v>
      </c>
      <c r="O2700" s="371">
        <f>O2698*'Assumptions (T&amp;D)'!$C$19</f>
        <v>2.613451907</v>
      </c>
      <c r="P2700" s="371">
        <f>P2698*'Assumptions (T&amp;D)'!$C$19</f>
        <v>2.425482923</v>
      </c>
      <c r="Q2700" s="371">
        <f>Q2698*'Assumptions (T&amp;D)'!$C$19</f>
        <v>2.019678088</v>
      </c>
      <c r="R2700" s="371">
        <f>R2698*'Assumptions (T&amp;D)'!$C$19</f>
        <v>1.940015483</v>
      </c>
      <c r="S2700" s="371">
        <f>S2698*'Assumptions (T&amp;D)'!$C$19</f>
        <v>1.821744415</v>
      </c>
      <c r="T2700" s="371">
        <f>T2698*'Assumptions (T&amp;D)'!$C$19</f>
        <v>2.288588014</v>
      </c>
      <c r="U2700" s="371">
        <f>U2698*'Assumptions (T&amp;D)'!$C$19</f>
        <v>2.317495955</v>
      </c>
      <c r="V2700" s="371">
        <f>V2698*'Assumptions (T&amp;D)'!$C$19</f>
        <v>2.402100342</v>
      </c>
      <c r="W2700" s="371">
        <f>W2698*'Assumptions (T&amp;D)'!$C$19</f>
        <v>2.502128279</v>
      </c>
      <c r="X2700" s="371">
        <f>X2698*'Assumptions (T&amp;D)'!$C$19</f>
        <v>3.438629437</v>
      </c>
      <c r="Y2700" s="371">
        <f>Y2698*'Assumptions (T&amp;D)'!$C$19</f>
        <v>3.120313538</v>
      </c>
      <c r="Z2700" s="371">
        <f>Z2698*'Assumptions (T&amp;D)'!$C$19</f>
        <v>3.211050641</v>
      </c>
      <c r="AA2700" s="371">
        <f>AA2698*'Assumptions (T&amp;D)'!$C$19</f>
        <v>3.350198089</v>
      </c>
      <c r="AB2700" s="371">
        <f>AB2698*'Assumptions (T&amp;D)'!$C$19</f>
        <v>3.502979588</v>
      </c>
      <c r="AC2700" s="371">
        <f>AC2698*'Assumptions (T&amp;D)'!$C$19</f>
        <v>3.641336839</v>
      </c>
      <c r="AD2700" s="371">
        <f>AD2698*'Assumptions (T&amp;D)'!$C$19</f>
        <v>3.871893812</v>
      </c>
      <c r="AE2700" s="371">
        <f>AE2698*'Assumptions (T&amp;D)'!$C$19</f>
        <v>3.95146878</v>
      </c>
      <c r="AF2700" s="371">
        <f>AF2698*'Assumptions (T&amp;D)'!$C$19</f>
        <v>4.161624977</v>
      </c>
      <c r="AG2700" s="371">
        <f>AG2698*'Assumptions (T&amp;D)'!$C$19</f>
        <v>4.362627107</v>
      </c>
      <c r="AH2700" s="371">
        <f>AH2698*'Assumptions (T&amp;D)'!$C$19</f>
        <v>4.592772439</v>
      </c>
      <c r="AI2700" s="371">
        <f>AI2698*'Assumptions (T&amp;D)'!$C$19</f>
        <v>4.690557916</v>
      </c>
      <c r="AJ2700" s="371">
        <f>AJ2698*'Assumptions (T&amp;D)'!$C$19</f>
        <v>4.856541392</v>
      </c>
      <c r="AK2700" s="371">
        <f>AK2698*'Assumptions (T&amp;D)'!$C$19</f>
        <v>5.169280189</v>
      </c>
      <c r="AL2700" s="371">
        <f>AL2698*'Assumptions (T&amp;D)'!$C$19</f>
        <v>5.240172491</v>
      </c>
      <c r="AM2700" s="371">
        <f>AM2698*'Assumptions (T&amp;D)'!$C$19</f>
        <v>5.441134443</v>
      </c>
      <c r="AN2700" s="371">
        <f>AN2698*'Assumptions (T&amp;D)'!$C$19</f>
        <v>5.844001912</v>
      </c>
      <c r="AO2700" s="371">
        <f>AO2698*'Assumptions (T&amp;D)'!$C$19</f>
        <v>5.923217809</v>
      </c>
      <c r="AP2700" s="371">
        <f>AP2698*'Assumptions (T&amp;D)'!$C$19</f>
        <v>6.882340071</v>
      </c>
      <c r="AQ2700" s="371">
        <f>AQ2698*'Assumptions (T&amp;D)'!$C$19</f>
        <v>8.06016865</v>
      </c>
      <c r="AR2700" s="371">
        <f>AR2698*'Assumptions (T&amp;D)'!$C$19</f>
        <v>6.466683193</v>
      </c>
      <c r="AS2700" s="371">
        <f>AS2698*'Assumptions (T&amp;D)'!$C$19</f>
        <v>6.927753579</v>
      </c>
      <c r="AT2700" s="371">
        <f>AT2698*'Assumptions (T&amp;D)'!$C$19</f>
        <v>7.225432083</v>
      </c>
      <c r="AU2700" s="371">
        <f>AU2698*'Assumptions (T&amp;D)'!$C$19</f>
        <v>7.193363624</v>
      </c>
      <c r="AV2700" s="371">
        <f>AV2698*'Assumptions (T&amp;D)'!$C$19</f>
        <v>7.646455043</v>
      </c>
      <c r="AW2700" s="371">
        <f>AW2698*'Assumptions (T&amp;D)'!$C$19</f>
        <v>7.923278164</v>
      </c>
      <c r="AX2700" s="371">
        <f>AX2698*'Assumptions (T&amp;D)'!$C$19</f>
        <v>7.984250044</v>
      </c>
      <c r="AY2700" s="371">
        <f>AY2698*'Assumptions (T&amp;D)'!$C$19</f>
        <v>8.263018587</v>
      </c>
      <c r="AZ2700" s="371">
        <f>AZ2698*'Assumptions (T&amp;D)'!$C$19</f>
        <v>9.836503394</v>
      </c>
      <c r="BA2700" s="371">
        <f>BA2698*'Assumptions (T&amp;D)'!$C$19</f>
        <v>9.14248529</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-0.007665546595</v>
      </c>
      <c r="D2701" s="372">
        <f t="array" ref="D2701">SUM(IF(ISERROR(D2702:D2752),"",D2702:D2752))</f>
        <v>-0.01512525243</v>
      </c>
      <c r="E2701" s="372">
        <f t="array" ref="E2701">SUM(IF(ISERROR(E2702:E2752),"",E2702:E2752))</f>
        <v>-0.02537997892</v>
      </c>
      <c r="F2701" s="372">
        <f t="array" ref="F2701">SUM(IF(ISERROR(F2702:F2752),"",F2702:F2752))</f>
        <v>-0.04304508882</v>
      </c>
      <c r="G2701" s="372">
        <f t="array" ref="G2701">SUM(IF(ISERROR(G2702:G2752),"",G2702:G2752))</f>
        <v>-0.05990364529</v>
      </c>
      <c r="H2701" s="372">
        <f t="array" ref="H2701">SUM(IF(ISERROR(H2702:H2752),"",H2702:H2752))</f>
        <v>-0.07838399243</v>
      </c>
      <c r="I2701" s="372">
        <f t="array" ref="I2701">SUM(IF(ISERROR(I2702:I2752),"",I2702:I2752))</f>
        <v>-0.1058735528</v>
      </c>
      <c r="J2701" s="372">
        <f t="array" ref="J2701">SUM(IF(ISERROR(J2702:J2752),"",J2702:J2752))</f>
        <v>-0.1305029633</v>
      </c>
      <c r="K2701" s="372">
        <f t="array" ref="K2701">SUM(IF(ISERROR(K2702:K2752),"",K2702:K2752))</f>
        <v>-0.1515590723</v>
      </c>
      <c r="L2701" s="372">
        <f t="array" ref="L2701">SUM(IF(ISERROR(L2702:L2752),"",L2702:L2752))</f>
        <v>-0.1971731417</v>
      </c>
      <c r="M2701" s="372">
        <f t="array" ref="M2701">SUM(IF(ISERROR(M2702:M2752),"",M2702:M2752))</f>
        <v>-0.2459129195</v>
      </c>
      <c r="N2701" s="372">
        <f t="array" ref="N2701">SUM(IF(ISERROR(N2702:N2752),"",N2702:N2752))</f>
        <v>-0.2792529577</v>
      </c>
      <c r="O2701" s="372">
        <f t="array" ref="O2701">SUM(IF(ISERROR(O2702:O2752),"",O2702:O2752))</f>
        <v>-0.3747909157</v>
      </c>
      <c r="P2701" s="372">
        <f t="array" ref="P2701">SUM(IF(ISERROR(P2702:P2752),"",P2702:P2752))</f>
        <v>-0.468949521</v>
      </c>
      <c r="Q2701" s="372">
        <f t="array" ref="Q2701">SUM(IF(ISERROR(Q2702:Q2752),"",Q2702:Q2752))</f>
        <v>-0.5548056169</v>
      </c>
      <c r="R2701" s="372">
        <f t="array" ref="R2701">SUM(IF(ISERROR(R2702:R2752),"",R2702:R2752))</f>
        <v>-0.626855676</v>
      </c>
      <c r="S2701" s="372">
        <f t="array" ref="S2701">SUM(IF(ISERROR(S2702:S2752),"",S2702:S2752))</f>
        <v>-0.6997481246</v>
      </c>
      <c r="T2701" s="372">
        <f t="array" ref="T2701">SUM(IF(ISERROR(T2702:T2752),"",T2702:T2752))</f>
        <v>-0.7859037713</v>
      </c>
      <c r="U2701" s="372">
        <f t="array" ref="U2701">SUM(IF(ISERROR(U2702:U2752),"",U2702:U2752))</f>
        <v>-0.8631744016</v>
      </c>
      <c r="V2701" s="372">
        <f t="array" ref="V2701">SUM(IF(ISERROR(V2702:V2752),"",V2702:V2752))</f>
        <v>-0.9500798076</v>
      </c>
      <c r="W2701" s="372">
        <f t="array" ref="W2701">SUM(IF(ISERROR(W2702:W2752),"",W2702:W2752))</f>
        <v>-1.042615309</v>
      </c>
      <c r="X2701" s="372">
        <f t="array" ref="X2701">SUM(IF(ISERROR(X2702:X2752),"",X2702:X2752))</f>
        <v>-1.152717197</v>
      </c>
      <c r="Y2701" s="372">
        <f t="array" ref="Y2701">SUM(IF(ISERROR(Y2702:Y2752),"",Y2702:Y2752))</f>
        <v>-1.266384509</v>
      </c>
      <c r="Z2701" s="372">
        <f t="array" ref="Z2701">SUM(IF(ISERROR(Z2702:Z2752),"",Z2702:Z2752))</f>
        <v>-1.3978219</v>
      </c>
      <c r="AA2701" s="372">
        <f t="array" ref="AA2701">SUM(IF(ISERROR(AA2702:AA2752),"",AA2702:AA2752))</f>
        <v>-1.492628322</v>
      </c>
      <c r="AB2701" s="372">
        <f t="array" ref="AB2701">SUM(IF(ISERROR(AB2702:AB2752),"",AB2702:AB2752))</f>
        <v>-1.594823982</v>
      </c>
      <c r="AC2701" s="372">
        <f t="array" ref="AC2701">SUM(IF(ISERROR(AC2702:AC2752),"",AC2702:AC2752))</f>
        <v>-1.741763901</v>
      </c>
      <c r="AD2701" s="372">
        <f t="array" ref="AD2701">SUM(IF(ISERROR(AD2702:AD2752),"",AD2702:AD2752))</f>
        <v>-1.781355079</v>
      </c>
      <c r="AE2701" s="372">
        <f t="array" ref="AE2701">SUM(IF(ISERROR(AE2702:AE2752),"",AE2702:AE2752))</f>
        <v>-1.837201675</v>
      </c>
      <c r="AF2701" s="372">
        <f t="array" ref="AF2701">SUM(IF(ISERROR(AF2702:AF2752),"",AF2702:AF2752))</f>
        <v>-1.92794239</v>
      </c>
      <c r="AG2701" s="372">
        <f t="array" ref="AG2701">SUM(IF(ISERROR(AG2702:AG2752),"",AG2702:AG2752))</f>
        <v>-2.034351476</v>
      </c>
      <c r="AH2701" s="372">
        <f t="array" ref="AH2701">SUM(IF(ISERROR(AH2702:AH2752),"",AH2702:AH2752))</f>
        <v>-2.160528655</v>
      </c>
      <c r="AI2701" s="372">
        <f t="array" ref="AI2701">SUM(IF(ISERROR(AI2702:AI2752),"",AI2702:AI2752))</f>
        <v>-2.266297642</v>
      </c>
      <c r="AJ2701" s="372">
        <f t="array" ref="AJ2701">SUM(IF(ISERROR(AJ2702:AJ2752),"",AJ2702:AJ2752))</f>
        <v>-2.380490479</v>
      </c>
      <c r="AK2701" s="372">
        <f t="array" ref="AK2701">SUM(IF(ISERROR(AK2702:AK2752),"",AK2702:AK2752))</f>
        <v>-2.50461018</v>
      </c>
      <c r="AL2701" s="372">
        <f t="array" ref="AL2701">SUM(IF(ISERROR(AL2702:AL2752),"",AL2702:AL2752))</f>
        <v>-2.630540804</v>
      </c>
      <c r="AM2701" s="372">
        <f t="array" ref="AM2701">SUM(IF(ISERROR(AM2702:AM2752),"",AM2702:AM2752))</f>
        <v>-2.709641932</v>
      </c>
      <c r="AN2701" s="372">
        <f t="array" ref="AN2701">SUM(IF(ISERROR(AN2702:AN2752),"",AN2702:AN2752))</f>
        <v>-2.825283765</v>
      </c>
      <c r="AO2701" s="372">
        <f t="array" ref="AO2701">SUM(IF(ISERROR(AO2702:AO2752),"",AO2702:AO2752))</f>
        <v>-2.943182547</v>
      </c>
      <c r="AP2701" s="372">
        <f t="array" ref="AP2701">SUM(IF(ISERROR(AP2702:AP2752),"",AP2702:AP2752))</f>
        <v>-3.088088612</v>
      </c>
      <c r="AQ2701" s="372">
        <f t="array" ref="AQ2701">SUM(IF(ISERROR(AQ2702:AQ2752),"",AQ2702:AQ2752))</f>
        <v>-3.267308893</v>
      </c>
      <c r="AR2701" s="372">
        <f t="array" ref="AR2701">SUM(IF(ISERROR(AR2702:AR2752),"",AR2702:AR2752))</f>
        <v>-3.396141105</v>
      </c>
      <c r="AS2701" s="372">
        <f t="array" ref="AS2701">SUM(IF(ISERROR(AS2702:AS2752),"",AS2702:AS2752))</f>
        <v>-3.531048614</v>
      </c>
      <c r="AT2701" s="372">
        <f t="array" ref="AT2701">SUM(IF(ISERROR(AT2702:AT2752),"",AT2702:AT2752))</f>
        <v>-3.676710419</v>
      </c>
      <c r="AU2701" s="372">
        <f t="array" ref="AU2701">SUM(IF(ISERROR(AU2702:AU2752),"",AU2702:AU2752))</f>
        <v>-3.815010798</v>
      </c>
      <c r="AV2701" s="372">
        <f t="array" ref="AV2701">SUM(IF(ISERROR(AV2702:AV2752),"",AV2702:AV2752))</f>
        <v>-3.96145134</v>
      </c>
      <c r="AW2701" s="372">
        <f t="array" ref="AW2701">SUM(IF(ISERROR(AW2702:AW2752),"",AW2702:AW2752))</f>
        <v>-4.109029323</v>
      </c>
      <c r="AX2701" s="372">
        <f t="array" ref="AX2701">SUM(IF(ISERROR(AX2702:AX2752),"",AX2702:AX2752))</f>
        <v>-4.259361801</v>
      </c>
      <c r="AY2701" s="372">
        <f t="array" ref="AY2701">SUM(IF(ISERROR(AY2702:AY2752),"",AY2702:AY2752))</f>
        <v>-4.415129488</v>
      </c>
      <c r="AZ2701" s="372">
        <f t="array" ref="AZ2701">SUM(IF(ISERROR(AZ2702:AZ2752),"",AZ2702:AZ2752))</f>
        <v>-4.608081982</v>
      </c>
      <c r="BA2701" s="372">
        <f t="array" ref="BA2701">SUM(IF(ISERROR(BA2702:BA2752),"",BA2702:BA2752))</f>
        <v>-4.783874839</v>
      </c>
      <c r="BB2701" s="372">
        <f t="array" ref="BB2701">SUM(IF(ISERROR(BB2702:BB2752),"",BB2702:BB2752))</f>
        <v>-4.667515276</v>
      </c>
      <c r="BC2701" s="372">
        <f t="array" ref="BC2701">SUM(IF(ISERROR(BC2702:BC2752),"",BC2702:BC2752))</f>
        <v>-4.520188591</v>
      </c>
      <c r="BD2701" s="372">
        <f t="array" ref="BD2701">SUM(IF(ISERROR(BD2702:BD2752),"",BD2702:BD2752))</f>
        <v>-4.360861609</v>
      </c>
      <c r="BE2701" s="372">
        <f t="array" ref="BE2701">SUM(IF(ISERROR(BE2702:BE2752),"",BE2702:BE2752))</f>
        <v>-4.133400496</v>
      </c>
      <c r="BF2701" s="372">
        <f t="array" ref="BF2701">SUM(IF(ISERROR(BF2702:BF2752),"",BF2702:BF2752))</f>
        <v>-3.820758141</v>
      </c>
      <c r="BG2701" s="372">
        <f t="array" ref="BG2701">SUM(IF(ISERROR(BG2702:BG2752),"",BG2702:BG2752))</f>
        <v>-3.593889774</v>
      </c>
      <c r="BH2701" s="372">
        <f t="array" ref="BH2701">SUM(IF(ISERROR(BH2702:BH2752),"",BH2702:BH2752))</f>
        <v>-3.327129753</v>
      </c>
      <c r="BI2701" s="372">
        <f t="array" ref="BI2701">SUM(IF(ISERROR(BI2702:BI2752),"",BI2702:BI2752))</f>
        <v>-3.028901</v>
      </c>
      <c r="BJ2701" s="372">
        <f t="array" ref="BJ2701">SUM(IF(ISERROR(BJ2702:BJ2752),"",BJ2702:BJ2752))</f>
        <v>-2.718531423</v>
      </c>
      <c r="BK2701" s="372">
        <f t="array" ref="BK2701">SUM(IF(ISERROR(BK2702:BK2752),"",BK2702:BK2752))</f>
        <v>-2.364807735</v>
      </c>
      <c r="BL2701" s="372">
        <f t="array" ref="BL2701">SUM(IF(ISERROR(BL2702:BL2752),"",BL2702:BL2752))</f>
        <v>-1.976801505</v>
      </c>
      <c r="BM2701" s="372">
        <f t="array" ref="BM2701">SUM(IF(ISERROR(BM2702:BM2752),"",BM2702:BM2752))</f>
        <v>-1.566514762</v>
      </c>
      <c r="BN2701" s="372">
        <f t="array" ref="BN2701">SUM(IF(ISERROR(BN2702:BN2752),"",BN2702:BN2752))</f>
        <v>-1.119135883</v>
      </c>
      <c r="BO2701" s="372">
        <f t="array" ref="BO2701">SUM(IF(ISERROR(BO2702:BO2752),"",BO2702:BO2752))</f>
        <v>-0.5511449979</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-0.007665546595</v>
      </c>
      <c r="D2702" s="373">
        <f>PPMT('Assumptions (T&amp;D) old'!$B$100,Model!X$1,'Assumptions (T&amp;D) old'!$B$103,Model!$C$2699)</f>
        <v>-0.008029660058</v>
      </c>
      <c r="E2702" s="373">
        <f>PPMT('Assumptions (T&amp;D) old'!$B$100,Model!Y$1,'Assumptions (T&amp;D) old'!$B$103,Model!$C$2699)</f>
        <v>-0.008411068911</v>
      </c>
      <c r="F2702" s="373">
        <f>PPMT('Assumptions (T&amp;D) old'!$B$100,Model!Z$1,'Assumptions (T&amp;D) old'!$B$103,Model!$C$2699)</f>
        <v>-0.008810594684</v>
      </c>
      <c r="G2702" s="373">
        <f>PPMT('Assumptions (T&amp;D) old'!$B$100,Model!AA$1,'Assumptions (T&amp;D) old'!$B$103,Model!$C$2699)</f>
        <v>-0.009229097932</v>
      </c>
      <c r="H2702" s="373">
        <f>PPMT('Assumptions (T&amp;D) old'!$B$100,Model!AB$1,'Assumptions (T&amp;D) old'!$B$103,Model!$C$2699)</f>
        <v>-0.009667480083</v>
      </c>
      <c r="I2702" s="373">
        <f>PPMT('Assumptions (T&amp;D) old'!$B$100,Model!AC$1,'Assumptions (T&amp;D) old'!$B$103,Model!$C$2699)</f>
        <v>-0.01012668539</v>
      </c>
      <c r="J2702" s="373">
        <f>PPMT('Assumptions (T&amp;D) old'!$B$100,Model!AD$1,'Assumptions (T&amp;D) old'!$B$103,Model!$C$2699)</f>
        <v>-0.01060770294</v>
      </c>
      <c r="K2702" s="373">
        <f>PPMT('Assumptions (T&amp;D) old'!$B$100,Model!AE$1,'Assumptions (T&amp;D) old'!$B$103,Model!$C$2699)</f>
        <v>-0.01111156883</v>
      </c>
      <c r="L2702" s="373">
        <f>PPMT('Assumptions (T&amp;D) old'!$B$100,Model!AF$1,'Assumptions (T&amp;D) old'!$B$103,Model!$C$2699)</f>
        <v>-0.01163936835</v>
      </c>
      <c r="M2702" s="373">
        <f>PPMT('Assumptions (T&amp;D) old'!$B$100,Model!AG$1,'Assumptions (T&amp;D) old'!$B$103,Model!$C$2699)</f>
        <v>-0.01219223835</v>
      </c>
      <c r="N2702" s="373">
        <f>PPMT('Assumptions (T&amp;D) old'!$B$100,Model!AH$1,'Assumptions (T&amp;D) old'!$B$103,Model!$C$2699)</f>
        <v>-0.01277136967</v>
      </c>
      <c r="O2702" s="373">
        <f>PPMT('Assumptions (T&amp;D) old'!$B$100,Model!AI$1,'Assumptions (T&amp;D) old'!$B$103,Model!$C$2699)</f>
        <v>-0.01337800973</v>
      </c>
      <c r="P2702" s="373">
        <f>PPMT('Assumptions (T&amp;D) old'!$B$100,Model!AJ$1,'Assumptions (T&amp;D) old'!$B$103,Model!$C$2699)</f>
        <v>-0.01401346519</v>
      </c>
      <c r="Q2702" s="373">
        <f>PPMT('Assumptions (T&amp;D) old'!$B$100,Model!AK$1,'Assumptions (T&amp;D) old'!$B$103,Model!$C$2699)</f>
        <v>-0.01467910479</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-0.007095592368</v>
      </c>
      <c r="E2703" s="373">
        <f>PPMT('Assumptions (T&amp;D) old'!$B$100,Model!X$1,'Assumptions (T&amp;D) old'!$B$103,Model!$D$2699)</f>
        <v>-0.007432633005</v>
      </c>
      <c r="F2703" s="373">
        <f>PPMT('Assumptions (T&amp;D) old'!$B$100,Model!Y$1,'Assumptions (T&amp;D) old'!$B$103,Model!$D$2699)</f>
        <v>-0.007785683073</v>
      </c>
      <c r="G2703" s="373">
        <f>PPMT('Assumptions (T&amp;D) old'!$B$100,Model!Z$1,'Assumptions (T&amp;D) old'!$B$103,Model!$D$2699)</f>
        <v>-0.008155503019</v>
      </c>
      <c r="H2703" s="373">
        <f>PPMT('Assumptions (T&amp;D) old'!$B$100,Model!AA$1,'Assumptions (T&amp;D) old'!$B$103,Model!$D$2699)</f>
        <v>-0.008542889413</v>
      </c>
      <c r="I2703" s="373">
        <f>PPMT('Assumptions (T&amp;D) old'!$B$100,Model!AB$1,'Assumptions (T&amp;D) old'!$B$103,Model!$D$2699)</f>
        <v>-0.00894867666</v>
      </c>
      <c r="J2703" s="373">
        <f>PPMT('Assumptions (T&amp;D) old'!$B$100,Model!AC$1,'Assumptions (T&amp;D) old'!$B$103,Model!$D$2699)</f>
        <v>-0.009373738801</v>
      </c>
      <c r="K2703" s="373">
        <f>PPMT('Assumptions (T&amp;D) old'!$B$100,Model!AD$1,'Assumptions (T&amp;D) old'!$B$103,Model!$D$2699)</f>
        <v>-0.009818991394</v>
      </c>
      <c r="L2703" s="373">
        <f>PPMT('Assumptions (T&amp;D) old'!$B$100,Model!AE$1,'Assumptions (T&amp;D) old'!$B$103,Model!$D$2699)</f>
        <v>-0.01028539349</v>
      </c>
      <c r="M2703" s="373">
        <f>PPMT('Assumptions (T&amp;D) old'!$B$100,Model!AF$1,'Assumptions (T&amp;D) old'!$B$103,Model!$D$2699)</f>
        <v>-0.01077394968</v>
      </c>
      <c r="N2703" s="373">
        <f>PPMT('Assumptions (T&amp;D) old'!$B$100,Model!AG$1,'Assumptions (T&amp;D) old'!$B$103,Model!$D$2699)</f>
        <v>-0.01128571229</v>
      </c>
      <c r="O2703" s="373">
        <f>PPMT('Assumptions (T&amp;D) old'!$B$100,Model!AH$1,'Assumptions (T&amp;D) old'!$B$103,Model!$D$2699)</f>
        <v>-0.01182178362</v>
      </c>
      <c r="P2703" s="373">
        <f>PPMT('Assumptions (T&amp;D) old'!$B$100,Model!AI$1,'Assumptions (T&amp;D) old'!$B$103,Model!$D$2699)</f>
        <v>-0.01238331834</v>
      </c>
      <c r="Q2703" s="373">
        <f>PPMT('Assumptions (T&amp;D) old'!$B$100,Model!AJ$1,'Assumptions (T&amp;D) old'!$B$103,Model!$D$2699)</f>
        <v>-0.01297152596</v>
      </c>
      <c r="R2703" s="373">
        <f>PPMT('Assumptions (T&amp;D) old'!$B$100,Model!AK$1,'Assumptions (T&amp;D) old'!$B$103,Model!$D$2699)</f>
        <v>-0.01358767345</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-0.009536277001</v>
      </c>
      <c r="F2704" s="373">
        <f>PPMT('Assumptions (T&amp;D) old'!$B$100,Model!X$1,'Assumptions (T&amp;D) old'!$B$103,Model!$E$2699)</f>
        <v>-0.009989250159</v>
      </c>
      <c r="G2704" s="373">
        <f>PPMT('Assumptions (T&amp;D) old'!$B$100,Model!Y$1,'Assumptions (T&amp;D) old'!$B$103,Model!$E$2699)</f>
        <v>-0.01046373954</v>
      </c>
      <c r="H2704" s="373">
        <f>PPMT('Assumptions (T&amp;D) old'!$B$100,Model!Z$1,'Assumptions (T&amp;D) old'!$B$103,Model!$E$2699)</f>
        <v>-0.01096076717</v>
      </c>
      <c r="I2704" s="373">
        <f>PPMT('Assumptions (T&amp;D) old'!$B$100,Model!AA$1,'Assumptions (T&amp;D) old'!$B$103,Model!$E$2699)</f>
        <v>-0.01148140361</v>
      </c>
      <c r="J2704" s="373">
        <f>PPMT('Assumptions (T&amp;D) old'!$B$100,Model!AB$1,'Assumptions (T&amp;D) old'!$B$103,Model!$E$2699)</f>
        <v>-0.01202677028</v>
      </c>
      <c r="K2704" s="373">
        <f>PPMT('Assumptions (T&amp;D) old'!$B$100,Model!AC$1,'Assumptions (T&amp;D) old'!$B$103,Model!$E$2699)</f>
        <v>-0.01259804187</v>
      </c>
      <c r="L2704" s="373">
        <f>PPMT('Assumptions (T&amp;D) old'!$B$100,Model!AD$1,'Assumptions (T&amp;D) old'!$B$103,Model!$E$2699)</f>
        <v>-0.01319644886</v>
      </c>
      <c r="M2704" s="373">
        <f>PPMT('Assumptions (T&amp;D) old'!$B$100,Model!AE$1,'Assumptions (T&amp;D) old'!$B$103,Model!$E$2699)</f>
        <v>-0.01382328018</v>
      </c>
      <c r="N2704" s="373">
        <f>PPMT('Assumptions (T&amp;D) old'!$B$100,Model!AF$1,'Assumptions (T&amp;D) old'!$B$103,Model!$E$2699)</f>
        <v>-0.01447988599</v>
      </c>
      <c r="O2704" s="373">
        <f>PPMT('Assumptions (T&amp;D) old'!$B$100,Model!AG$1,'Assumptions (T&amp;D) old'!$B$103,Model!$E$2699)</f>
        <v>-0.01516768057</v>
      </c>
      <c r="P2704" s="373">
        <f>PPMT('Assumptions (T&amp;D) old'!$B$100,Model!AH$1,'Assumptions (T&amp;D) old'!$B$103,Model!$E$2699)</f>
        <v>-0.0158881454</v>
      </c>
      <c r="Q2704" s="373">
        <f>PPMT('Assumptions (T&amp;D) old'!$B$100,Model!AI$1,'Assumptions (T&amp;D) old'!$B$103,Model!$E$2699)</f>
        <v>-0.01664283231</v>
      </c>
      <c r="R2704" s="373">
        <f>PPMT('Assumptions (T&amp;D) old'!$B$100,Model!AJ$1,'Assumptions (T&amp;D) old'!$B$103,Model!$E$2699)</f>
        <v>-0.01743336684</v>
      </c>
      <c r="S2704" s="373">
        <f>PPMT('Assumptions (T&amp;D) old'!$B$100,Model!AK$1,'Assumptions (T&amp;D) old'!$B$103,Model!$E$2699)</f>
        <v>-0.01826145177</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-0.0164595609</v>
      </c>
      <c r="G2705" s="373">
        <f>PPMT('Assumptions (T&amp;D) old'!$B$100,Model!X$1,'Assumptions (T&amp;D) old'!$B$103,Model!$F$2699)</f>
        <v>-0.01724139005</v>
      </c>
      <c r="H2705" s="373">
        <f>PPMT('Assumptions (T&amp;D) old'!$B$100,Model!Y$1,'Assumptions (T&amp;D) old'!$B$103,Model!$F$2699)</f>
        <v>-0.01806035607</v>
      </c>
      <c r="I2705" s="373">
        <f>PPMT('Assumptions (T&amp;D) old'!$B$100,Model!Z$1,'Assumptions (T&amp;D) old'!$B$103,Model!$F$2699)</f>
        <v>-0.01891822299</v>
      </c>
      <c r="J2705" s="373">
        <f>PPMT('Assumptions (T&amp;D) old'!$B$100,Model!AA$1,'Assumptions (T&amp;D) old'!$B$103,Model!$F$2699)</f>
        <v>-0.01981683858</v>
      </c>
      <c r="K2705" s="373">
        <f>PPMT('Assumptions (T&amp;D) old'!$B$100,Model!AB$1,'Assumptions (T&amp;D) old'!$B$103,Model!$F$2699)</f>
        <v>-0.02075813841</v>
      </c>
      <c r="L2705" s="373">
        <f>PPMT('Assumptions (T&amp;D) old'!$B$100,Model!AC$1,'Assumptions (T&amp;D) old'!$B$103,Model!$F$2699)</f>
        <v>-0.02174414999</v>
      </c>
      <c r="M2705" s="373">
        <f>PPMT('Assumptions (T&amp;D) old'!$B$100,Model!AD$1,'Assumptions (T&amp;D) old'!$B$103,Model!$F$2699)</f>
        <v>-0.02277699711</v>
      </c>
      <c r="N2705" s="373">
        <f>PPMT('Assumptions (T&amp;D) old'!$B$100,Model!AE$1,'Assumptions (T&amp;D) old'!$B$103,Model!$F$2699)</f>
        <v>-0.02385890447</v>
      </c>
      <c r="O2705" s="373">
        <f>PPMT('Assumptions (T&amp;D) old'!$B$100,Model!AF$1,'Assumptions (T&amp;D) old'!$B$103,Model!$F$2699)</f>
        <v>-0.02499220244</v>
      </c>
      <c r="P2705" s="373">
        <f>PPMT('Assumptions (T&amp;D) old'!$B$100,Model!AG$1,'Assumptions (T&amp;D) old'!$B$103,Model!$F$2699)</f>
        <v>-0.02617933205</v>
      </c>
      <c r="Q2705" s="373">
        <f>PPMT('Assumptions (T&amp;D) old'!$B$100,Model!AH$1,'Assumptions (T&amp;D) old'!$B$103,Model!$F$2699)</f>
        <v>-0.02742285032</v>
      </c>
      <c r="R2705" s="373">
        <f>PPMT('Assumptions (T&amp;D) old'!$B$100,Model!AI$1,'Assumptions (T&amp;D) old'!$B$103,Model!$F$2699)</f>
        <v>-0.02872543571</v>
      </c>
      <c r="S2705" s="373">
        <f>PPMT('Assumptions (T&amp;D) old'!$B$100,Model!AJ$1,'Assumptions (T&amp;D) old'!$B$103,Model!$F$2699)</f>
        <v>-0.03008989391</v>
      </c>
      <c r="T2705" s="373">
        <f>PPMT('Assumptions (T&amp;D) old'!$B$100,Model!AK$1,'Assumptions (T&amp;D) old'!$B$103,Model!$F$2699)</f>
        <v>-0.03151916387</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-0.01481391475</v>
      </c>
      <c r="H2706" s="373">
        <f>PPMT('Assumptions (T&amp;D) old'!$B$100,Model!X$1,'Assumptions (T&amp;D) old'!$B$103,Model!$G$2699)</f>
        <v>-0.0155175757</v>
      </c>
      <c r="I2706" s="373">
        <f>PPMT('Assumptions (T&amp;D) old'!$B$100,Model!Y$1,'Assumptions (T&amp;D) old'!$B$103,Model!$G$2699)</f>
        <v>-0.01625466054</v>
      </c>
      <c r="J2706" s="373">
        <f>PPMT('Assumptions (T&amp;D) old'!$B$100,Model!Z$1,'Assumptions (T&amp;D) old'!$B$103,Model!$G$2699)</f>
        <v>-0.01702675692</v>
      </c>
      <c r="K2706" s="373">
        <f>PPMT('Assumptions (T&amp;D) old'!$B$100,Model!AA$1,'Assumptions (T&amp;D) old'!$B$103,Model!$G$2699)</f>
        <v>-0.01783552787</v>
      </c>
      <c r="L2706" s="373">
        <f>PPMT('Assumptions (T&amp;D) old'!$B$100,Model!AB$1,'Assumptions (T&amp;D) old'!$B$103,Model!$G$2699)</f>
        <v>-0.01868271545</v>
      </c>
      <c r="M2706" s="373">
        <f>PPMT('Assumptions (T&amp;D) old'!$B$100,Model!AC$1,'Assumptions (T&amp;D) old'!$B$103,Model!$G$2699)</f>
        <v>-0.01957014443</v>
      </c>
      <c r="N2706" s="373">
        <f>PPMT('Assumptions (T&amp;D) old'!$B$100,Model!AD$1,'Assumptions (T&amp;D) old'!$B$103,Model!$G$2699)</f>
        <v>-0.02049972629</v>
      </c>
      <c r="O2706" s="373">
        <f>PPMT('Assumptions (T&amp;D) old'!$B$100,Model!AE$1,'Assumptions (T&amp;D) old'!$B$103,Model!$G$2699)</f>
        <v>-0.02147346329</v>
      </c>
      <c r="P2706" s="373">
        <f>PPMT('Assumptions (T&amp;D) old'!$B$100,Model!AF$1,'Assumptions (T&amp;D) old'!$B$103,Model!$G$2699)</f>
        <v>-0.0224934528</v>
      </c>
      <c r="Q2706" s="373">
        <f>PPMT('Assumptions (T&amp;D) old'!$B$100,Model!AG$1,'Assumptions (T&amp;D) old'!$B$103,Model!$G$2699)</f>
        <v>-0.0235618918</v>
      </c>
      <c r="R2706" s="373">
        <f>PPMT('Assumptions (T&amp;D) old'!$B$100,Model!AH$1,'Assumptions (T&amp;D) old'!$B$103,Model!$G$2699)</f>
        <v>-0.02468108166</v>
      </c>
      <c r="S2706" s="373">
        <f>PPMT('Assumptions (T&amp;D) old'!$B$100,Model!AI$1,'Assumptions (T&amp;D) old'!$B$103,Model!$G$2699)</f>
        <v>-0.02585343304</v>
      </c>
      <c r="T2706" s="373">
        <f>PPMT('Assumptions (T&amp;D) old'!$B$100,Model!AJ$1,'Assumptions (T&amp;D) old'!$B$103,Model!$G$2699)</f>
        <v>-0.02708147111</v>
      </c>
      <c r="U2706" s="373">
        <f>PPMT('Assumptions (T&amp;D) old'!$B$100,Model!AK$1,'Assumptions (T&amp;D) old'!$B$103,Model!$G$2699)</f>
        <v>-0.02836784099</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-0.015634924</v>
      </c>
      <c r="I2707" s="373">
        <f>PPMT('Assumptions (T&amp;D) old'!$B$100,Model!X$1,'Assumptions (T&amp;D) old'!$B$103,Model!$H$2699)</f>
        <v>-0.01637758289</v>
      </c>
      <c r="J2707" s="373">
        <f>PPMT('Assumptions (T&amp;D) old'!$B$100,Model!Y$1,'Assumptions (T&amp;D) old'!$B$103,Model!$H$2699)</f>
        <v>-0.01715551807</v>
      </c>
      <c r="K2707" s="373">
        <f>PPMT('Assumptions (T&amp;D) old'!$B$100,Model!Z$1,'Assumptions (T&amp;D) old'!$B$103,Model!$H$2699)</f>
        <v>-0.01797040518</v>
      </c>
      <c r="L2707" s="373">
        <f>PPMT('Assumptions (T&amp;D) old'!$B$100,Model!AA$1,'Assumptions (T&amp;D) old'!$B$103,Model!$H$2699)</f>
        <v>-0.01882399943</v>
      </c>
      <c r="M2707" s="373">
        <f>PPMT('Assumptions (T&amp;D) old'!$B$100,Model!AB$1,'Assumptions (T&amp;D) old'!$B$103,Model!$H$2699)</f>
        <v>-0.0197181394</v>
      </c>
      <c r="N2707" s="373">
        <f>PPMT('Assumptions (T&amp;D) old'!$B$100,Model!AC$1,'Assumptions (T&amp;D) old'!$B$103,Model!$H$2699)</f>
        <v>-0.02065475102</v>
      </c>
      <c r="O2707" s="373">
        <f>PPMT('Assumptions (T&amp;D) old'!$B$100,Model!AD$1,'Assumptions (T&amp;D) old'!$B$103,Model!$H$2699)</f>
        <v>-0.0216358517</v>
      </c>
      <c r="P2707" s="373">
        <f>PPMT('Assumptions (T&amp;D) old'!$B$100,Model!AE$1,'Assumptions (T&amp;D) old'!$B$103,Model!$H$2699)</f>
        <v>-0.02266355465</v>
      </c>
      <c r="Q2707" s="373">
        <f>PPMT('Assumptions (T&amp;D) old'!$B$100,Model!AF$1,'Assumptions (T&amp;D) old'!$B$103,Model!$H$2699)</f>
        <v>-0.0237400735</v>
      </c>
      <c r="R2707" s="373">
        <f>PPMT('Assumptions (T&amp;D) old'!$B$100,Model!AG$1,'Assumptions (T&amp;D) old'!$B$103,Model!$H$2699)</f>
        <v>-0.02486772699</v>
      </c>
      <c r="S2707" s="373">
        <f>PPMT('Assumptions (T&amp;D) old'!$B$100,Model!AH$1,'Assumptions (T&amp;D) old'!$B$103,Model!$H$2699)</f>
        <v>-0.02604894402</v>
      </c>
      <c r="T2707" s="373">
        <f>PPMT('Assumptions (T&amp;D) old'!$B$100,Model!AI$1,'Assumptions (T&amp;D) old'!$B$103,Model!$H$2699)</f>
        <v>-0.02728626886</v>
      </c>
      <c r="U2707" s="373">
        <f>PPMT('Assumptions (T&amp;D) old'!$B$100,Model!AJ$1,'Assumptions (T&amp;D) old'!$B$103,Model!$H$2699)</f>
        <v>-0.02858236663</v>
      </c>
      <c r="V2707" s="373">
        <f>PPMT('Assumptions (T&amp;D) old'!$B$100,Model!AK$1,'Assumptions (T&amp;D) old'!$B$103,Model!$H$2699)</f>
        <v>-0.02994002905</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-0.02376632075</v>
      </c>
      <c r="J2708" s="373">
        <f>PPMT('Assumptions (T&amp;D) old'!$B$100,Model!X$1,'Assumptions (T&amp;D) old'!$B$103,Model!$I$2699)</f>
        <v>-0.02489522099</v>
      </c>
      <c r="K2708" s="373">
        <f>PPMT('Assumptions (T&amp;D) old'!$B$100,Model!Y$1,'Assumptions (T&amp;D) old'!$B$103,Model!$I$2699)</f>
        <v>-0.02607774398</v>
      </c>
      <c r="L2708" s="373">
        <f>PPMT('Assumptions (T&amp;D) old'!$B$100,Model!Z$1,'Assumptions (T&amp;D) old'!$B$103,Model!$I$2699)</f>
        <v>-0.02731643682</v>
      </c>
      <c r="M2708" s="373">
        <f>PPMT('Assumptions (T&amp;D) old'!$B$100,Model!AA$1,'Assumptions (T&amp;D) old'!$B$103,Model!$I$2699)</f>
        <v>-0.02861396757</v>
      </c>
      <c r="N2708" s="373">
        <f>PPMT('Assumptions (T&amp;D) old'!$B$100,Model!AB$1,'Assumptions (T&amp;D) old'!$B$103,Model!$I$2699)</f>
        <v>-0.02997313103</v>
      </c>
      <c r="O2708" s="373">
        <f>PPMT('Assumptions (T&amp;D) old'!$B$100,Model!AC$1,'Assumptions (T&amp;D) old'!$B$103,Model!$I$2699)</f>
        <v>-0.03139685475</v>
      </c>
      <c r="P2708" s="373">
        <f>PPMT('Assumptions (T&amp;D) old'!$B$100,Model!AD$1,'Assumptions (T&amp;D) old'!$B$103,Model!$I$2699)</f>
        <v>-0.03288820536</v>
      </c>
      <c r="Q2708" s="373">
        <f>PPMT('Assumptions (T&amp;D) old'!$B$100,Model!AE$1,'Assumptions (T&amp;D) old'!$B$103,Model!$I$2699)</f>
        <v>-0.03445039511</v>
      </c>
      <c r="R2708" s="373">
        <f>PPMT('Assumptions (T&amp;D) old'!$B$100,Model!AF$1,'Assumptions (T&amp;D) old'!$B$103,Model!$I$2699)</f>
        <v>-0.03608678888</v>
      </c>
      <c r="S2708" s="373">
        <f>PPMT('Assumptions (T&amp;D) old'!$B$100,Model!AG$1,'Assumptions (T&amp;D) old'!$B$103,Model!$I$2699)</f>
        <v>-0.03780091135</v>
      </c>
      <c r="T2708" s="373">
        <f>PPMT('Assumptions (T&amp;D) old'!$B$100,Model!AH$1,'Assumptions (T&amp;D) old'!$B$103,Model!$I$2699)</f>
        <v>-0.03959645464</v>
      </c>
      <c r="U2708" s="373">
        <f>PPMT('Assumptions (T&amp;D) old'!$B$100,Model!AI$1,'Assumptions (T&amp;D) old'!$B$103,Model!$I$2699)</f>
        <v>-0.04147728623</v>
      </c>
      <c r="V2708" s="373">
        <f>PPMT('Assumptions (T&amp;D) old'!$B$100,Model!AJ$1,'Assumptions (T&amp;D) old'!$B$103,Model!$I$2699)</f>
        <v>-0.04344745733</v>
      </c>
      <c r="W2708" s="373">
        <f>PPMT('Assumptions (T&amp;D) old'!$B$100,Model!AK$1,'Assumptions (T&amp;D) old'!$B$103,Model!$I$2699)</f>
        <v>-0.04551121155</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-0.01960041673</v>
      </c>
      <c r="K2709" s="373">
        <f>PPMT('Assumptions (T&amp;D) old'!$B$100,Model!X$1,'Assumptions (T&amp;D) old'!$B$103,Model!$J$2699)</f>
        <v>-0.02053143652</v>
      </c>
      <c r="L2709" s="373">
        <f>PPMT('Assumptions (T&amp;D) old'!$B$100,Model!Y$1,'Assumptions (T&amp;D) old'!$B$103,Model!$J$2699)</f>
        <v>-0.02150667976</v>
      </c>
      <c r="M2709" s="373">
        <f>PPMT('Assumptions (T&amp;D) old'!$B$100,Model!Z$1,'Assumptions (T&amp;D) old'!$B$103,Model!$J$2699)</f>
        <v>-0.02252824705</v>
      </c>
      <c r="N2709" s="373">
        <f>PPMT('Assumptions (T&amp;D) old'!$B$100,Model!AA$1,'Assumptions (T&amp;D) old'!$B$103,Model!$J$2699)</f>
        <v>-0.02359833878</v>
      </c>
      <c r="O2709" s="373">
        <f>PPMT('Assumptions (T&amp;D) old'!$B$100,Model!AB$1,'Assumptions (T&amp;D) old'!$B$103,Model!$J$2699)</f>
        <v>-0.02471925987</v>
      </c>
      <c r="P2709" s="373">
        <f>PPMT('Assumptions (T&amp;D) old'!$B$100,Model!AC$1,'Assumptions (T&amp;D) old'!$B$103,Model!$J$2699)</f>
        <v>-0.02589342472</v>
      </c>
      <c r="Q2709" s="373">
        <f>PPMT('Assumptions (T&amp;D) old'!$B$100,Model!AD$1,'Assumptions (T&amp;D) old'!$B$103,Model!$J$2699)</f>
        <v>-0.02712336239</v>
      </c>
      <c r="R2709" s="373">
        <f>PPMT('Assumptions (T&amp;D) old'!$B$100,Model!AE$1,'Assumptions (T&amp;D) old'!$B$103,Model!$J$2699)</f>
        <v>-0.0284117221</v>
      </c>
      <c r="S2709" s="373">
        <f>PPMT('Assumptions (T&amp;D) old'!$B$100,Model!AF$1,'Assumptions (T&amp;D) old'!$B$103,Model!$J$2699)</f>
        <v>-0.0297612789</v>
      </c>
      <c r="T2709" s="373">
        <f>PPMT('Assumptions (T&amp;D) old'!$B$100,Model!AG$1,'Assumptions (T&amp;D) old'!$B$103,Model!$J$2699)</f>
        <v>-0.03117493965</v>
      </c>
      <c r="U2709" s="373">
        <f>PPMT('Assumptions (T&amp;D) old'!$B$100,Model!AH$1,'Assumptions (T&amp;D) old'!$B$103,Model!$J$2699)</f>
        <v>-0.03265574929</v>
      </c>
      <c r="V2709" s="373">
        <f>PPMT('Assumptions (T&amp;D) old'!$B$100,Model!AI$1,'Assumptions (T&amp;D) old'!$B$103,Model!$J$2699)</f>
        <v>-0.03420689738</v>
      </c>
      <c r="W2709" s="373">
        <f>PPMT('Assumptions (T&amp;D) old'!$B$100,Model!AJ$1,'Assumptions (T&amp;D) old'!$B$103,Model!$J$2699)</f>
        <v>-0.035831725</v>
      </c>
      <c r="X2709" s="373">
        <f>PPMT('Assumptions (T&amp;D) old'!$B$100,Model!AK$1,'Assumptions (T&amp;D) old'!$B$103,Model!$J$2699)</f>
        <v>-0.03753373194</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-0.01485721826</v>
      </c>
      <c r="L2710" s="373">
        <f>PPMT('Assumptions (T&amp;D) old'!$B$100,Model!X$1,'Assumptions (T&amp;D) old'!$B$103,Model!$K$2699)</f>
        <v>-0.01556293612</v>
      </c>
      <c r="M2710" s="373">
        <f>PPMT('Assumptions (T&amp;D) old'!$B$100,Model!Y$1,'Assumptions (T&amp;D) old'!$B$103,Model!$K$2699)</f>
        <v>-0.01630217559</v>
      </c>
      <c r="N2710" s="373">
        <f>PPMT('Assumptions (T&amp;D) old'!$B$100,Model!Z$1,'Assumptions (T&amp;D) old'!$B$103,Model!$K$2699)</f>
        <v>-0.01707652893</v>
      </c>
      <c r="O2710" s="373">
        <f>PPMT('Assumptions (T&amp;D) old'!$B$100,Model!AA$1,'Assumptions (T&amp;D) old'!$B$103,Model!$K$2699)</f>
        <v>-0.01788766405</v>
      </c>
      <c r="P2710" s="373">
        <f>PPMT('Assumptions (T&amp;D) old'!$B$100,Model!AB$1,'Assumptions (T&amp;D) old'!$B$103,Model!$K$2699)</f>
        <v>-0.0187373281</v>
      </c>
      <c r="Q2710" s="373">
        <f>PPMT('Assumptions (T&amp;D) old'!$B$100,Model!AC$1,'Assumptions (T&amp;D) old'!$B$103,Model!$K$2699)</f>
        <v>-0.01962735118</v>
      </c>
      <c r="R2710" s="373">
        <f>PPMT('Assumptions (T&amp;D) old'!$B$100,Model!AD$1,'Assumptions (T&amp;D) old'!$B$103,Model!$K$2699)</f>
        <v>-0.02055965036</v>
      </c>
      <c r="S2710" s="373">
        <f>PPMT('Assumptions (T&amp;D) old'!$B$100,Model!AE$1,'Assumptions (T&amp;D) old'!$B$103,Model!$K$2699)</f>
        <v>-0.02153623375</v>
      </c>
      <c r="T2710" s="373">
        <f>PPMT('Assumptions (T&amp;D) old'!$B$100,Model!AF$1,'Assumptions (T&amp;D) old'!$B$103,Model!$K$2699)</f>
        <v>-0.02255920486</v>
      </c>
      <c r="U2710" s="373">
        <f>PPMT('Assumptions (T&amp;D) old'!$B$100,Model!AG$1,'Assumptions (T&amp;D) old'!$B$103,Model!$K$2699)</f>
        <v>-0.02363076709</v>
      </c>
      <c r="V2710" s="373">
        <f>PPMT('Assumptions (T&amp;D) old'!$B$100,Model!AH$1,'Assumptions (T&amp;D) old'!$B$103,Model!$K$2699)</f>
        <v>-0.02475322853</v>
      </c>
      <c r="W2710" s="373">
        <f>PPMT('Assumptions (T&amp;D) old'!$B$100,Model!AI$1,'Assumptions (T&amp;D) old'!$B$103,Model!$K$2699)</f>
        <v>-0.02592900688</v>
      </c>
      <c r="X2710" s="373">
        <f>PPMT('Assumptions (T&amp;D) old'!$B$100,Model!AJ$1,'Assumptions (T&amp;D) old'!$B$103,Model!$K$2699)</f>
        <v>-0.02716063471</v>
      </c>
      <c r="Y2710" s="373">
        <f>PPMT('Assumptions (T&amp;D) old'!$B$100,Model!AK$1,'Assumptions (T&amp;D) old'!$B$103,Model!$K$2699)</f>
        <v>-0.02845076486</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-0.03841501348</v>
      </c>
      <c r="M2711" s="373">
        <f>PPMT('Assumptions (T&amp;D) old'!$B$100,Model!X$1,'Assumptions (T&amp;D) old'!$B$103,Model!$L$2699)</f>
        <v>-0.04023972663</v>
      </c>
      <c r="N2711" s="373">
        <f>PPMT('Assumptions (T&amp;D) old'!$B$100,Model!Y$1,'Assumptions (T&amp;D) old'!$B$103,Model!$L$2699)</f>
        <v>-0.04215111364</v>
      </c>
      <c r="O2711" s="373">
        <f>PPMT('Assumptions (T&amp;D) old'!$B$100,Model!Z$1,'Assumptions (T&amp;D) old'!$B$103,Model!$L$2699)</f>
        <v>-0.04415329154</v>
      </c>
      <c r="P2711" s="373">
        <f>PPMT('Assumptions (T&amp;D) old'!$B$100,Model!AA$1,'Assumptions (T&amp;D) old'!$B$103,Model!$L$2699)</f>
        <v>-0.04625057289</v>
      </c>
      <c r="Q2711" s="373">
        <f>PPMT('Assumptions (T&amp;D) old'!$B$100,Model!AB$1,'Assumptions (T&amp;D) old'!$B$103,Model!$L$2699)</f>
        <v>-0.0484474751</v>
      </c>
      <c r="R2711" s="373">
        <f>PPMT('Assumptions (T&amp;D) old'!$B$100,Model!AC$1,'Assumptions (T&amp;D) old'!$B$103,Model!$L$2699)</f>
        <v>-0.05074873017</v>
      </c>
      <c r="S2711" s="373">
        <f>PPMT('Assumptions (T&amp;D) old'!$B$100,Model!AD$1,'Assumptions (T&amp;D) old'!$B$103,Model!$L$2699)</f>
        <v>-0.05315929485</v>
      </c>
      <c r="T2711" s="373">
        <f>PPMT('Assumptions (T&amp;D) old'!$B$100,Model!AE$1,'Assumptions (T&amp;D) old'!$B$103,Model!$L$2699)</f>
        <v>-0.05568436135</v>
      </c>
      <c r="U2711" s="373">
        <f>PPMT('Assumptions (T&amp;D) old'!$B$100,Model!AF$1,'Assumptions (T&amp;D) old'!$B$103,Model!$L$2699)</f>
        <v>-0.05832936852</v>
      </c>
      <c r="V2711" s="373">
        <f>PPMT('Assumptions (T&amp;D) old'!$B$100,Model!AG$1,'Assumptions (T&amp;D) old'!$B$103,Model!$L$2699)</f>
        <v>-0.06110001352</v>
      </c>
      <c r="W2711" s="373">
        <f>PPMT('Assumptions (T&amp;D) old'!$B$100,Model!AH$1,'Assumptions (T&amp;D) old'!$B$103,Model!$L$2699)</f>
        <v>-0.06400226416</v>
      </c>
      <c r="X2711" s="373">
        <f>PPMT('Assumptions (T&amp;D) old'!$B$100,Model!AI$1,'Assumptions (T&amp;D) old'!$B$103,Model!$L$2699)</f>
        <v>-0.06704237171</v>
      </c>
      <c r="Y2711" s="373">
        <f>PPMT('Assumptions (T&amp;D) old'!$B$100,Model!AJ$1,'Assumptions (T&amp;D) old'!$B$103,Model!$L$2699)</f>
        <v>-0.07022688437</v>
      </c>
      <c r="Z2711" s="373">
        <f>PPMT('Assumptions (T&amp;D) old'!$B$100,Model!AK$1,'Assumptions (T&amp;D) old'!$B$103,Model!$L$2699)</f>
        <v>-0.07356266138</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-0.03937405354</v>
      </c>
      <c r="N2712" s="373">
        <f>PPMT('Assumptions (T&amp;D) old'!$B$100,Model!X$1,'Assumptions (T&amp;D) old'!$B$103,Model!$M$2699)</f>
        <v>-0.04124432109</v>
      </c>
      <c r="O2712" s="373">
        <f>PPMT('Assumptions (T&amp;D) old'!$B$100,Model!Y$1,'Assumptions (T&amp;D) old'!$B$103,Model!$M$2699)</f>
        <v>-0.04320342634</v>
      </c>
      <c r="P2712" s="373">
        <f>PPMT('Assumptions (T&amp;D) old'!$B$100,Model!Z$1,'Assumptions (T&amp;D) old'!$B$103,Model!$M$2699)</f>
        <v>-0.04525558909</v>
      </c>
      <c r="Q2712" s="373">
        <f>PPMT('Assumptions (T&amp;D) old'!$B$100,Model!AA$1,'Assumptions (T&amp;D) old'!$B$103,Model!$M$2699)</f>
        <v>-0.04740522957</v>
      </c>
      <c r="R2712" s="373">
        <f>PPMT('Assumptions (T&amp;D) old'!$B$100,Model!AB$1,'Assumptions (T&amp;D) old'!$B$103,Model!$M$2699)</f>
        <v>-0.04965697797</v>
      </c>
      <c r="S2712" s="373">
        <f>PPMT('Assumptions (T&amp;D) old'!$B$100,Model!AC$1,'Assumptions (T&amp;D) old'!$B$103,Model!$M$2699)</f>
        <v>-0.05201568443</v>
      </c>
      <c r="T2712" s="373">
        <f>PPMT('Assumptions (T&amp;D) old'!$B$100,Model!AD$1,'Assumptions (T&amp;D) old'!$B$103,Model!$M$2699)</f>
        <v>-0.05448642944</v>
      </c>
      <c r="U2712" s="373">
        <f>PPMT('Assumptions (T&amp;D) old'!$B$100,Model!AE$1,'Assumptions (T&amp;D) old'!$B$103,Model!$M$2699)</f>
        <v>-0.05707453484</v>
      </c>
      <c r="V2712" s="373">
        <f>PPMT('Assumptions (T&amp;D) old'!$B$100,Model!AF$1,'Assumptions (T&amp;D) old'!$B$103,Model!$M$2699)</f>
        <v>-0.05978557524</v>
      </c>
      <c r="W2712" s="373">
        <f>PPMT('Assumptions (T&amp;D) old'!$B$100,Model!AG$1,'Assumptions (T&amp;D) old'!$B$103,Model!$M$2699)</f>
        <v>-0.06262539007</v>
      </c>
      <c r="X2712" s="373">
        <f>PPMT('Assumptions (T&amp;D) old'!$B$100,Model!AH$1,'Assumptions (T&amp;D) old'!$B$103,Model!$M$2699)</f>
        <v>-0.06560009609</v>
      </c>
      <c r="Y2712" s="373">
        <f>PPMT('Assumptions (T&amp;D) old'!$B$100,Model!AI$1,'Assumptions (T&amp;D) old'!$B$103,Model!$M$2699)</f>
        <v>-0.06871610066</v>
      </c>
      <c r="Z2712" s="373">
        <f>PPMT('Assumptions (T&amp;D) old'!$B$100,Model!AJ$1,'Assumptions (T&amp;D) old'!$B$103,Model!$M$2699)</f>
        <v>-0.07198011544</v>
      </c>
      <c r="AA2712" s="373">
        <f>PPMT('Assumptions (T&amp;D) old'!$B$100,Model!AK$1,'Assumptions (T&amp;D) old'!$B$103,Model!$M$2699)</f>
        <v>-0.07539917092</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-0.02165917454</v>
      </c>
      <c r="O2713" s="373">
        <f>PPMT('Assumptions (T&amp;D) old'!$B$100,Model!X$1,'Assumptions (T&amp;D) old'!$B$103,Model!$N$2699)</f>
        <v>-0.02268798533</v>
      </c>
      <c r="P2713" s="373">
        <f>PPMT('Assumptions (T&amp;D) old'!$B$100,Model!Y$1,'Assumptions (T&amp;D) old'!$B$103,Model!$N$2699)</f>
        <v>-0.02376566464</v>
      </c>
      <c r="Q2713" s="373">
        <f>PPMT('Assumptions (T&amp;D) old'!$B$100,Model!Z$1,'Assumptions (T&amp;D) old'!$B$103,Model!$N$2699)</f>
        <v>-0.02489453371</v>
      </c>
      <c r="R2713" s="373">
        <f>PPMT('Assumptions (T&amp;D) old'!$B$100,Model!AA$1,'Assumptions (T&amp;D) old'!$B$103,Model!$N$2699)</f>
        <v>-0.02607702406</v>
      </c>
      <c r="S2713" s="373">
        <f>PPMT('Assumptions (T&amp;D) old'!$B$100,Model!AB$1,'Assumptions (T&amp;D) old'!$B$103,Model!$N$2699)</f>
        <v>-0.0273156827</v>
      </c>
      <c r="T2713" s="373">
        <f>PPMT('Assumptions (T&amp;D) old'!$B$100,Model!AC$1,'Assumptions (T&amp;D) old'!$B$103,Model!$N$2699)</f>
        <v>-0.02861317763</v>
      </c>
      <c r="U2713" s="373">
        <f>PPMT('Assumptions (T&amp;D) old'!$B$100,Model!AD$1,'Assumptions (T&amp;D) old'!$B$103,Model!$N$2699)</f>
        <v>-0.02997230357</v>
      </c>
      <c r="V2713" s="373">
        <f>PPMT('Assumptions (T&amp;D) old'!$B$100,Model!AE$1,'Assumptions (T&amp;D) old'!$B$103,Model!$N$2699)</f>
        <v>-0.03139598798</v>
      </c>
      <c r="W2713" s="373">
        <f>PPMT('Assumptions (T&amp;D) old'!$B$100,Model!AF$1,'Assumptions (T&amp;D) old'!$B$103,Model!$N$2699)</f>
        <v>-0.03288729741</v>
      </c>
      <c r="X2713" s="373">
        <f>PPMT('Assumptions (T&amp;D) old'!$B$100,Model!AG$1,'Assumptions (T&amp;D) old'!$B$103,Model!$N$2699)</f>
        <v>-0.03444944404</v>
      </c>
      <c r="Y2713" s="373">
        <f>PPMT('Assumptions (T&amp;D) old'!$B$100,Model!AH$1,'Assumptions (T&amp;D) old'!$B$103,Model!$N$2699)</f>
        <v>-0.03608579263</v>
      </c>
      <c r="Z2713" s="373">
        <f>PPMT('Assumptions (T&amp;D) old'!$B$100,Model!AI$1,'Assumptions (T&amp;D) old'!$B$103,Model!$N$2699)</f>
        <v>-0.03779986778</v>
      </c>
      <c r="AA2713" s="373">
        <f>PPMT('Assumptions (T&amp;D) old'!$B$100,Model!AJ$1,'Assumptions (T&amp;D) old'!$B$103,Model!$N$2699)</f>
        <v>-0.0395953615</v>
      </c>
      <c r="AB2713" s="373">
        <f>PPMT('Assumptions (T&amp;D) old'!$B$100,Model!AK$1,'Assumptions (T&amp;D) old'!$B$103,Model!$N$2699)</f>
        <v>-0.04147614117</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-0.08227344251</v>
      </c>
      <c r="P2714" s="373">
        <f>PPMT('Assumptions (T&amp;D) old'!$B$100,Model!X$1,'Assumptions (T&amp;D) old'!$B$103,Model!$O$2699)</f>
        <v>-0.08618143103</v>
      </c>
      <c r="Q2714" s="373">
        <f>PPMT('Assumptions (T&amp;D) old'!$B$100,Model!Y$1,'Assumptions (T&amp;D) old'!$B$103,Model!$O$2699)</f>
        <v>-0.090275049</v>
      </c>
      <c r="R2714" s="373">
        <f>PPMT('Assumptions (T&amp;D) old'!$B$100,Model!Z$1,'Assumptions (T&amp;D) old'!$B$103,Model!$O$2699)</f>
        <v>-0.09456311383</v>
      </c>
      <c r="S2714" s="373">
        <f>PPMT('Assumptions (T&amp;D) old'!$B$100,Model!AA$1,'Assumptions (T&amp;D) old'!$B$103,Model!$O$2699)</f>
        <v>-0.09905486174</v>
      </c>
      <c r="T2714" s="373">
        <f>PPMT('Assumptions (T&amp;D) old'!$B$100,Model!AB$1,'Assumptions (T&amp;D) old'!$B$103,Model!$O$2699)</f>
        <v>-0.1037599677</v>
      </c>
      <c r="U2714" s="373">
        <f>PPMT('Assumptions (T&amp;D) old'!$B$100,Model!AC$1,'Assumptions (T&amp;D) old'!$B$103,Model!$O$2699)</f>
        <v>-0.1086885661</v>
      </c>
      <c r="V2714" s="373">
        <f>PPMT('Assumptions (T&amp;D) old'!$B$100,Model!AD$1,'Assumptions (T&amp;D) old'!$B$103,Model!$O$2699)</f>
        <v>-0.113851273</v>
      </c>
      <c r="W2714" s="373">
        <f>PPMT('Assumptions (T&amp;D) old'!$B$100,Model!AE$1,'Assumptions (T&amp;D) old'!$B$103,Model!$O$2699)</f>
        <v>-0.1192592085</v>
      </c>
      <c r="X2714" s="373">
        <f>PPMT('Assumptions (T&amp;D) old'!$B$100,Model!AF$1,'Assumptions (T&amp;D) old'!$B$103,Model!$O$2699)</f>
        <v>-0.1249240209</v>
      </c>
      <c r="Y2714" s="373">
        <f>PPMT('Assumptions (T&amp;D) old'!$B$100,Model!AG$1,'Assumptions (T&amp;D) old'!$B$103,Model!$O$2699)</f>
        <v>-0.1308579119</v>
      </c>
      <c r="Z2714" s="373">
        <f>PPMT('Assumptions (T&amp;D) old'!$B$100,Model!AH$1,'Assumptions (T&amp;D) old'!$B$103,Model!$O$2699)</f>
        <v>-0.1370736627</v>
      </c>
      <c r="AA2714" s="373">
        <f>PPMT('Assumptions (T&amp;D) old'!$B$100,Model!AI$1,'Assumptions (T&amp;D) old'!$B$103,Model!$O$2699)</f>
        <v>-0.1435846617</v>
      </c>
      <c r="AB2714" s="373">
        <f>PPMT('Assumptions (T&amp;D) old'!$B$100,Model!AJ$1,'Assumptions (T&amp;D) old'!$B$103,Model!$O$2699)</f>
        <v>-0.1504049331</v>
      </c>
      <c r="AC2714" s="373">
        <f>PPMT('Assumptions (T&amp;D) old'!$B$100,Model!AK$1,'Assumptions (T&amp;D) old'!$B$103,Model!$O$2699)</f>
        <v>-0.1575491674</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-0.07635603675</v>
      </c>
      <c r="Q2715" s="373">
        <f>PPMT('Assumptions (T&amp;D) old'!$B$100,Model!X$1,'Assumptions (T&amp;D) old'!$B$103,Model!$P$2699)</f>
        <v>-0.07998294849</v>
      </c>
      <c r="R2715" s="373">
        <f>PPMT('Assumptions (T&amp;D) old'!$B$100,Model!Y$1,'Assumptions (T&amp;D) old'!$B$103,Model!$P$2699)</f>
        <v>-0.08378213855</v>
      </c>
      <c r="S2715" s="373">
        <f>PPMT('Assumptions (T&amp;D) old'!$B$100,Model!Z$1,'Assumptions (T&amp;D) old'!$B$103,Model!$P$2699)</f>
        <v>-0.08776179013</v>
      </c>
      <c r="T2715" s="373">
        <f>PPMT('Assumptions (T&amp;D) old'!$B$100,Model!AA$1,'Assumptions (T&amp;D) old'!$B$103,Model!$P$2699)</f>
        <v>-0.09193047516</v>
      </c>
      <c r="U2715" s="373">
        <f>PPMT('Assumptions (T&amp;D) old'!$B$100,Model!AB$1,'Assumptions (T&amp;D) old'!$B$103,Model!$P$2699)</f>
        <v>-0.09629717273</v>
      </c>
      <c r="V2715" s="373">
        <f>PPMT('Assumptions (T&amp;D) old'!$B$100,Model!AC$1,'Assumptions (T&amp;D) old'!$B$103,Model!$P$2699)</f>
        <v>-0.1008712884</v>
      </c>
      <c r="W2715" s="373">
        <f>PPMT('Assumptions (T&amp;D) old'!$B$100,Model!AD$1,'Assumptions (T&amp;D) old'!$B$103,Model!$P$2699)</f>
        <v>-0.1056626746</v>
      </c>
      <c r="X2715" s="373">
        <f>PPMT('Assumptions (T&amp;D) old'!$B$100,Model!AE$1,'Assumptions (T&amp;D) old'!$B$103,Model!$P$2699)</f>
        <v>-0.1106816517</v>
      </c>
      <c r="Y2715" s="373">
        <f>PPMT('Assumptions (T&amp;D) old'!$B$100,Model!AF$1,'Assumptions (T&amp;D) old'!$B$103,Model!$P$2699)</f>
        <v>-0.1159390301</v>
      </c>
      <c r="Z2715" s="373">
        <f>PPMT('Assumptions (T&amp;D) old'!$B$100,Model!AG$1,'Assumptions (T&amp;D) old'!$B$103,Model!$P$2699)</f>
        <v>-0.1214461341</v>
      </c>
      <c r="AA2715" s="373">
        <f>PPMT('Assumptions (T&amp;D) old'!$B$100,Model!AH$1,'Assumptions (T&amp;D) old'!$B$103,Model!$P$2699)</f>
        <v>-0.1272148254</v>
      </c>
      <c r="AB2715" s="373">
        <f>PPMT('Assumptions (T&amp;D) old'!$B$100,Model!AI$1,'Assumptions (T&amp;D) old'!$B$103,Model!$P$2699)</f>
        <v>-0.1332575296</v>
      </c>
      <c r="AC2715" s="373">
        <f>PPMT('Assumptions (T&amp;D) old'!$B$100,Model!AJ$1,'Assumptions (T&amp;D) old'!$B$103,Model!$P$2699)</f>
        <v>-0.1395872623</v>
      </c>
      <c r="AD2715" s="373">
        <f>PPMT('Assumptions (T&amp;D) old'!$B$100,Model!AK$1,'Assumptions (T&amp;D) old'!$B$103,Model!$P$2699)</f>
        <v>-0.1462176573</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-0.06358099364</v>
      </c>
      <c r="R2716" s="373">
        <f>PPMT('Assumptions (T&amp;D) old'!$B$100,Model!X$1,'Assumptions (T&amp;D) old'!$B$103,Model!$Q$2699)</f>
        <v>-0.06660109084</v>
      </c>
      <c r="S2716" s="373">
        <f>PPMT('Assumptions (T&amp;D) old'!$B$100,Model!Y$1,'Assumptions (T&amp;D) old'!$B$103,Model!$Q$2699)</f>
        <v>-0.06976464265</v>
      </c>
      <c r="T2716" s="373">
        <f>PPMT('Assumptions (T&amp;D) old'!$B$100,Model!Z$1,'Assumptions (T&amp;D) old'!$B$103,Model!$Q$2699)</f>
        <v>-0.07307846318</v>
      </c>
      <c r="U2716" s="373">
        <f>PPMT('Assumptions (T&amp;D) old'!$B$100,Model!AA$1,'Assumptions (T&amp;D) old'!$B$103,Model!$Q$2699)</f>
        <v>-0.07654969018</v>
      </c>
      <c r="V2716" s="373">
        <f>PPMT('Assumptions (T&amp;D) old'!$B$100,Model!AB$1,'Assumptions (T&amp;D) old'!$B$103,Model!$Q$2699)</f>
        <v>-0.08018580046</v>
      </c>
      <c r="W2716" s="373">
        <f>PPMT('Assumptions (T&amp;D) old'!$B$100,Model!AC$1,'Assumptions (T&amp;D) old'!$B$103,Model!$Q$2699)</f>
        <v>-0.08399462598</v>
      </c>
      <c r="X2716" s="373">
        <f>PPMT('Assumptions (T&amp;D) old'!$B$100,Model!AD$1,'Assumptions (T&amp;D) old'!$B$103,Model!$Q$2699)</f>
        <v>-0.08798437072</v>
      </c>
      <c r="Y2716" s="373">
        <f>PPMT('Assumptions (T&amp;D) old'!$B$100,Model!AE$1,'Assumptions (T&amp;D) old'!$B$103,Model!$Q$2699)</f>
        <v>-0.09216362833</v>
      </c>
      <c r="Z2716" s="373">
        <f>PPMT('Assumptions (T&amp;D) old'!$B$100,Model!AF$1,'Assumptions (T&amp;D) old'!$B$103,Model!$Q$2699)</f>
        <v>-0.09654140067</v>
      </c>
      <c r="AA2716" s="373">
        <f>PPMT('Assumptions (T&amp;D) old'!$B$100,Model!AG$1,'Assumptions (T&amp;D) old'!$B$103,Model!$Q$2699)</f>
        <v>-0.1011271172</v>
      </c>
      <c r="AB2716" s="373">
        <f>PPMT('Assumptions (T&amp;D) old'!$B$100,Model!AH$1,'Assumptions (T&amp;D) old'!$B$103,Model!$Q$2699)</f>
        <v>-0.1059306553</v>
      </c>
      <c r="AC2716" s="373">
        <f>PPMT('Assumptions (T&amp;D) old'!$B$100,Model!AI$1,'Assumptions (T&amp;D) old'!$B$103,Model!$Q$2699)</f>
        <v>-0.1109623614</v>
      </c>
      <c r="AD2716" s="373">
        <f>PPMT('Assumptions (T&amp;D) old'!$B$100,Model!AJ$1,'Assumptions (T&amp;D) old'!$B$103,Model!$Q$2699)</f>
        <v>-0.1162330736</v>
      </c>
      <c r="AE2716" s="373">
        <f>PPMT('Assumptions (T&amp;D) old'!$B$100,Model!AK$1,'Assumptions (T&amp;D) old'!$B$103,Model!$Q$2699)</f>
        <v>-0.1217541446</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-0.06107315458</v>
      </c>
      <c r="S2717" s="373">
        <f>PPMT('Assumptions (T&amp;D) old'!$B$100,Model!X$1,'Assumptions (T&amp;D) old'!$B$103,Model!$R$2699)</f>
        <v>-0.06397412942</v>
      </c>
      <c r="T2717" s="373">
        <f>PPMT('Assumptions (T&amp;D) old'!$B$100,Model!Y$1,'Assumptions (T&amp;D) old'!$B$103,Model!$R$2699)</f>
        <v>-0.06701290057</v>
      </c>
      <c r="U2717" s="373">
        <f>PPMT('Assumptions (T&amp;D) old'!$B$100,Model!Z$1,'Assumptions (T&amp;D) old'!$B$103,Model!$R$2699)</f>
        <v>-0.07019601335</v>
      </c>
      <c r="V2717" s="373">
        <f>PPMT('Assumptions (T&amp;D) old'!$B$100,Model!AA$1,'Assumptions (T&amp;D) old'!$B$103,Model!$R$2699)</f>
        <v>-0.07353032398</v>
      </c>
      <c r="W2717" s="373">
        <f>PPMT('Assumptions (T&amp;D) old'!$B$100,Model!AB$1,'Assumptions (T&amp;D) old'!$B$103,Model!$R$2699)</f>
        <v>-0.07702301437</v>
      </c>
      <c r="X2717" s="373">
        <f>PPMT('Assumptions (T&amp;D) old'!$B$100,Model!AC$1,'Assumptions (T&amp;D) old'!$B$103,Model!$R$2699)</f>
        <v>-0.08068160755</v>
      </c>
      <c r="Y2717" s="373">
        <f>PPMT('Assumptions (T&amp;D) old'!$B$100,Model!AD$1,'Assumptions (T&amp;D) old'!$B$103,Model!$R$2699)</f>
        <v>-0.08451398391</v>
      </c>
      <c r="Z2717" s="373">
        <f>PPMT('Assumptions (T&amp;D) old'!$B$100,Model!AE$1,'Assumptions (T&amp;D) old'!$B$103,Model!$R$2699)</f>
        <v>-0.08852839815</v>
      </c>
      <c r="AA2717" s="373">
        <f>PPMT('Assumptions (T&amp;D) old'!$B$100,Model!AF$1,'Assumptions (T&amp;D) old'!$B$103,Model!$R$2699)</f>
        <v>-0.09273349706</v>
      </c>
      <c r="AB2717" s="373">
        <f>PPMT('Assumptions (T&amp;D) old'!$B$100,Model!AG$1,'Assumptions (T&amp;D) old'!$B$103,Model!$R$2699)</f>
        <v>-0.09713833817</v>
      </c>
      <c r="AC2717" s="373">
        <f>PPMT('Assumptions (T&amp;D) old'!$B$100,Model!AH$1,'Assumptions (T&amp;D) old'!$B$103,Model!$R$2699)</f>
        <v>-0.1017524092</v>
      </c>
      <c r="AD2717" s="373">
        <f>PPMT('Assumptions (T&amp;D) old'!$B$100,Model!AI$1,'Assumptions (T&amp;D) old'!$B$103,Model!$R$2699)</f>
        <v>-0.1065856487</v>
      </c>
      <c r="AE2717" s="373">
        <f>PPMT('Assumptions (T&amp;D) old'!$B$100,Model!AJ$1,'Assumptions (T&amp;D) old'!$B$103,Model!$R$2699)</f>
        <v>-0.111648467</v>
      </c>
      <c r="AF2717" s="373">
        <f>PPMT('Assumptions (T&amp;D) old'!$B$100,Model!AK$1,'Assumptions (T&amp;D) old'!$B$103,Model!$R$2699)</f>
        <v>-0.1169517692</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-0.05734989193</v>
      </c>
      <c r="T2718" s="373">
        <f>PPMT('Assumptions (T&amp;D) old'!$B$100,Model!X$1,'Assumptions (T&amp;D) old'!$B$103,Model!$S$2699)</f>
        <v>-0.0600740118</v>
      </c>
      <c r="U2718" s="373">
        <f>PPMT('Assumptions (T&amp;D) old'!$B$100,Model!Y$1,'Assumptions (T&amp;D) old'!$B$103,Model!$S$2699)</f>
        <v>-0.06292752736</v>
      </c>
      <c r="V2718" s="373">
        <f>PPMT('Assumptions (T&amp;D) old'!$B$100,Model!Z$1,'Assumptions (T&amp;D) old'!$B$103,Model!$S$2699)</f>
        <v>-0.06591658491</v>
      </c>
      <c r="W2718" s="373">
        <f>PPMT('Assumptions (T&amp;D) old'!$B$100,Model!AA$1,'Assumptions (T&amp;D) old'!$B$103,Model!$S$2699)</f>
        <v>-0.06904762269</v>
      </c>
      <c r="X2718" s="373">
        <f>PPMT('Assumptions (T&amp;D) old'!$B$100,Model!AB$1,'Assumptions (T&amp;D) old'!$B$103,Model!$S$2699)</f>
        <v>-0.07232738477</v>
      </c>
      <c r="Y2718" s="373">
        <f>PPMT('Assumptions (T&amp;D) old'!$B$100,Model!AC$1,'Assumptions (T&amp;D) old'!$B$103,Model!$S$2699)</f>
        <v>-0.07576293554</v>
      </c>
      <c r="Z2718" s="373">
        <f>PPMT('Assumptions (T&amp;D) old'!$B$100,Model!AD$1,'Assumptions (T&amp;D) old'!$B$103,Model!$S$2699)</f>
        <v>-0.07936167498</v>
      </c>
      <c r="AA2718" s="373">
        <f>PPMT('Assumptions (T&amp;D) old'!$B$100,Model!AE$1,'Assumptions (T&amp;D) old'!$B$103,Model!$S$2699)</f>
        <v>-0.08313135454</v>
      </c>
      <c r="AB2718" s="373">
        <f>PPMT('Assumptions (T&amp;D) old'!$B$100,Model!AF$1,'Assumptions (T&amp;D) old'!$B$103,Model!$S$2699)</f>
        <v>-0.08708009388</v>
      </c>
      <c r="AC2718" s="373">
        <f>PPMT('Assumptions (T&amp;D) old'!$B$100,Model!AG$1,'Assumptions (T&amp;D) old'!$B$103,Model!$S$2699)</f>
        <v>-0.09121639834</v>
      </c>
      <c r="AD2718" s="373">
        <f>PPMT('Assumptions (T&amp;D) old'!$B$100,Model!AH$1,'Assumptions (T&amp;D) old'!$B$103,Model!$S$2699)</f>
        <v>-0.09554917727</v>
      </c>
      <c r="AE2718" s="373">
        <f>PPMT('Assumptions (T&amp;D) old'!$B$100,Model!AI$1,'Assumptions (T&amp;D) old'!$B$103,Model!$S$2699)</f>
        <v>-0.1000877632</v>
      </c>
      <c r="AF2718" s="373">
        <f>PPMT('Assumptions (T&amp;D) old'!$B$100,Model!AJ$1,'Assumptions (T&amp;D) old'!$B$103,Model!$S$2699)</f>
        <v>-0.1048419319</v>
      </c>
      <c r="AG2718" s="373">
        <f>PPMT('Assumptions (T&amp;D) old'!$B$100,Model!AK$1,'Assumptions (T&amp;D) old'!$B$103,Model!$S$2699)</f>
        <v>-0.1098219237</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-0.07204648147</v>
      </c>
      <c r="U2719" s="373">
        <f>PPMT('Assumptions (T&amp;D) old'!$B$100,Model!X$1,'Assumptions (T&amp;D) old'!$B$103,Model!$T$2699)</f>
        <v>-0.07546868934</v>
      </c>
      <c r="V2719" s="373">
        <f>PPMT('Assumptions (T&amp;D) old'!$B$100,Model!Y$1,'Assumptions (T&amp;D) old'!$B$103,Model!$T$2699)</f>
        <v>-0.07905345209</v>
      </c>
      <c r="W2719" s="373">
        <f>PPMT('Assumptions (T&amp;D) old'!$B$100,Model!Z$1,'Assumptions (T&amp;D) old'!$B$103,Model!$T$2699)</f>
        <v>-0.08280849106</v>
      </c>
      <c r="X2719" s="373">
        <f>PPMT('Assumptions (T&amp;D) old'!$B$100,Model!AA$1,'Assumptions (T&amp;D) old'!$B$103,Model!$T$2699)</f>
        <v>-0.08674189438</v>
      </c>
      <c r="Y2719" s="373">
        <f>PPMT('Assumptions (T&amp;D) old'!$B$100,Model!AB$1,'Assumptions (T&amp;D) old'!$B$103,Model!$T$2699)</f>
        <v>-0.09086213437</v>
      </c>
      <c r="Z2719" s="373">
        <f>PPMT('Assumptions (T&amp;D) old'!$B$100,Model!AC$1,'Assumptions (T&amp;D) old'!$B$103,Model!$T$2699)</f>
        <v>-0.09517808575</v>
      </c>
      <c r="AA2719" s="373">
        <f>PPMT('Assumptions (T&amp;D) old'!$B$100,Model!AD$1,'Assumptions (T&amp;D) old'!$B$103,Model!$T$2699)</f>
        <v>-0.09969904482</v>
      </c>
      <c r="AB2719" s="373">
        <f>PPMT('Assumptions (T&amp;D) old'!$B$100,Model!AE$1,'Assumptions (T&amp;D) old'!$B$103,Model!$T$2699)</f>
        <v>-0.1044347495</v>
      </c>
      <c r="AC2719" s="373">
        <f>PPMT('Assumptions (T&amp;D) old'!$B$100,Model!AF$1,'Assumptions (T&amp;D) old'!$B$103,Model!$T$2699)</f>
        <v>-0.1093954001</v>
      </c>
      <c r="AD2719" s="373">
        <f>PPMT('Assumptions (T&amp;D) old'!$B$100,Model!AG$1,'Assumptions (T&amp;D) old'!$B$103,Model!$T$2699)</f>
        <v>-0.1145916816</v>
      </c>
      <c r="AE2719" s="373">
        <f>PPMT('Assumptions (T&amp;D) old'!$B$100,Model!AH$1,'Assumptions (T&amp;D) old'!$B$103,Model!$T$2699)</f>
        <v>-0.1200347864</v>
      </c>
      <c r="AF2719" s="373">
        <f>PPMT('Assumptions (T&amp;D) old'!$B$100,Model!AI$1,'Assumptions (T&amp;D) old'!$B$103,Model!$T$2699)</f>
        <v>-0.1257364388</v>
      </c>
      <c r="AG2719" s="373">
        <f>PPMT('Assumptions (T&amp;D) old'!$B$100,Model!AJ$1,'Assumptions (T&amp;D) old'!$B$103,Model!$T$2699)</f>
        <v>-0.1317089196</v>
      </c>
      <c r="AH2719" s="373">
        <f>PPMT('Assumptions (T&amp;D) old'!$B$100,Model!AK$1,'Assumptions (T&amp;D) old'!$B$103,Model!$T$2699)</f>
        <v>-0.1379650933</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-0.07295652534</v>
      </c>
      <c r="V2720" s="373">
        <f>PPMT('Assumptions (T&amp;D) old'!$B$100,Model!X$1,'Assumptions (T&amp;D) old'!$B$103,Model!$U$2699)</f>
        <v>-0.07642196029</v>
      </c>
      <c r="W2720" s="373">
        <f>PPMT('Assumptions (T&amp;D) old'!$B$100,Model!Y$1,'Assumptions (T&amp;D) old'!$B$103,Model!$U$2699)</f>
        <v>-0.0800520034</v>
      </c>
      <c r="X2720" s="373">
        <f>PPMT('Assumptions (T&amp;D) old'!$B$100,Model!Z$1,'Assumptions (T&amp;D) old'!$B$103,Model!$U$2699)</f>
        <v>-0.08385447356</v>
      </c>
      <c r="Y2720" s="373">
        <f>PPMT('Assumptions (T&amp;D) old'!$B$100,Model!AA$1,'Assumptions (T&amp;D) old'!$B$103,Model!$U$2699)</f>
        <v>-0.08783756106</v>
      </c>
      <c r="Z2720" s="373">
        <f>PPMT('Assumptions (T&amp;D) old'!$B$100,Model!AB$1,'Assumptions (T&amp;D) old'!$B$103,Model!$U$2699)</f>
        <v>-0.09200984521</v>
      </c>
      <c r="AA2720" s="373">
        <f>PPMT('Assumptions (T&amp;D) old'!$B$100,Model!AC$1,'Assumptions (T&amp;D) old'!$B$103,Model!$U$2699)</f>
        <v>-0.09638031286</v>
      </c>
      <c r="AB2720" s="373">
        <f>PPMT('Assumptions (T&amp;D) old'!$B$100,Model!AD$1,'Assumptions (T&amp;D) old'!$B$103,Model!$U$2699)</f>
        <v>-0.1009583777</v>
      </c>
      <c r="AC2720" s="373">
        <f>PPMT('Assumptions (T&amp;D) old'!$B$100,Model!AE$1,'Assumptions (T&amp;D) old'!$B$103,Model!$U$2699)</f>
        <v>-0.1057539007</v>
      </c>
      <c r="AD2720" s="373">
        <f>PPMT('Assumptions (T&amp;D) old'!$B$100,Model!AF$1,'Assumptions (T&amp;D) old'!$B$103,Model!$U$2699)</f>
        <v>-0.1107772109</v>
      </c>
      <c r="AE2720" s="373">
        <f>PPMT('Assumptions (T&amp;D) old'!$B$100,Model!AG$1,'Assumptions (T&amp;D) old'!$B$103,Model!$U$2699)</f>
        <v>-0.1160391285</v>
      </c>
      <c r="AF2720" s="373">
        <f>PPMT('Assumptions (T&amp;D) old'!$B$100,Model!AH$1,'Assumptions (T&amp;D) old'!$B$103,Model!$U$2699)</f>
        <v>-0.1215509871</v>
      </c>
      <c r="AG2720" s="373">
        <f>PPMT('Assumptions (T&amp;D) old'!$B$100,Model!AI$1,'Assumptions (T&amp;D) old'!$B$103,Model!$U$2699)</f>
        <v>-0.1273246589</v>
      </c>
      <c r="AH2720" s="373">
        <f>PPMT('Assumptions (T&amp;D) old'!$B$100,Model!AJ$1,'Assumptions (T&amp;D) old'!$B$103,Model!$U$2699)</f>
        <v>-0.1333725802</v>
      </c>
      <c r="AI2720" s="373">
        <f>PPMT('Assumptions (T&amp;D) old'!$B$100,Model!AK$1,'Assumptions (T&amp;D) old'!$B$103,Model!$U$2699)</f>
        <v>-0.1397077778</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-0.0756199354</v>
      </c>
      <c r="W2721" s="373">
        <f>PPMT('Assumptions (T&amp;D) old'!$B$100,Model!X$1,'Assumptions (T&amp;D) old'!$B$103,Model!$V$2699)</f>
        <v>-0.07921188233</v>
      </c>
      <c r="X2721" s="373">
        <f>PPMT('Assumptions (T&amp;D) old'!$B$100,Model!Y$1,'Assumptions (T&amp;D) old'!$B$103,Model!$V$2699)</f>
        <v>-0.08297444674</v>
      </c>
      <c r="Y2721" s="373">
        <f>PPMT('Assumptions (T&amp;D) old'!$B$100,Model!Z$1,'Assumptions (T&amp;D) old'!$B$103,Model!$V$2699)</f>
        <v>-0.08691573296</v>
      </c>
      <c r="Z2721" s="373">
        <f>PPMT('Assumptions (T&amp;D) old'!$B$100,Model!AA$1,'Assumptions (T&amp;D) old'!$B$103,Model!$V$2699)</f>
        <v>-0.09104423028</v>
      </c>
      <c r="AA2721" s="373">
        <f>PPMT('Assumptions (T&amp;D) old'!$B$100,Model!AB$1,'Assumptions (T&amp;D) old'!$B$103,Model!$V$2699)</f>
        <v>-0.09536883121</v>
      </c>
      <c r="AB2721" s="373">
        <f>PPMT('Assumptions (T&amp;D) old'!$B$100,Model!AC$1,'Assumptions (T&amp;D) old'!$B$103,Model!$V$2699)</f>
        <v>-0.0998988507</v>
      </c>
      <c r="AC2721" s="373">
        <f>PPMT('Assumptions (T&amp;D) old'!$B$100,Model!AD$1,'Assumptions (T&amp;D) old'!$B$103,Model!$V$2699)</f>
        <v>-0.1046440461</v>
      </c>
      <c r="AD2721" s="373">
        <f>PPMT('Assumptions (T&amp;D) old'!$B$100,Model!AE$1,'Assumptions (T&amp;D) old'!$B$103,Model!$V$2699)</f>
        <v>-0.1096146383</v>
      </c>
      <c r="AE2721" s="373">
        <f>PPMT('Assumptions (T&amp;D) old'!$B$100,Model!AF$1,'Assumptions (T&amp;D) old'!$B$103,Model!$V$2699)</f>
        <v>-0.1148213336</v>
      </c>
      <c r="AF2721" s="373">
        <f>PPMT('Assumptions (T&amp;D) old'!$B$100,Model!AG$1,'Assumptions (T&amp;D) old'!$B$103,Model!$V$2699)</f>
        <v>-0.120275347</v>
      </c>
      <c r="AG2721" s="373">
        <f>PPMT('Assumptions (T&amp;D) old'!$B$100,Model!AH$1,'Assumptions (T&amp;D) old'!$B$103,Model!$V$2699)</f>
        <v>-0.1259884259</v>
      </c>
      <c r="AH2721" s="373">
        <f>PPMT('Assumptions (T&amp;D) old'!$B$100,Model!AI$1,'Assumptions (T&amp;D) old'!$B$103,Model!$V$2699)</f>
        <v>-0.1319728762</v>
      </c>
      <c r="AI2721" s="373">
        <f>PPMT('Assumptions (T&amp;D) old'!$B$100,Model!AJ$1,'Assumptions (T&amp;D) old'!$B$103,Model!$V$2699)</f>
        <v>-0.1382415878</v>
      </c>
      <c r="AJ2721" s="373">
        <f>PPMT('Assumptions (T&amp;D) old'!$B$100,Model!AK$1,'Assumptions (T&amp;D) old'!$B$103,Model!$V$2699)</f>
        <v>-0.1448080632</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-0.07876889051</v>
      </c>
      <c r="X2722" s="373">
        <f>PPMT('Assumptions (T&amp;D) old'!$B$100,Model!X$1,'Assumptions (T&amp;D) old'!$B$103,Model!$W$2699)</f>
        <v>-0.08251041281</v>
      </c>
      <c r="Y2722" s="373">
        <f>PPMT('Assumptions (T&amp;D) old'!$B$100,Model!Y$1,'Assumptions (T&amp;D) old'!$B$103,Model!$W$2699)</f>
        <v>-0.08642965742</v>
      </c>
      <c r="Z2722" s="373">
        <f>PPMT('Assumptions (T&amp;D) old'!$B$100,Model!Z$1,'Assumptions (T&amp;D) old'!$B$103,Model!$W$2699)</f>
        <v>-0.09053506615</v>
      </c>
      <c r="AA2722" s="373">
        <f>PPMT('Assumptions (T&amp;D) old'!$B$100,Model!AA$1,'Assumptions (T&amp;D) old'!$B$103,Model!$W$2699)</f>
        <v>-0.09483548179</v>
      </c>
      <c r="AB2722" s="373">
        <f>PPMT('Assumptions (T&amp;D) old'!$B$100,Model!AB$1,'Assumptions (T&amp;D) old'!$B$103,Model!$W$2699)</f>
        <v>-0.09934016718</v>
      </c>
      <c r="AC2722" s="373">
        <f>PPMT('Assumptions (T&amp;D) old'!$B$100,Model!AC$1,'Assumptions (T&amp;D) old'!$B$103,Model!$W$2699)</f>
        <v>-0.1040588251</v>
      </c>
      <c r="AD2722" s="373">
        <f>PPMT('Assumptions (T&amp;D) old'!$B$100,Model!AD$1,'Assumptions (T&amp;D) old'!$B$103,Model!$W$2699)</f>
        <v>-0.1090016193</v>
      </c>
      <c r="AE2722" s="373">
        <f>PPMT('Assumptions (T&amp;D) old'!$B$100,Model!AE$1,'Assumptions (T&amp;D) old'!$B$103,Model!$W$2699)</f>
        <v>-0.1141791962</v>
      </c>
      <c r="AF2722" s="373">
        <f>PPMT('Assumptions (T&amp;D) old'!$B$100,Model!AF$1,'Assumptions (T&amp;D) old'!$B$103,Model!$W$2699)</f>
        <v>-0.119602708</v>
      </c>
      <c r="AG2722" s="373">
        <f>PPMT('Assumptions (T&amp;D) old'!$B$100,Model!AG$1,'Assumptions (T&amp;D) old'!$B$103,Model!$W$2699)</f>
        <v>-0.1252838367</v>
      </c>
      <c r="AH2722" s="373">
        <f>PPMT('Assumptions (T&amp;D) old'!$B$100,Model!AH$1,'Assumptions (T&amp;D) old'!$B$103,Model!$W$2699)</f>
        <v>-0.1312348189</v>
      </c>
      <c r="AI2722" s="373">
        <f>PPMT('Assumptions (T&amp;D) old'!$B$100,Model!AI$1,'Assumptions (T&amp;D) old'!$B$103,Model!$W$2699)</f>
        <v>-0.1374684728</v>
      </c>
      <c r="AJ2722" s="373">
        <f>PPMT('Assumptions (T&amp;D) old'!$B$100,Model!AJ$1,'Assumptions (T&amp;D) old'!$B$103,Model!$W$2699)</f>
        <v>-0.1439982253</v>
      </c>
      <c r="AK2722" s="373">
        <f>PPMT('Assumptions (T&amp;D) old'!$B$100,Model!AK$1,'Assumptions (T&amp;D) old'!$B$103,Model!$W$2699)</f>
        <v>-0.150838141</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-0.1082506552</v>
      </c>
      <c r="Y2723" s="373">
        <f>PPMT('Assumptions (T&amp;D) old'!$B$100,Model!X$1,'Assumptions (T&amp;D) old'!$B$103,Model!$X$2699)</f>
        <v>-0.1133925613</v>
      </c>
      <c r="Z2723" s="373">
        <f>PPMT('Assumptions (T&amp;D) old'!$B$100,Model!Y$1,'Assumptions (T&amp;D) old'!$B$103,Model!$X$2699)</f>
        <v>-0.118778708</v>
      </c>
      <c r="AA2723" s="373">
        <f>PPMT('Assumptions (T&amp;D) old'!$B$100,Model!Z$1,'Assumptions (T&amp;D) old'!$B$103,Model!$X$2699)</f>
        <v>-0.1244206966</v>
      </c>
      <c r="AB2723" s="373">
        <f>PPMT('Assumptions (T&amp;D) old'!$B$100,Model!AA$1,'Assumptions (T&amp;D) old'!$B$103,Model!$X$2699)</f>
        <v>-0.1303306797</v>
      </c>
      <c r="AC2723" s="373">
        <f>PPMT('Assumptions (T&amp;D) old'!$B$100,Model!AB$1,'Assumptions (T&amp;D) old'!$B$103,Model!$X$2699)</f>
        <v>-0.136521387</v>
      </c>
      <c r="AD2723" s="373">
        <f>PPMT('Assumptions (T&amp;D) old'!$B$100,Model!AC$1,'Assumptions (T&amp;D) old'!$B$103,Model!$X$2699)</f>
        <v>-0.1430061529</v>
      </c>
      <c r="AE2723" s="373">
        <f>PPMT('Assumptions (T&amp;D) old'!$B$100,Model!AD$1,'Assumptions (T&amp;D) old'!$B$103,Model!$X$2699)</f>
        <v>-0.1497989452</v>
      </c>
      <c r="AF2723" s="373">
        <f>PPMT('Assumptions (T&amp;D) old'!$B$100,Model!AE$1,'Assumptions (T&amp;D) old'!$B$103,Model!$X$2699)</f>
        <v>-0.1569143951</v>
      </c>
      <c r="AG2723" s="373">
        <f>PPMT('Assumptions (T&amp;D) old'!$B$100,Model!AF$1,'Assumptions (T&amp;D) old'!$B$103,Model!$X$2699)</f>
        <v>-0.1643678288</v>
      </c>
      <c r="AH2723" s="373">
        <f>PPMT('Assumptions (T&amp;D) old'!$B$100,Model!AG$1,'Assumptions (T&amp;D) old'!$B$103,Model!$X$2699)</f>
        <v>-0.1721753007</v>
      </c>
      <c r="AI2723" s="373">
        <f>PPMT('Assumptions (T&amp;D) old'!$B$100,Model!AH$1,'Assumptions (T&amp;D) old'!$B$103,Model!$X$2699)</f>
        <v>-0.1803536275</v>
      </c>
      <c r="AJ2723" s="373">
        <f>PPMT('Assumptions (T&amp;D) old'!$B$100,Model!AI$1,'Assumptions (T&amp;D) old'!$B$103,Model!$X$2699)</f>
        <v>-0.1889204248</v>
      </c>
      <c r="AK2723" s="373">
        <f>PPMT('Assumptions (T&amp;D) old'!$B$100,Model!AJ$1,'Assumptions (T&amp;D) old'!$B$103,Model!$X$2699)</f>
        <v>-0.197894145</v>
      </c>
      <c r="AL2723" s="373">
        <f>PPMT('Assumptions (T&amp;D) old'!$B$100,Model!AK$1,'Assumptions (T&amp;D) old'!$B$103,Model!$X$2699)</f>
        <v>-0.2072941169</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-0.09822982999</v>
      </c>
      <c r="Z2724" s="373">
        <f>PPMT('Assumptions (T&amp;D) old'!$B$100,Model!X$1,'Assumptions (T&amp;D) old'!$B$103,Model!$Y$2699)</f>
        <v>-0.1028957469</v>
      </c>
      <c r="AA2724" s="373">
        <f>PPMT('Assumptions (T&amp;D) old'!$B$100,Model!Y$1,'Assumptions (T&amp;D) old'!$B$103,Model!$Y$2699)</f>
        <v>-0.1077832949</v>
      </c>
      <c r="AB2724" s="373">
        <f>PPMT('Assumptions (T&amp;D) old'!$B$100,Model!Z$1,'Assumptions (T&amp;D) old'!$B$103,Model!$Y$2699)</f>
        <v>-0.1129030014</v>
      </c>
      <c r="AC2724" s="373">
        <f>PPMT('Assumptions (T&amp;D) old'!$B$100,Model!AA$1,'Assumptions (T&amp;D) old'!$B$103,Model!$Y$2699)</f>
        <v>-0.118265894</v>
      </c>
      <c r="AD2724" s="373">
        <f>PPMT('Assumptions (T&amp;D) old'!$B$100,Model!AB$1,'Assumptions (T&amp;D) old'!$B$103,Model!$Y$2699)</f>
        <v>-0.1238835239</v>
      </c>
      <c r="AE2724" s="373">
        <f>PPMT('Assumptions (T&amp;D) old'!$B$100,Model!AC$1,'Assumptions (T&amp;D) old'!$B$103,Model!$Y$2699)</f>
        <v>-0.1297679913</v>
      </c>
      <c r="AF2724" s="373">
        <f>PPMT('Assumptions (T&amp;D) old'!$B$100,Model!AD$1,'Assumptions (T&amp;D) old'!$B$103,Model!$Y$2699)</f>
        <v>-0.1359319709</v>
      </c>
      <c r="AG2724" s="373">
        <f>PPMT('Assumptions (T&amp;D) old'!$B$100,Model!AE$1,'Assumptions (T&amp;D) old'!$B$103,Model!$Y$2699)</f>
        <v>-0.1423887395</v>
      </c>
      <c r="AH2724" s="373">
        <f>PPMT('Assumptions (T&amp;D) old'!$B$100,Model!AF$1,'Assumptions (T&amp;D) old'!$B$103,Model!$Y$2699)</f>
        <v>-0.1491522046</v>
      </c>
      <c r="AI2724" s="373">
        <f>PPMT('Assumptions (T&amp;D) old'!$B$100,Model!AG$1,'Assumptions (T&amp;D) old'!$B$103,Model!$Y$2699)</f>
        <v>-0.1562369344</v>
      </c>
      <c r="AJ2724" s="373">
        <f>PPMT('Assumptions (T&amp;D) old'!$B$100,Model!AH$1,'Assumptions (T&amp;D) old'!$B$103,Model!$Y$2699)</f>
        <v>-0.1636581887</v>
      </c>
      <c r="AK2724" s="373">
        <f>PPMT('Assumptions (T&amp;D) old'!$B$100,Model!AI$1,'Assumptions (T&amp;D) old'!$B$103,Model!$Y$2699)</f>
        <v>-0.1714319527</v>
      </c>
      <c r="AL2724" s="373">
        <f>PPMT('Assumptions (T&amp;D) old'!$B$100,Model!AJ$1,'Assumptions (T&amp;D) old'!$B$103,Model!$Y$2699)</f>
        <v>-0.1795749705</v>
      </c>
      <c r="AM2724" s="373">
        <f>PPMT('Assumptions (T&amp;D) old'!$B$100,Model!AK$1,'Assumptions (T&amp;D) old'!$B$103,Model!$Y$2699)</f>
        <v>-0.1881047816</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-0.1010863026</v>
      </c>
      <c r="AA2725" s="373">
        <f>PPMT('Assumptions (T&amp;D) old'!$B$100,Model!X$1,'Assumptions (T&amp;D) old'!$B$103,Model!$Z$2699)</f>
        <v>-0.105887902</v>
      </c>
      <c r="AB2725" s="373">
        <f>PPMT('Assumptions (T&amp;D) old'!$B$100,Model!Y$1,'Assumptions (T&amp;D) old'!$B$103,Model!$Z$2699)</f>
        <v>-0.1109175773</v>
      </c>
      <c r="AC2725" s="373">
        <f>PPMT('Assumptions (T&amp;D) old'!$B$100,Model!Z$1,'Assumptions (T&amp;D) old'!$B$103,Model!$Z$2699)</f>
        <v>-0.1161861623</v>
      </c>
      <c r="AD2725" s="373">
        <f>PPMT('Assumptions (T&amp;D) old'!$B$100,Model!AA$1,'Assumptions (T&amp;D) old'!$B$103,Model!$Z$2699)</f>
        <v>-0.121705005</v>
      </c>
      <c r="AE2725" s="373">
        <f>PPMT('Assumptions (T&amp;D) old'!$B$100,Model!AB$1,'Assumptions (T&amp;D) old'!$B$103,Model!$Z$2699)</f>
        <v>-0.1274859927</v>
      </c>
      <c r="AF2725" s="373">
        <f>PPMT('Assumptions (T&amp;D) old'!$B$100,Model!AC$1,'Assumptions (T&amp;D) old'!$B$103,Model!$Z$2699)</f>
        <v>-0.1335415774</v>
      </c>
      <c r="AG2725" s="373">
        <f>PPMT('Assumptions (T&amp;D) old'!$B$100,Model!AD$1,'Assumptions (T&amp;D) old'!$B$103,Model!$Z$2699)</f>
        <v>-0.1398848023</v>
      </c>
      <c r="AH2725" s="373">
        <f>PPMT('Assumptions (T&amp;D) old'!$B$100,Model!AE$1,'Assumptions (T&amp;D) old'!$B$103,Model!$Z$2699)</f>
        <v>-0.1465293304</v>
      </c>
      <c r="AI2725" s="373">
        <f>PPMT('Assumptions (T&amp;D) old'!$B$100,Model!AF$1,'Assumptions (T&amp;D) old'!$B$103,Model!$Z$2699)</f>
        <v>-0.1534894736</v>
      </c>
      <c r="AJ2725" s="373">
        <f>PPMT('Assumptions (T&amp;D) old'!$B$100,Model!AG$1,'Assumptions (T&amp;D) old'!$B$103,Model!$Z$2699)</f>
        <v>-0.1607802236</v>
      </c>
      <c r="AK2725" s="373">
        <f>PPMT('Assumptions (T&amp;D) old'!$B$100,Model!AH$1,'Assumptions (T&amp;D) old'!$B$103,Model!$Z$2699)</f>
        <v>-0.1684172842</v>
      </c>
      <c r="AL2725" s="373">
        <f>PPMT('Assumptions (T&amp;D) old'!$B$100,Model!AI$1,'Assumptions (T&amp;D) old'!$B$103,Model!$Z$2699)</f>
        <v>-0.1764171052</v>
      </c>
      <c r="AM2725" s="373">
        <f>PPMT('Assumptions (T&amp;D) old'!$B$100,Model!AJ$1,'Assumptions (T&amp;D) old'!$B$103,Model!$Z$2699)</f>
        <v>-0.1847969177</v>
      </c>
      <c r="AN2725" s="373">
        <f>PPMT('Assumptions (T&amp;D) old'!$B$100,Model!AK$1,'Assumptions (T&amp;D) old'!$B$103,Model!$Z$2699)</f>
        <v>-0.1935747713</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-0.1054667695</v>
      </c>
      <c r="AB2726" s="373">
        <f>PPMT('Assumptions (T&amp;D) old'!$B$100,Model!X$1,'Assumptions (T&amp;D) old'!$B$103,Model!$AA$2699)</f>
        <v>-0.1104764411</v>
      </c>
      <c r="AC2726" s="373">
        <f>PPMT('Assumptions (T&amp;D) old'!$B$100,Model!Y$1,'Assumptions (T&amp;D) old'!$B$103,Model!$AA$2699)</f>
        <v>-0.115724072</v>
      </c>
      <c r="AD2726" s="373">
        <f>PPMT('Assumptions (T&amp;D) old'!$B$100,Model!Z$1,'Assumptions (T&amp;D) old'!$B$103,Model!$AA$2699)</f>
        <v>-0.1212209654</v>
      </c>
      <c r="AE2726" s="373">
        <f>PPMT('Assumptions (T&amp;D) old'!$B$100,Model!AA$1,'Assumptions (T&amp;D) old'!$B$103,Model!$AA$2699)</f>
        <v>-0.1269789613</v>
      </c>
      <c r="AF2726" s="373">
        <f>PPMT('Assumptions (T&amp;D) old'!$B$100,Model!AB$1,'Assumptions (T&amp;D) old'!$B$103,Model!$AA$2699)</f>
        <v>-0.1330104619</v>
      </c>
      <c r="AG2726" s="373">
        <f>PPMT('Assumptions (T&amp;D) old'!$B$100,Model!AC$1,'Assumptions (T&amp;D) old'!$B$103,Model!$AA$2699)</f>
        <v>-0.1393284589</v>
      </c>
      <c r="AH2726" s="373">
        <f>PPMT('Assumptions (T&amp;D) old'!$B$100,Model!AD$1,'Assumptions (T&amp;D) old'!$B$103,Model!$AA$2699)</f>
        <v>-0.1459465607</v>
      </c>
      <c r="AI2726" s="373">
        <f>PPMT('Assumptions (T&amp;D) old'!$B$100,Model!AE$1,'Assumptions (T&amp;D) old'!$B$103,Model!$AA$2699)</f>
        <v>-0.1528790223</v>
      </c>
      <c r="AJ2726" s="373">
        <f>PPMT('Assumptions (T&amp;D) old'!$B$100,Model!AF$1,'Assumptions (T&amp;D) old'!$B$103,Model!$AA$2699)</f>
        <v>-0.1601407759</v>
      </c>
      <c r="AK2726" s="373">
        <f>PPMT('Assumptions (T&amp;D) old'!$B$100,Model!AG$1,'Assumptions (T&amp;D) old'!$B$103,Model!$AA$2699)</f>
        <v>-0.1677474627</v>
      </c>
      <c r="AL2726" s="373">
        <f>PPMT('Assumptions (T&amp;D) old'!$B$100,Model!AH$1,'Assumptions (T&amp;D) old'!$B$103,Model!$AA$2699)</f>
        <v>-0.1757154672</v>
      </c>
      <c r="AM2726" s="373">
        <f>PPMT('Assumptions (T&amp;D) old'!$B$100,Model!AI$1,'Assumptions (T&amp;D) old'!$B$103,Model!$AA$2699)</f>
        <v>-0.1840619519</v>
      </c>
      <c r="AN2726" s="373">
        <f>PPMT('Assumptions (T&amp;D) old'!$B$100,Model!AJ$1,'Assumptions (T&amp;D) old'!$B$103,Model!$AA$2699)</f>
        <v>-0.1928048946</v>
      </c>
      <c r="AO2726" s="373">
        <f>PPMT('Assumptions (T&amp;D) old'!$B$100,Model!AK$1,'Assumptions (T&amp;D) old'!$B$103,Model!$AA$2699)</f>
        <v>-0.2019631271</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-0.1102764466</v>
      </c>
      <c r="AC2727" s="373">
        <f>PPMT('Assumptions (T&amp;D) old'!$B$100,Model!X$1,'Assumptions (T&amp;D) old'!$B$103,Model!$AB$2699)</f>
        <v>-0.1155145779</v>
      </c>
      <c r="AD2727" s="373">
        <f>PPMT('Assumptions (T&amp;D) old'!$B$100,Model!Y$1,'Assumptions (T&amp;D) old'!$B$103,Model!$AB$2699)</f>
        <v>-0.1210015203</v>
      </c>
      <c r="AE2727" s="373">
        <f>PPMT('Assumptions (T&amp;D) old'!$B$100,Model!Z$1,'Assumptions (T&amp;D) old'!$B$103,Model!$AB$2699)</f>
        <v>-0.1267490925</v>
      </c>
      <c r="AF2727" s="373">
        <f>PPMT('Assumptions (T&amp;D) old'!$B$100,Model!AA$1,'Assumptions (T&amp;D) old'!$B$103,Model!$AB$2699)</f>
        <v>-0.1327696744</v>
      </c>
      <c r="AG2727" s="373">
        <f>PPMT('Assumptions (T&amp;D) old'!$B$100,Model!AB$1,'Assumptions (T&amp;D) old'!$B$103,Model!$AB$2699)</f>
        <v>-0.139076234</v>
      </c>
      <c r="AH2727" s="373">
        <f>PPMT('Assumptions (T&amp;D) old'!$B$100,Model!AC$1,'Assumptions (T&amp;D) old'!$B$103,Model!$AB$2699)</f>
        <v>-0.1456823551</v>
      </c>
      <c r="AI2727" s="373">
        <f>PPMT('Assumptions (T&amp;D) old'!$B$100,Model!AD$1,'Assumptions (T&amp;D) old'!$B$103,Model!$AB$2699)</f>
        <v>-0.1526022669</v>
      </c>
      <c r="AJ2727" s="373">
        <f>PPMT('Assumptions (T&amp;D) old'!$B$100,Model!AE$1,'Assumptions (T&amp;D) old'!$B$103,Model!$AB$2699)</f>
        <v>-0.1598508746</v>
      </c>
      <c r="AK2727" s="373">
        <f>PPMT('Assumptions (T&amp;D) old'!$B$100,Model!AF$1,'Assumptions (T&amp;D) old'!$B$103,Model!$AB$2699)</f>
        <v>-0.1674437912</v>
      </c>
      <c r="AL2727" s="373">
        <f>PPMT('Assumptions (T&amp;D) old'!$B$100,Model!AG$1,'Assumptions (T&amp;D) old'!$B$103,Model!$AB$2699)</f>
        <v>-0.1753973712</v>
      </c>
      <c r="AM2727" s="373">
        <f>PPMT('Assumptions (T&amp;D) old'!$B$100,Model!AH$1,'Assumptions (T&amp;D) old'!$B$103,Model!$AB$2699)</f>
        <v>-0.1837287464</v>
      </c>
      <c r="AN2727" s="373">
        <f>PPMT('Assumptions (T&amp;D) old'!$B$100,Model!AI$1,'Assumptions (T&amp;D) old'!$B$103,Model!$AB$2699)</f>
        <v>-0.1924558618</v>
      </c>
      <c r="AO2727" s="373">
        <f>PPMT('Assumptions (T&amp;D) old'!$B$100,Model!AJ$1,'Assumptions (T&amp;D) old'!$B$103,Model!$AB$2699)</f>
        <v>-0.2015975153</v>
      </c>
      <c r="AP2727" s="373">
        <f>PPMT('Assumptions (T&amp;D) old'!$B$100,Model!AK$1,'Assumptions (T&amp;D) old'!$B$103,Model!$AB$2699)</f>
        <v>-0.2111733972</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-0.1146320375</v>
      </c>
      <c r="AD2728" s="373">
        <f>PPMT('Assumptions (T&amp;D) old'!$B$100,Model!X$1,'Assumptions (T&amp;D) old'!$B$103,Model!$AC$2699)</f>
        <v>-0.1200770593</v>
      </c>
      <c r="AE2728" s="373">
        <f>PPMT('Assumptions (T&amp;D) old'!$B$100,Model!Y$1,'Assumptions (T&amp;D) old'!$B$103,Model!$AC$2699)</f>
        <v>-0.1257807196</v>
      </c>
      <c r="AF2728" s="373">
        <f>PPMT('Assumptions (T&amp;D) old'!$B$100,Model!Z$1,'Assumptions (T&amp;D) old'!$B$103,Model!$AC$2699)</f>
        <v>-0.1317553038</v>
      </c>
      <c r="AG2728" s="373">
        <f>PPMT('Assumptions (T&amp;D) old'!$B$100,Model!AA$1,'Assumptions (T&amp;D) old'!$B$103,Model!$AC$2699)</f>
        <v>-0.1380136807</v>
      </c>
      <c r="AH2728" s="373">
        <f>PPMT('Assumptions (T&amp;D) old'!$B$100,Model!AB$1,'Assumptions (T&amp;D) old'!$B$103,Model!$AC$2699)</f>
        <v>-0.1445693306</v>
      </c>
      <c r="AI2728" s="373">
        <f>PPMT('Assumptions (T&amp;D) old'!$B$100,Model!AC$1,'Assumptions (T&amp;D) old'!$B$103,Model!$AC$2699)</f>
        <v>-0.1514363738</v>
      </c>
      <c r="AJ2728" s="373">
        <f>PPMT('Assumptions (T&amp;D) old'!$B$100,Model!AD$1,'Assumptions (T&amp;D) old'!$B$103,Model!$AC$2699)</f>
        <v>-0.1586296015</v>
      </c>
      <c r="AK2728" s="373">
        <f>PPMT('Assumptions (T&amp;D) old'!$B$100,Model!AE$1,'Assumptions (T&amp;D) old'!$B$103,Model!$AC$2699)</f>
        <v>-0.1661645076</v>
      </c>
      <c r="AL2728" s="373">
        <f>PPMT('Assumptions (T&amp;D) old'!$B$100,Model!AF$1,'Assumptions (T&amp;D) old'!$B$103,Model!$AC$2699)</f>
        <v>-0.1740573217</v>
      </c>
      <c r="AM2728" s="373">
        <f>PPMT('Assumptions (T&amp;D) old'!$B$100,Model!AG$1,'Assumptions (T&amp;D) old'!$B$103,Model!$AC$2699)</f>
        <v>-0.1823250445</v>
      </c>
      <c r="AN2728" s="373">
        <f>PPMT('Assumptions (T&amp;D) old'!$B$100,Model!AH$1,'Assumptions (T&amp;D) old'!$B$103,Model!$AC$2699)</f>
        <v>-0.1909854841</v>
      </c>
      <c r="AO2728" s="373">
        <f>PPMT('Assumptions (T&amp;D) old'!$B$100,Model!AI$1,'Assumptions (T&amp;D) old'!$B$103,Model!$AC$2699)</f>
        <v>-0.2000572946</v>
      </c>
      <c r="AP2728" s="373">
        <f>PPMT('Assumptions (T&amp;D) old'!$B$100,Model!AJ$1,'Assumptions (T&amp;D) old'!$B$103,Model!$AC$2699)</f>
        <v>-0.2095600161</v>
      </c>
      <c r="AQ2728" s="373">
        <f>PPMT('Assumptions (T&amp;D) old'!$B$100,Model!AK$1,'Assumptions (T&amp;D) old'!$B$103,Model!$AC$2699)</f>
        <v>-0.2195141169</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-0.1218901454</v>
      </c>
      <c r="AE2729" s="373">
        <f>PPMT('Assumptions (T&amp;D) old'!$B$100,Model!X$1,'Assumptions (T&amp;D) old'!$B$103,Model!$AD$2699)</f>
        <v>-0.1276799273</v>
      </c>
      <c r="AF2729" s="373">
        <f>PPMT('Assumptions (T&amp;D) old'!$B$100,Model!Y$1,'Assumptions (T&amp;D) old'!$B$103,Model!$AD$2699)</f>
        <v>-0.1337447239</v>
      </c>
      <c r="AG2729" s="373">
        <f>PPMT('Assumptions (T&amp;D) old'!$B$100,Model!Z$1,'Assumptions (T&amp;D) old'!$B$103,Model!$AD$2699)</f>
        <v>-0.1400975982</v>
      </c>
      <c r="AH2729" s="373">
        <f>PPMT('Assumptions (T&amp;D) old'!$B$100,Model!AA$1,'Assumptions (T&amp;D) old'!$B$103,Model!$AD$2699)</f>
        <v>-0.1467522342</v>
      </c>
      <c r="AI2729" s="373">
        <f>PPMT('Assumptions (T&amp;D) old'!$B$100,Model!AB$1,'Assumptions (T&amp;D) old'!$B$103,Model!$AD$2699)</f>
        <v>-0.1537229653</v>
      </c>
      <c r="AJ2729" s="373">
        <f>PPMT('Assumptions (T&amp;D) old'!$B$100,Model!AC$1,'Assumptions (T&amp;D) old'!$B$103,Model!$AD$2699)</f>
        <v>-0.1610248061</v>
      </c>
      <c r="AK2729" s="373">
        <f>PPMT('Assumptions (T&amp;D) old'!$B$100,Model!AD$1,'Assumptions (T&amp;D) old'!$B$103,Model!$AD$2699)</f>
        <v>-0.1686734844</v>
      </c>
      <c r="AL2729" s="373">
        <f>PPMT('Assumptions (T&amp;D) old'!$B$100,Model!AE$1,'Assumptions (T&amp;D) old'!$B$103,Model!$AD$2699)</f>
        <v>-0.1766854749</v>
      </c>
      <c r="AM2729" s="373">
        <f>PPMT('Assumptions (T&amp;D) old'!$B$100,Model!AF$1,'Assumptions (T&amp;D) old'!$B$103,Model!$AD$2699)</f>
        <v>-0.185078035</v>
      </c>
      <c r="AN2729" s="373">
        <f>PPMT('Assumptions (T&amp;D) old'!$B$100,Model!AG$1,'Assumptions (T&amp;D) old'!$B$103,Model!$AD$2699)</f>
        <v>-0.1938692417</v>
      </c>
      <c r="AO2729" s="373">
        <f>PPMT('Assumptions (T&amp;D) old'!$B$100,Model!AH$1,'Assumptions (T&amp;D) old'!$B$103,Model!$AD$2699)</f>
        <v>-0.2030780306</v>
      </c>
      <c r="AP2729" s="373">
        <f>PPMT('Assumptions (T&amp;D) old'!$B$100,Model!AI$1,'Assumptions (T&amp;D) old'!$B$103,Model!$AD$2699)</f>
        <v>-0.2127242371</v>
      </c>
      <c r="AQ2729" s="373">
        <f>PPMT('Assumptions (T&amp;D) old'!$B$100,Model!AJ$1,'Assumptions (T&amp;D) old'!$B$103,Model!$AD$2699)</f>
        <v>-0.2228286384</v>
      </c>
      <c r="AR2729" s="373">
        <f>PPMT('Assumptions (T&amp;D) old'!$B$100,Model!AK$1,'Assumptions (T&amp;D) old'!$B$103,Model!$AD$2699)</f>
        <v>-0.2334129987</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-0.1243952256</v>
      </c>
      <c r="AF2730" s="373">
        <f>PPMT('Assumptions (T&amp;D) old'!$B$100,Model!X$1,'Assumptions (T&amp;D) old'!$B$103,Model!$AE$2699)</f>
        <v>-0.1303039988</v>
      </c>
      <c r="AG2730" s="373">
        <f>PPMT('Assumptions (T&amp;D) old'!$B$100,Model!Y$1,'Assumptions (T&amp;D) old'!$B$103,Model!$AE$2699)</f>
        <v>-0.1364934387</v>
      </c>
      <c r="AH2730" s="373">
        <f>PPMT('Assumptions (T&amp;D) old'!$B$100,Model!Z$1,'Assumptions (T&amp;D) old'!$B$103,Model!$AE$2699)</f>
        <v>-0.1429768771</v>
      </c>
      <c r="AI2730" s="373">
        <f>PPMT('Assumptions (T&amp;D) old'!$B$100,Model!AA$1,'Assumptions (T&amp;D) old'!$B$103,Model!$AE$2699)</f>
        <v>-0.1497682787</v>
      </c>
      <c r="AJ2730" s="373">
        <f>PPMT('Assumptions (T&amp;D) old'!$B$100,Model!AB$1,'Assumptions (T&amp;D) old'!$B$103,Model!$AE$2699)</f>
        <v>-0.156882272</v>
      </c>
      <c r="AK2730" s="373">
        <f>PPMT('Assumptions (T&amp;D) old'!$B$100,Model!AC$1,'Assumptions (T&amp;D) old'!$B$103,Model!$AE$2699)</f>
        <v>-0.1643341799</v>
      </c>
      <c r="AL2730" s="373">
        <f>PPMT('Assumptions (T&amp;D) old'!$B$100,Model!AD$1,'Assumptions (T&amp;D) old'!$B$103,Model!$AE$2699)</f>
        <v>-0.1721400534</v>
      </c>
      <c r="AM2730" s="373">
        <f>PPMT('Assumptions (T&amp;D) old'!$B$100,Model!AE$1,'Assumptions (T&amp;D) old'!$B$103,Model!$AE$2699)</f>
        <v>-0.180316706</v>
      </c>
      <c r="AN2730" s="373">
        <f>PPMT('Assumptions (T&amp;D) old'!$B$100,Model!AF$1,'Assumptions (T&amp;D) old'!$B$103,Model!$AE$2699)</f>
        <v>-0.1888817495</v>
      </c>
      <c r="AO2730" s="373">
        <f>PPMT('Assumptions (T&amp;D) old'!$B$100,Model!AG$1,'Assumptions (T&amp;D) old'!$B$103,Model!$AE$2699)</f>
        <v>-0.1978536326</v>
      </c>
      <c r="AP2730" s="373">
        <f>PPMT('Assumptions (T&amp;D) old'!$B$100,Model!AH$1,'Assumptions (T&amp;D) old'!$B$103,Model!$AE$2699)</f>
        <v>-0.2072516802</v>
      </c>
      <c r="AQ2730" s="373">
        <f>PPMT('Assumptions (T&amp;D) old'!$B$100,Model!AI$1,'Assumptions (T&amp;D) old'!$B$103,Model!$AE$2699)</f>
        <v>-0.217096135</v>
      </c>
      <c r="AR2730" s="373">
        <f>PPMT('Assumptions (T&amp;D) old'!$B$100,Model!AJ$1,'Assumptions (T&amp;D) old'!$B$103,Model!$AE$2699)</f>
        <v>-0.2274082014</v>
      </c>
      <c r="AS2730" s="373">
        <f>PPMT('Assumptions (T&amp;D) old'!$B$100,Model!AK$1,'Assumptions (T&amp;D) old'!$B$103,Model!$AE$2699)</f>
        <v>-0.2382100909</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-0.1310111016</v>
      </c>
      <c r="AG2731" s="373">
        <f>PPMT('Assumptions (T&amp;D) old'!$B$100,Model!X$1,'Assumptions (T&amp;D) old'!$B$103,Model!$AF$2699)</f>
        <v>-0.1372341289</v>
      </c>
      <c r="AH2731" s="373">
        <f>PPMT('Assumptions (T&amp;D) old'!$B$100,Model!Y$1,'Assumptions (T&amp;D) old'!$B$103,Model!$AF$2699)</f>
        <v>-0.14375275</v>
      </c>
      <c r="AI2731" s="373">
        <f>PPMT('Assumptions (T&amp;D) old'!$B$100,Model!Z$1,'Assumptions (T&amp;D) old'!$B$103,Model!$AF$2699)</f>
        <v>-0.1505810057</v>
      </c>
      <c r="AJ2731" s="373">
        <f>PPMT('Assumptions (T&amp;D) old'!$B$100,Model!AA$1,'Assumptions (T&amp;D) old'!$B$103,Model!$AF$2699)</f>
        <v>-0.1577336034</v>
      </c>
      <c r="AK2731" s="373">
        <f>PPMT('Assumptions (T&amp;D) old'!$B$100,Model!AB$1,'Assumptions (T&amp;D) old'!$B$103,Model!$AF$2699)</f>
        <v>-0.1652259496</v>
      </c>
      <c r="AL2731" s="373">
        <f>PPMT('Assumptions (T&amp;D) old'!$B$100,Model!AC$1,'Assumptions (T&amp;D) old'!$B$103,Model!$AF$2699)</f>
        <v>-0.1730741822</v>
      </c>
      <c r="AM2731" s="373">
        <f>PPMT('Assumptions (T&amp;D) old'!$B$100,Model!AD$1,'Assumptions (T&amp;D) old'!$B$103,Model!$AF$2699)</f>
        <v>-0.1812952059</v>
      </c>
      <c r="AN2731" s="373">
        <f>PPMT('Assumptions (T&amp;D) old'!$B$100,Model!AE$1,'Assumptions (T&amp;D) old'!$B$103,Model!$AF$2699)</f>
        <v>-0.1899067281</v>
      </c>
      <c r="AO2731" s="373">
        <f>PPMT('Assumptions (T&amp;D) old'!$B$100,Model!AF$1,'Assumptions (T&amp;D) old'!$B$103,Model!$AF$2699)</f>
        <v>-0.1989272977</v>
      </c>
      <c r="AP2731" s="373">
        <f>PPMT('Assumptions (T&amp;D) old'!$B$100,Model!AG$1,'Assumptions (T&amp;D) old'!$B$103,Model!$AF$2699)</f>
        <v>-0.2083763444</v>
      </c>
      <c r="AQ2731" s="373">
        <f>PPMT('Assumptions (T&amp;D) old'!$B$100,Model!AH$1,'Assumptions (T&amp;D) old'!$B$103,Model!$AF$2699)</f>
        <v>-0.2182742207</v>
      </c>
      <c r="AR2731" s="373">
        <f>PPMT('Assumptions (T&amp;D) old'!$B$100,Model!AI$1,'Assumptions (T&amp;D) old'!$B$103,Model!$AF$2699)</f>
        <v>-0.2286422462</v>
      </c>
      <c r="AS2731" s="373">
        <f>PPMT('Assumptions (T&amp;D) old'!$B$100,Model!AJ$1,'Assumptions (T&amp;D) old'!$B$103,Model!$AF$2699)</f>
        <v>-0.2395027529</v>
      </c>
      <c r="AT2731" s="373">
        <f>PPMT('Assumptions (T&amp;D) old'!$B$100,Model!AK$1,'Assumptions (T&amp;D) old'!$B$103,Model!$AF$2699)</f>
        <v>-0.2508791337</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-0.1373388007</v>
      </c>
      <c r="AH2732" s="373">
        <f>PPMT('Assumptions (T&amp;D) old'!$B$100,Model!X$1,'Assumptions (T&amp;D) old'!$B$103,Model!$AG$2699)</f>
        <v>-0.1438623937</v>
      </c>
      <c r="AI2732" s="373">
        <f>PPMT('Assumptions (T&amp;D) old'!$B$100,Model!Y$1,'Assumptions (T&amp;D) old'!$B$103,Model!$AG$2699)</f>
        <v>-0.1506958574</v>
      </c>
      <c r="AJ2732" s="373">
        <f>PPMT('Assumptions (T&amp;D) old'!$B$100,Model!Z$1,'Assumptions (T&amp;D) old'!$B$103,Model!$AG$2699)</f>
        <v>-0.1578539106</v>
      </c>
      <c r="AK2732" s="373">
        <f>PPMT('Assumptions (T&amp;D) old'!$B$100,Model!AA$1,'Assumptions (T&amp;D) old'!$B$103,Model!$AG$2699)</f>
        <v>-0.1653519714</v>
      </c>
      <c r="AL2732" s="373">
        <f>PPMT('Assumptions (T&amp;D) old'!$B$100,Model!AB$1,'Assumptions (T&amp;D) old'!$B$103,Model!$AG$2699)</f>
        <v>-0.17320619</v>
      </c>
      <c r="AM2732" s="373">
        <f>PPMT('Assumptions (T&amp;D) old'!$B$100,Model!AC$1,'Assumptions (T&amp;D) old'!$B$103,Model!$AG$2699)</f>
        <v>-0.181433484</v>
      </c>
      <c r="AN2732" s="373">
        <f>PPMT('Assumptions (T&amp;D) old'!$B$100,Model!AD$1,'Assumptions (T&amp;D) old'!$B$103,Model!$AG$2699)</f>
        <v>-0.1900515745</v>
      </c>
      <c r="AO2732" s="373">
        <f>PPMT('Assumptions (T&amp;D) old'!$B$100,Model!AE$1,'Assumptions (T&amp;D) old'!$B$103,Model!$AG$2699)</f>
        <v>-0.1990790243</v>
      </c>
      <c r="AP2732" s="373">
        <f>PPMT('Assumptions (T&amp;D) old'!$B$100,Model!AF$1,'Assumptions (T&amp;D) old'!$B$103,Model!$AG$2699)</f>
        <v>-0.208535278</v>
      </c>
      <c r="AQ2732" s="373">
        <f>PPMT('Assumptions (T&amp;D) old'!$B$100,Model!AG$1,'Assumptions (T&amp;D) old'!$B$103,Model!$AG$2699)</f>
        <v>-0.2184407037</v>
      </c>
      <c r="AR2732" s="373">
        <f>PPMT('Assumptions (T&amp;D) old'!$B$100,Model!AH$1,'Assumptions (T&amp;D) old'!$B$103,Model!$AG$2699)</f>
        <v>-0.2288166371</v>
      </c>
      <c r="AS2732" s="373">
        <f>PPMT('Assumptions (T&amp;D) old'!$B$100,Model!AI$1,'Assumptions (T&amp;D) old'!$B$103,Model!$AG$2699)</f>
        <v>-0.2396854274</v>
      </c>
      <c r="AT2732" s="373">
        <f>PPMT('Assumptions (T&amp;D) old'!$B$100,Model!AJ$1,'Assumptions (T&amp;D) old'!$B$103,Model!$AG$2699)</f>
        <v>-0.2510704852</v>
      </c>
      <c r="AU2732" s="373">
        <f>PPMT('Assumptions (T&amp;D) old'!$B$100,Model!AK$1,'Assumptions (T&amp;D) old'!$B$103,Model!$AG$2699)</f>
        <v>-0.2629963332</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-0.1445839498</v>
      </c>
      <c r="AI2733" s="373">
        <f>PPMT('Assumptions (T&amp;D) old'!$B$100,Model!X$1,'Assumptions (T&amp;D) old'!$B$103,Model!$AH$2699)</f>
        <v>-0.1514516874</v>
      </c>
      <c r="AJ2733" s="373">
        <f>PPMT('Assumptions (T&amp;D) old'!$B$100,Model!Y$1,'Assumptions (T&amp;D) old'!$B$103,Model!$AH$2699)</f>
        <v>-0.1586456426</v>
      </c>
      <c r="AK2733" s="373">
        <f>PPMT('Assumptions (T&amp;D) old'!$B$100,Model!Z$1,'Assumptions (T&amp;D) old'!$B$103,Model!$AH$2699)</f>
        <v>-0.1661813106</v>
      </c>
      <c r="AL2733" s="373">
        <f>PPMT('Assumptions (T&amp;D) old'!$B$100,Model!AA$1,'Assumptions (T&amp;D) old'!$B$103,Model!$AH$2699)</f>
        <v>-0.1740749228</v>
      </c>
      <c r="AM2733" s="373">
        <f>PPMT('Assumptions (T&amp;D) old'!$B$100,Model!AB$1,'Assumptions (T&amp;D) old'!$B$103,Model!$AH$2699)</f>
        <v>-0.1823434817</v>
      </c>
      <c r="AN2733" s="373">
        <f>PPMT('Assumptions (T&amp;D) old'!$B$100,Model!AC$1,'Assumptions (T&amp;D) old'!$B$103,Model!$AH$2699)</f>
        <v>-0.191004797</v>
      </c>
      <c r="AO2733" s="373">
        <f>PPMT('Assumptions (T&amp;D) old'!$B$100,Model!AD$1,'Assumptions (T&amp;D) old'!$B$103,Model!$AH$2699)</f>
        <v>-0.2000775249</v>
      </c>
      <c r="AP2733" s="373">
        <f>PPMT('Assumptions (T&amp;D) old'!$B$100,Model!AE$1,'Assumptions (T&amp;D) old'!$B$103,Model!$AH$2699)</f>
        <v>-0.2095812073</v>
      </c>
      <c r="AQ2733" s="373">
        <f>PPMT('Assumptions (T&amp;D) old'!$B$100,Model!AF$1,'Assumptions (T&amp;D) old'!$B$103,Model!$AH$2699)</f>
        <v>-0.2195363147</v>
      </c>
      <c r="AR2733" s="373">
        <f>PPMT('Assumptions (T&amp;D) old'!$B$100,Model!AG$1,'Assumptions (T&amp;D) old'!$B$103,Model!$AH$2699)</f>
        <v>-0.2299642896</v>
      </c>
      <c r="AS2733" s="373">
        <f>PPMT('Assumptions (T&amp;D) old'!$B$100,Model!AH$1,'Assumptions (T&amp;D) old'!$B$103,Model!$AH$2699)</f>
        <v>-0.2408875934</v>
      </c>
      <c r="AT2733" s="373">
        <f>PPMT('Assumptions (T&amp;D) old'!$B$100,Model!AI$1,'Assumptions (T&amp;D) old'!$B$103,Model!$AH$2699)</f>
        <v>-0.2523297541</v>
      </c>
      <c r="AU2733" s="373">
        <f>PPMT('Assumptions (T&amp;D) old'!$B$100,Model!AJ$1,'Assumptions (T&amp;D) old'!$B$103,Model!$AH$2699)</f>
        <v>-0.2643154174</v>
      </c>
      <c r="AV2733" s="373">
        <f>PPMT('Assumptions (T&amp;D) old'!$B$100,Model!AK$1,'Assumptions (T&amp;D) old'!$B$103,Model!$AH$2699)</f>
        <v>-0.2768703997</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-0.1476623105</v>
      </c>
      <c r="AJ2734" s="373">
        <f>PPMT('Assumptions (T&amp;D) old'!$B$100,Model!X$1,'Assumptions (T&amp;D) old'!$B$103,Model!$AI$2699)</f>
        <v>-0.1546762703</v>
      </c>
      <c r="AK2734" s="373">
        <f>PPMT('Assumptions (T&amp;D) old'!$B$100,Model!Y$1,'Assumptions (T&amp;D) old'!$B$103,Model!$AI$2699)</f>
        <v>-0.1620233931</v>
      </c>
      <c r="AL2734" s="373">
        <f>PPMT('Assumptions (T&amp;D) old'!$B$100,Model!Z$1,'Assumptions (T&amp;D) old'!$B$103,Model!$AI$2699)</f>
        <v>-0.1697195043</v>
      </c>
      <c r="AM2734" s="373">
        <f>PPMT('Assumptions (T&amp;D) old'!$B$100,Model!AA$1,'Assumptions (T&amp;D) old'!$B$103,Model!$AI$2699)</f>
        <v>-0.1777811808</v>
      </c>
      <c r="AN2734" s="373">
        <f>PPMT('Assumptions (T&amp;D) old'!$B$100,Model!AB$1,'Assumptions (T&amp;D) old'!$B$103,Model!$AI$2699)</f>
        <v>-0.1862257869</v>
      </c>
      <c r="AO2734" s="373">
        <f>PPMT('Assumptions (T&amp;D) old'!$B$100,Model!AC$1,'Assumptions (T&amp;D) old'!$B$103,Model!$AI$2699)</f>
        <v>-0.1950715117</v>
      </c>
      <c r="AP2734" s="373">
        <f>PPMT('Assumptions (T&amp;D) old'!$B$100,Model!AD$1,'Assumptions (T&amp;D) old'!$B$103,Model!$AI$2699)</f>
        <v>-0.2043374085</v>
      </c>
      <c r="AQ2734" s="373">
        <f>PPMT('Assumptions (T&amp;D) old'!$B$100,Model!AE$1,'Assumptions (T&amp;D) old'!$B$103,Model!$AI$2699)</f>
        <v>-0.2140434354</v>
      </c>
      <c r="AR2734" s="373">
        <f>PPMT('Assumptions (T&amp;D) old'!$B$100,Model!AF$1,'Assumptions (T&amp;D) old'!$B$103,Model!$AI$2699)</f>
        <v>-0.2242104986</v>
      </c>
      <c r="AS2734" s="373">
        <f>PPMT('Assumptions (T&amp;D) old'!$B$100,Model!AG$1,'Assumptions (T&amp;D) old'!$B$103,Model!$AI$2699)</f>
        <v>-0.2348604973</v>
      </c>
      <c r="AT2734" s="373">
        <f>PPMT('Assumptions (T&amp;D) old'!$B$100,Model!AH$1,'Assumptions (T&amp;D) old'!$B$103,Model!$AI$2699)</f>
        <v>-0.2460163709</v>
      </c>
      <c r="AU2734" s="373">
        <f>PPMT('Assumptions (T&amp;D) old'!$B$100,Model!AI$1,'Assumptions (T&amp;D) old'!$B$103,Model!$AI$2699)</f>
        <v>-0.2577021485</v>
      </c>
      <c r="AV2734" s="373">
        <f>PPMT('Assumptions (T&amp;D) old'!$B$100,Model!AJ$1,'Assumptions (T&amp;D) old'!$B$103,Model!$AI$2699)</f>
        <v>-0.2699430006</v>
      </c>
      <c r="AW2734" s="373">
        <f>PPMT('Assumptions (T&amp;D) old'!$B$100,Model!AK$1,'Assumptions (T&amp;D) old'!$B$103,Model!$AI$2699)</f>
        <v>-0.2827652931</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-0.1528875959</v>
      </c>
      <c r="AK2735" s="373">
        <f>PPMT('Assumptions (T&amp;D) old'!$B$100,Model!X$1,'Assumptions (T&amp;D) old'!$B$103,Model!$AJ$2699)</f>
        <v>-0.1601497567</v>
      </c>
      <c r="AL2735" s="373">
        <f>PPMT('Assumptions (T&amp;D) old'!$B$100,Model!Y$1,'Assumptions (T&amp;D) old'!$B$103,Model!$AJ$2699)</f>
        <v>-0.1677568701</v>
      </c>
      <c r="AM2735" s="373">
        <f>PPMT('Assumptions (T&amp;D) old'!$B$100,Model!Z$1,'Assumptions (T&amp;D) old'!$B$103,Model!$AJ$2699)</f>
        <v>-0.1757253215</v>
      </c>
      <c r="AN2735" s="373">
        <f>PPMT('Assumptions (T&amp;D) old'!$B$100,Model!AA$1,'Assumptions (T&amp;D) old'!$B$103,Model!$AJ$2699)</f>
        <v>-0.1840722742</v>
      </c>
      <c r="AO2735" s="373">
        <f>PPMT('Assumptions (T&amp;D) old'!$B$100,Model!AB$1,'Assumptions (T&amp;D) old'!$B$103,Model!$AJ$2699)</f>
        <v>-0.1928157073</v>
      </c>
      <c r="AP2735" s="373">
        <f>PPMT('Assumptions (T&amp;D) old'!$B$100,Model!AC$1,'Assumptions (T&amp;D) old'!$B$103,Model!$AJ$2699)</f>
        <v>-0.2019744534</v>
      </c>
      <c r="AQ2735" s="373">
        <f>PPMT('Assumptions (T&amp;D) old'!$B$100,Model!AD$1,'Assumptions (T&amp;D) old'!$B$103,Model!$AJ$2699)</f>
        <v>-0.2115682399</v>
      </c>
      <c r="AR2735" s="373">
        <f>PPMT('Assumptions (T&amp;D) old'!$B$100,Model!AE$1,'Assumptions (T&amp;D) old'!$B$103,Model!$AJ$2699)</f>
        <v>-0.2216177313</v>
      </c>
      <c r="AS2735" s="373">
        <f>PPMT('Assumptions (T&amp;D) old'!$B$100,Model!AF$1,'Assumptions (T&amp;D) old'!$B$103,Model!$AJ$2699)</f>
        <v>-0.2321445735</v>
      </c>
      <c r="AT2735" s="373">
        <f>PPMT('Assumptions (T&amp;D) old'!$B$100,Model!AG$1,'Assumptions (T&amp;D) old'!$B$103,Model!$AJ$2699)</f>
        <v>-0.2431714408</v>
      </c>
      <c r="AU2735" s="373">
        <f>PPMT('Assumptions (T&amp;D) old'!$B$100,Model!AH$1,'Assumptions (T&amp;D) old'!$B$103,Model!$AJ$2699)</f>
        <v>-0.2547220842</v>
      </c>
      <c r="AV2735" s="373">
        <f>PPMT('Assumptions (T&amp;D) old'!$B$100,Model!AI$1,'Assumptions (T&amp;D) old'!$B$103,Model!$AJ$2699)</f>
        <v>-0.2668213832</v>
      </c>
      <c r="AW2735" s="373">
        <f>PPMT('Assumptions (T&amp;D) old'!$B$100,Model!AJ$1,'Assumptions (T&amp;D) old'!$B$103,Model!$AJ$2699)</f>
        <v>-0.2794953989</v>
      </c>
      <c r="AX2735" s="373">
        <f>PPMT('Assumptions (T&amp;D) old'!$B$100,Model!AK$1,'Assumptions (T&amp;D) old'!$B$103,Model!$AJ$2699)</f>
        <v>-0.2927714304</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-0.1627328497</v>
      </c>
      <c r="AL2736" s="373">
        <f>PPMT('Assumptions (T&amp;D) old'!$B$100,Model!X$1,'Assumptions (T&amp;D) old'!$B$103,Model!$AK$2699)</f>
        <v>-0.1704626601</v>
      </c>
      <c r="AM2736" s="373">
        <f>PPMT('Assumptions (T&amp;D) old'!$B$100,Model!Y$1,'Assumptions (T&amp;D) old'!$B$103,Model!$AK$2699)</f>
        <v>-0.1785596364</v>
      </c>
      <c r="AN2736" s="373">
        <f>PPMT('Assumptions (T&amp;D) old'!$B$100,Model!Z$1,'Assumptions (T&amp;D) old'!$B$103,Model!$AK$2699)</f>
        <v>-0.1870412192</v>
      </c>
      <c r="AO2736" s="373">
        <f>PPMT('Assumptions (T&amp;D) old'!$B$100,Model!AA$1,'Assumptions (T&amp;D) old'!$B$103,Model!$AK$2699)</f>
        <v>-0.1959256771</v>
      </c>
      <c r="AP2736" s="373">
        <f>PPMT('Assumptions (T&amp;D) old'!$B$100,Model!AB$1,'Assumptions (T&amp;D) old'!$B$103,Model!$AK$2699)</f>
        <v>-0.2052321467</v>
      </c>
      <c r="AQ2736" s="373">
        <f>PPMT('Assumptions (T&amp;D) old'!$B$100,Model!AC$1,'Assumptions (T&amp;D) old'!$B$103,Model!$AK$2699)</f>
        <v>-0.2149806737</v>
      </c>
      <c r="AR2736" s="373">
        <f>PPMT('Assumptions (T&amp;D) old'!$B$100,Model!AD$1,'Assumptions (T&amp;D) old'!$B$103,Model!$AK$2699)</f>
        <v>-0.2251922557</v>
      </c>
      <c r="AS2736" s="373">
        <f>PPMT('Assumptions (T&amp;D) old'!$B$100,Model!AE$1,'Assumptions (T&amp;D) old'!$B$103,Model!$AK$2699)</f>
        <v>-0.2358888879</v>
      </c>
      <c r="AT2736" s="373">
        <f>PPMT('Assumptions (T&amp;D) old'!$B$100,Model!AF$1,'Assumptions (T&amp;D) old'!$B$103,Model!$AK$2699)</f>
        <v>-0.24709361</v>
      </c>
      <c r="AU2736" s="373">
        <f>PPMT('Assumptions (T&amp;D) old'!$B$100,Model!AG$1,'Assumptions (T&amp;D) old'!$B$103,Model!$AK$2699)</f>
        <v>-0.2588305565</v>
      </c>
      <c r="AV2736" s="373">
        <f>PPMT('Assumptions (T&amp;D) old'!$B$100,Model!AH$1,'Assumptions (T&amp;D) old'!$B$103,Model!$AK$2699)</f>
        <v>-0.2711250079</v>
      </c>
      <c r="AW2736" s="373">
        <f>PPMT('Assumptions (T&amp;D) old'!$B$100,Model!AI$1,'Assumptions (T&amp;D) old'!$B$103,Model!$AK$2699)</f>
        <v>-0.2840034458</v>
      </c>
      <c r="AX2736" s="373">
        <f>PPMT('Assumptions (T&amp;D) old'!$B$100,Model!AJ$1,'Assumptions (T&amp;D) old'!$B$103,Model!$AK$2699)</f>
        <v>-0.2974936095</v>
      </c>
      <c r="AY2736" s="373">
        <f>PPMT('Assumptions (T&amp;D) old'!$B$100,Model!AK$1,'Assumptions (T&amp;D) old'!$B$103,Model!$AK$2699)</f>
        <v>-0.311624556</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-0.164964593</v>
      </c>
      <c r="AM2737" s="373">
        <f>PPMT('Assumptions (T&amp;D) old'!$B$100,Model!X$1,'Assumptions (T&amp;D) old'!$B$103,Model!$AL$2699)</f>
        <v>-0.1728004112</v>
      </c>
      <c r="AN2737" s="373">
        <f>PPMT('Assumptions (T&amp;D) old'!$B$100,Model!Y$1,'Assumptions (T&amp;D) old'!$B$103,Model!$AL$2699)</f>
        <v>-0.1810084307</v>
      </c>
      <c r="AO2737" s="373">
        <f>PPMT('Assumptions (T&amp;D) old'!$B$100,Model!Z$1,'Assumptions (T&amp;D) old'!$B$103,Model!$AL$2699)</f>
        <v>-0.1896063312</v>
      </c>
      <c r="AP2737" s="373">
        <f>PPMT('Assumptions (T&amp;D) old'!$B$100,Model!AA$1,'Assumptions (T&amp;D) old'!$B$103,Model!$AL$2699)</f>
        <v>-0.1986126319</v>
      </c>
      <c r="AQ2737" s="373">
        <f>PPMT('Assumptions (T&amp;D) old'!$B$100,Model!AB$1,'Assumptions (T&amp;D) old'!$B$103,Model!$AL$2699)</f>
        <v>-0.2080467319</v>
      </c>
      <c r="AR2737" s="373">
        <f>PPMT('Assumptions (T&amp;D) old'!$B$100,Model!AC$1,'Assumptions (T&amp;D) old'!$B$103,Model!$AL$2699)</f>
        <v>-0.2179289517</v>
      </c>
      <c r="AS2737" s="373">
        <f>PPMT('Assumptions (T&amp;D) old'!$B$100,Model!AD$1,'Assumptions (T&amp;D) old'!$B$103,Model!$AL$2699)</f>
        <v>-0.2282805769</v>
      </c>
      <c r="AT2737" s="373">
        <f>PPMT('Assumptions (T&amp;D) old'!$B$100,Model!AE$1,'Assumptions (T&amp;D) old'!$B$103,Model!$AL$2699)</f>
        <v>-0.2391239043</v>
      </c>
      <c r="AU2737" s="373">
        <f>PPMT('Assumptions (T&amp;D) old'!$B$100,Model!AF$1,'Assumptions (T&amp;D) old'!$B$103,Model!$AL$2699)</f>
        <v>-0.2504822898</v>
      </c>
      <c r="AV2737" s="373">
        <f>PPMT('Assumptions (T&amp;D) old'!$B$100,Model!AG$1,'Assumptions (T&amp;D) old'!$B$103,Model!$AL$2699)</f>
        <v>-0.2623801985</v>
      </c>
      <c r="AW2737" s="373">
        <f>PPMT('Assumptions (T&amp;D) old'!$B$100,Model!AH$1,'Assumptions (T&amp;D) old'!$B$103,Model!$AL$2699)</f>
        <v>-0.274843258</v>
      </c>
      <c r="AX2737" s="373">
        <f>PPMT('Assumptions (T&amp;D) old'!$B$100,Model!AI$1,'Assumptions (T&amp;D) old'!$B$103,Model!$AL$2699)</f>
        <v>-0.2878983127</v>
      </c>
      <c r="AY2737" s="373">
        <f>PPMT('Assumptions (T&amp;D) old'!$B$100,Model!AJ$1,'Assumptions (T&amp;D) old'!$B$103,Model!$AL$2699)</f>
        <v>-0.3015734826</v>
      </c>
      <c r="AZ2737" s="373">
        <f>PPMT('Assumptions (T&amp;D) old'!$B$100,Model!AK$1,'Assumptions (T&amp;D) old'!$B$103,Model!$AL$2699)</f>
        <v>-0.315898223</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-0.1712910272</v>
      </c>
      <c r="AN2738" s="373">
        <f>PPMT('Assumptions (T&amp;D) old'!$B$100,Model!X$1,'Assumptions (T&amp;D) old'!$B$103,Model!$AM$2699)</f>
        <v>-0.179427351</v>
      </c>
      <c r="AO2738" s="373">
        <f>PPMT('Assumptions (T&amp;D) old'!$B$100,Model!Y$1,'Assumptions (T&amp;D) old'!$B$103,Model!$AM$2699)</f>
        <v>-0.1879501502</v>
      </c>
      <c r="AP2738" s="373">
        <f>PPMT('Assumptions (T&amp;D) old'!$B$100,Model!Z$1,'Assumptions (T&amp;D) old'!$B$103,Model!$AM$2699)</f>
        <v>-0.1968777823</v>
      </c>
      <c r="AQ2738" s="373">
        <f>PPMT('Assumptions (T&amp;D) old'!$B$100,Model!AA$1,'Assumptions (T&amp;D) old'!$B$103,Model!$AM$2699)</f>
        <v>-0.206229477</v>
      </c>
      <c r="AR2738" s="373">
        <f>PPMT('Assumptions (T&amp;D) old'!$B$100,Model!AB$1,'Assumptions (T&amp;D) old'!$B$103,Model!$AM$2699)</f>
        <v>-0.2160253772</v>
      </c>
      <c r="AS2738" s="373">
        <f>PPMT('Assumptions (T&amp;D) old'!$B$100,Model!AC$1,'Assumptions (T&amp;D) old'!$B$103,Model!$AM$2699)</f>
        <v>-0.2262865826</v>
      </c>
      <c r="AT2738" s="373">
        <f>PPMT('Assumptions (T&amp;D) old'!$B$100,Model!AD$1,'Assumptions (T&amp;D) old'!$B$103,Model!$AM$2699)</f>
        <v>-0.2370351953</v>
      </c>
      <c r="AU2738" s="373">
        <f>PPMT('Assumptions (T&amp;D) old'!$B$100,Model!AE$1,'Assumptions (T&amp;D) old'!$B$103,Model!$AM$2699)</f>
        <v>-0.248294367</v>
      </c>
      <c r="AV2738" s="373">
        <f>PPMT('Assumptions (T&amp;D) old'!$B$100,Model!AF$1,'Assumptions (T&amp;D) old'!$B$103,Model!$AM$2699)</f>
        <v>-0.2600883495</v>
      </c>
      <c r="AW2738" s="373">
        <f>PPMT('Assumptions (T&amp;D) old'!$B$100,Model!AG$1,'Assumptions (T&amp;D) old'!$B$103,Model!$AM$2699)</f>
        <v>-0.2724425461</v>
      </c>
      <c r="AX2738" s="373">
        <f>PPMT('Assumptions (T&amp;D) old'!$B$100,Model!AH$1,'Assumptions (T&amp;D) old'!$B$103,Model!$AM$2699)</f>
        <v>-0.285383567</v>
      </c>
      <c r="AY2738" s="373">
        <f>PPMT('Assumptions (T&amp;D) old'!$B$100,Model!AI$1,'Assumptions (T&amp;D) old'!$B$103,Model!$AM$2699)</f>
        <v>-0.2989392864</v>
      </c>
      <c r="AZ2738" s="373">
        <f>PPMT('Assumptions (T&amp;D) old'!$B$100,Model!AJ$1,'Assumptions (T&amp;D) old'!$B$103,Model!$AM$2699)</f>
        <v>-0.3131389025</v>
      </c>
      <c r="BA2738" s="373">
        <f>PPMT('Assumptions (T&amp;D) old'!$B$100,Model!AK$1,'Assumptions (T&amp;D) old'!$B$103,Model!$AM$2699)</f>
        <v>-0.3280130004</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-0.1839735999</v>
      </c>
      <c r="AO2739" s="373">
        <f>PPMT('Assumptions (T&amp;D) old'!$B$100,Model!X$1,'Assumptions (T&amp;D) old'!$B$103,Model!$AN$2699)</f>
        <v>-0.1927123459</v>
      </c>
      <c r="AP2739" s="373">
        <f>PPMT('Assumptions (T&amp;D) old'!$B$100,Model!Y$1,'Assumptions (T&amp;D) old'!$B$103,Model!$AN$2699)</f>
        <v>-0.2018661823</v>
      </c>
      <c r="AQ2739" s="373">
        <f>PPMT('Assumptions (T&amp;D) old'!$B$100,Model!Z$1,'Assumptions (T&amp;D) old'!$B$103,Model!$AN$2699)</f>
        <v>-0.2114548259</v>
      </c>
      <c r="AR2739" s="373">
        <f>PPMT('Assumptions (T&amp;D) old'!$B$100,Model!AA$1,'Assumptions (T&amp;D) old'!$B$103,Model!$AN$2699)</f>
        <v>-0.2214989302</v>
      </c>
      <c r="AS2739" s="373">
        <f>PPMT('Assumptions (T&amp;D) old'!$B$100,Model!AB$1,'Assumptions (T&amp;D) old'!$B$103,Model!$AN$2699)</f>
        <v>-0.2320201294</v>
      </c>
      <c r="AT2739" s="373">
        <f>PPMT('Assumptions (T&amp;D) old'!$B$100,Model!AC$1,'Assumptions (T&amp;D) old'!$B$103,Model!$AN$2699)</f>
        <v>-0.2430410855</v>
      </c>
      <c r="AU2739" s="373">
        <f>PPMT('Assumptions (T&amp;D) old'!$B$100,Model!AD$1,'Assumptions (T&amp;D) old'!$B$103,Model!$AN$2699)</f>
        <v>-0.2545855371</v>
      </c>
      <c r="AV2739" s="373">
        <f>PPMT('Assumptions (T&amp;D) old'!$B$100,Model!AE$1,'Assumptions (T&amp;D) old'!$B$103,Model!$AN$2699)</f>
        <v>-0.2666783501</v>
      </c>
      <c r="AW2739" s="373">
        <f>PPMT('Assumptions (T&amp;D) old'!$B$100,Model!AF$1,'Assumptions (T&amp;D) old'!$B$103,Model!$AN$2699)</f>
        <v>-0.2793455717</v>
      </c>
      <c r="AX2739" s="373">
        <f>PPMT('Assumptions (T&amp;D) old'!$B$100,Model!AG$1,'Assumptions (T&amp;D) old'!$B$103,Model!$AN$2699)</f>
        <v>-0.2926144864</v>
      </c>
      <c r="AY2739" s="373">
        <f>PPMT('Assumptions (T&amp;D) old'!$B$100,Model!AH$1,'Assumptions (T&amp;D) old'!$B$103,Model!$AN$2699)</f>
        <v>-0.3065136745</v>
      </c>
      <c r="AZ2739" s="373">
        <f>PPMT('Assumptions (T&amp;D) old'!$B$100,Model!AI$1,'Assumptions (T&amp;D) old'!$B$103,Model!$AN$2699)</f>
        <v>-0.321073074</v>
      </c>
      <c r="BA2739" s="373">
        <f>PPMT('Assumptions (T&amp;D) old'!$B$100,Model!AJ$1,'Assumptions (T&amp;D) old'!$B$103,Model!$AN$2699)</f>
        <v>-0.336324045</v>
      </c>
      <c r="BB2739" s="373">
        <f>PPMT('Assumptions (T&amp;D) old'!$B$100,Model!AK$1,'Assumptions (T&amp;D) old'!$B$103,Model!$AN$2699)</f>
        <v>-0.3522994371</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-0.1864673762</v>
      </c>
      <c r="AP2740" s="373">
        <f>PPMT('Assumptions (T&amp;D) old'!$B$100,Model!X$1,'Assumptions (T&amp;D) old'!$B$103,Model!$AO$2699)</f>
        <v>-0.1953245766</v>
      </c>
      <c r="AQ2740" s="373">
        <f>PPMT('Assumptions (T&amp;D) old'!$B$100,Model!Y$1,'Assumptions (T&amp;D) old'!$B$103,Model!$AO$2699)</f>
        <v>-0.204602494</v>
      </c>
      <c r="AR2740" s="373">
        <f>PPMT('Assumptions (T&amp;D) old'!$B$100,Model!Z$1,'Assumptions (T&amp;D) old'!$B$103,Model!$AO$2699)</f>
        <v>-0.2143211124</v>
      </c>
      <c r="AS2740" s="373">
        <f>PPMT('Assumptions (T&amp;D) old'!$B$100,Model!AA$1,'Assumptions (T&amp;D) old'!$B$103,Model!$AO$2699)</f>
        <v>-0.2245013653</v>
      </c>
      <c r="AT2740" s="373">
        <f>PPMT('Assumptions (T&amp;D) old'!$B$100,Model!AB$1,'Assumptions (T&amp;D) old'!$B$103,Model!$AO$2699)</f>
        <v>-0.2351651801</v>
      </c>
      <c r="AU2740" s="373">
        <f>PPMT('Assumptions (T&amp;D) old'!$B$100,Model!AC$1,'Assumptions (T&amp;D) old'!$B$103,Model!$AO$2699)</f>
        <v>-0.2463355262</v>
      </c>
      <c r="AV2740" s="373">
        <f>PPMT('Assumptions (T&amp;D) old'!$B$100,Model!AD$1,'Assumptions (T&amp;D) old'!$B$103,Model!$AO$2699)</f>
        <v>-0.2580364637</v>
      </c>
      <c r="AW2740" s="373">
        <f>PPMT('Assumptions (T&amp;D) old'!$B$100,Model!AE$1,'Assumptions (T&amp;D) old'!$B$103,Model!$AO$2699)</f>
        <v>-0.2702931957</v>
      </c>
      <c r="AX2740" s="373">
        <f>PPMT('Assumptions (T&amp;D) old'!$B$100,Model!AF$1,'Assumptions (T&amp;D) old'!$B$103,Model!$AO$2699)</f>
        <v>-0.2831321225</v>
      </c>
      <c r="AY2740" s="373">
        <f>PPMT('Assumptions (T&amp;D) old'!$B$100,Model!AG$1,'Assumptions (T&amp;D) old'!$B$103,Model!$AO$2699)</f>
        <v>-0.2965808983</v>
      </c>
      <c r="AZ2740" s="373">
        <f>PPMT('Assumptions (T&amp;D) old'!$B$100,Model!AH$1,'Assumptions (T&amp;D) old'!$B$103,Model!$AO$2699)</f>
        <v>-0.310668491</v>
      </c>
      <c r="BA2740" s="373">
        <f>PPMT('Assumptions (T&amp;D) old'!$B$100,Model!AI$1,'Assumptions (T&amp;D) old'!$B$103,Model!$AO$2699)</f>
        <v>-0.3254252443</v>
      </c>
      <c r="BB2740" s="373">
        <f>PPMT('Assumptions (T&amp;D) old'!$B$100,Model!AJ$1,'Assumptions (T&amp;D) old'!$B$103,Model!$AO$2699)</f>
        <v>-0.3408829434</v>
      </c>
      <c r="BC2740" s="373">
        <f>PPMT('Assumptions (T&amp;D) old'!$B$100,Model!AK$1,'Assumptions (T&amp;D) old'!$B$103,Model!$AO$2699)</f>
        <v>-0.3570748832</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-0.2166612704</v>
      </c>
      <c r="AQ2741" s="373">
        <f>PPMT('Assumptions (T&amp;D) old'!$B$100,Model!X$1,'Assumptions (T&amp;D) old'!$B$103,Model!$AP$2699)</f>
        <v>-0.2269526807</v>
      </c>
      <c r="AR2741" s="373">
        <f>PPMT('Assumptions (T&amp;D) old'!$B$100,Model!Y$1,'Assumptions (T&amp;D) old'!$B$103,Model!$AP$2699)</f>
        <v>-0.237732933</v>
      </c>
      <c r="AS2741" s="373">
        <f>PPMT('Assumptions (T&amp;D) old'!$B$100,Model!Z$1,'Assumptions (T&amp;D) old'!$B$103,Model!$AP$2699)</f>
        <v>-0.2490252474</v>
      </c>
      <c r="AT2741" s="373">
        <f>PPMT('Assumptions (T&amp;D) old'!$B$100,Model!AA$1,'Assumptions (T&amp;D) old'!$B$103,Model!$AP$2699)</f>
        <v>-0.2608539466</v>
      </c>
      <c r="AU2741" s="373">
        <f>PPMT('Assumptions (T&amp;D) old'!$B$100,Model!AB$1,'Assumptions (T&amp;D) old'!$B$103,Model!$AP$2699)</f>
        <v>-0.2732445091</v>
      </c>
      <c r="AV2741" s="373">
        <f>PPMT('Assumptions (T&amp;D) old'!$B$100,Model!AC$1,'Assumptions (T&amp;D) old'!$B$103,Model!$AP$2699)</f>
        <v>-0.2862236233</v>
      </c>
      <c r="AW2741" s="373">
        <f>PPMT('Assumptions (T&amp;D) old'!$B$100,Model!AD$1,'Assumptions (T&amp;D) old'!$B$103,Model!$AP$2699)</f>
        <v>-0.2998192454</v>
      </c>
      <c r="AX2741" s="373">
        <f>PPMT('Assumptions (T&amp;D) old'!$B$100,Model!AE$1,'Assumptions (T&amp;D) old'!$B$103,Model!$AP$2699)</f>
        <v>-0.3140606595</v>
      </c>
      <c r="AY2741" s="373">
        <f>PPMT('Assumptions (T&amp;D) old'!$B$100,Model!AF$1,'Assumptions (T&amp;D) old'!$B$103,Model!$AP$2699)</f>
        <v>-0.3289785408</v>
      </c>
      <c r="AZ2741" s="373">
        <f>PPMT('Assumptions (T&amp;D) old'!$B$100,Model!AG$1,'Assumptions (T&amp;D) old'!$B$103,Model!$AP$2699)</f>
        <v>-0.3446050215</v>
      </c>
      <c r="BA2741" s="373">
        <f>PPMT('Assumptions (T&amp;D) old'!$B$100,Model!AH$1,'Assumptions (T&amp;D) old'!$B$103,Model!$AP$2699)</f>
        <v>-0.3609737601</v>
      </c>
      <c r="BB2741" s="373">
        <f>PPMT('Assumptions (T&amp;D) old'!$B$100,Model!AI$1,'Assumptions (T&amp;D) old'!$B$103,Model!$AP$2699)</f>
        <v>-0.3781200137</v>
      </c>
      <c r="BC2741" s="373">
        <f>PPMT('Assumptions (T&amp;D) old'!$B$100,Model!AJ$1,'Assumptions (T&amp;D) old'!$B$103,Model!$AP$2699)</f>
        <v>-0.3960807143</v>
      </c>
      <c r="BD2741" s="373">
        <f>PPMT('Assumptions (T&amp;D) old'!$B$100,Model!AK$1,'Assumptions (T&amp;D) old'!$B$103,Model!$AP$2699)</f>
        <v>-0.4148945482</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-0.2537402048</v>
      </c>
      <c r="AR2742" s="373">
        <f>PPMT('Assumptions (T&amp;D) old'!$B$100,Model!X$1,'Assumptions (T&amp;D) old'!$B$103,Model!$AQ$2699)</f>
        <v>-0.2657928645</v>
      </c>
      <c r="AS2742" s="373">
        <f>PPMT('Assumptions (T&amp;D) old'!$B$100,Model!Y$1,'Assumptions (T&amp;D) old'!$B$103,Model!$AQ$2699)</f>
        <v>-0.2784180256</v>
      </c>
      <c r="AT2742" s="373">
        <f>PPMT('Assumptions (T&amp;D) old'!$B$100,Model!Z$1,'Assumptions (T&amp;D) old'!$B$103,Model!$AQ$2699)</f>
        <v>-0.2916428818</v>
      </c>
      <c r="AU2742" s="373">
        <f>PPMT('Assumptions (T&amp;D) old'!$B$100,Model!AA$1,'Assumptions (T&amp;D) old'!$B$103,Model!$AQ$2699)</f>
        <v>-0.3054959187</v>
      </c>
      <c r="AV2742" s="373">
        <f>PPMT('Assumptions (T&amp;D) old'!$B$100,Model!AB$1,'Assumptions (T&amp;D) old'!$B$103,Model!$AQ$2699)</f>
        <v>-0.3200069748</v>
      </c>
      <c r="AW2742" s="373">
        <f>PPMT('Assumptions (T&amp;D) old'!$B$100,Model!AC$1,'Assumptions (T&amp;D) old'!$B$103,Model!$AQ$2699)</f>
        <v>-0.3352073061</v>
      </c>
      <c r="AX2742" s="373">
        <f>PPMT('Assumptions (T&amp;D) old'!$B$100,Model!AD$1,'Assumptions (T&amp;D) old'!$B$103,Model!$AQ$2699)</f>
        <v>-0.3511296532</v>
      </c>
      <c r="AY2742" s="373">
        <f>PPMT('Assumptions (T&amp;D) old'!$B$100,Model!AE$1,'Assumptions (T&amp;D) old'!$B$103,Model!$AQ$2699)</f>
        <v>-0.3678083117</v>
      </c>
      <c r="AZ2742" s="373">
        <f>PPMT('Assumptions (T&amp;D) old'!$B$100,Model!AF$1,'Assumptions (T&amp;D) old'!$B$103,Model!$AQ$2699)</f>
        <v>-0.3852792065</v>
      </c>
      <c r="BA2742" s="373">
        <f>PPMT('Assumptions (T&amp;D) old'!$B$100,Model!AG$1,'Assumptions (T&amp;D) old'!$B$103,Model!$AQ$2699)</f>
        <v>-0.4035799688</v>
      </c>
      <c r="BB2742" s="373">
        <f>PPMT('Assumptions (T&amp;D) old'!$B$100,Model!AH$1,'Assumptions (T&amp;D) old'!$B$103,Model!$AQ$2699)</f>
        <v>-0.4227500173</v>
      </c>
      <c r="BC2742" s="373">
        <f>PPMT('Assumptions (T&amp;D) old'!$B$100,Model!AI$1,'Assumptions (T&amp;D) old'!$B$103,Model!$AQ$2699)</f>
        <v>-0.4428306432</v>
      </c>
      <c r="BD2742" s="373">
        <f>PPMT('Assumptions (T&amp;D) old'!$B$100,Model!AJ$1,'Assumptions (T&amp;D) old'!$B$103,Model!$AQ$2699)</f>
        <v>-0.4638650987</v>
      </c>
      <c r="BE2742" s="373">
        <f>PPMT('Assumptions (T&amp;D) old'!$B$100,Model!AK$1,'Assumptions (T&amp;D) old'!$B$103,Model!$AQ$2699)</f>
        <v>-0.4858986909</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-0.2035760775</v>
      </c>
      <c r="AS2743" s="373">
        <f>PPMT('Assumptions (T&amp;D) old'!$B$100,Model!X$1,'Assumptions (T&amp;D) old'!$B$103,Model!$AR$2699)</f>
        <v>-0.2132459412</v>
      </c>
      <c r="AT2743" s="373">
        <f>PPMT('Assumptions (T&amp;D) old'!$B$100,Model!Y$1,'Assumptions (T&amp;D) old'!$B$103,Model!$AR$2699)</f>
        <v>-0.2233751234</v>
      </c>
      <c r="AU2743" s="373">
        <f>PPMT('Assumptions (T&amp;D) old'!$B$100,Model!Z$1,'Assumptions (T&amp;D) old'!$B$103,Model!$AR$2699)</f>
        <v>-0.2339854418</v>
      </c>
      <c r="AV2743" s="373">
        <f>PPMT('Assumptions (T&amp;D) old'!$B$100,Model!AA$1,'Assumptions (T&amp;D) old'!$B$103,Model!$AR$2699)</f>
        <v>-0.2450997502</v>
      </c>
      <c r="AW2743" s="373">
        <f>PPMT('Assumptions (T&amp;D) old'!$B$100,Model!AB$1,'Assumptions (T&amp;D) old'!$B$103,Model!$AR$2699)</f>
        <v>-0.2567419884</v>
      </c>
      <c r="AX2743" s="373">
        <f>PPMT('Assumptions (T&amp;D) old'!$B$100,Model!AC$1,'Assumptions (T&amp;D) old'!$B$103,Model!$AR$2699)</f>
        <v>-0.2689372328</v>
      </c>
      <c r="AY2743" s="373">
        <f>PPMT('Assumptions (T&amp;D) old'!$B$100,Model!AD$1,'Assumptions (T&amp;D) old'!$B$103,Model!$AR$2699)</f>
        <v>-0.2817117514</v>
      </c>
      <c r="AZ2743" s="373">
        <f>PPMT('Assumptions (T&amp;D) old'!$B$100,Model!AE$1,'Assumptions (T&amp;D) old'!$B$103,Model!$AR$2699)</f>
        <v>-0.2950930596</v>
      </c>
      <c r="BA2743" s="373">
        <f>PPMT('Assumptions (T&amp;D) old'!$B$100,Model!AF$1,'Assumptions (T&amp;D) old'!$B$103,Model!$AR$2699)</f>
        <v>-0.3091099799</v>
      </c>
      <c r="BB2743" s="373">
        <f>PPMT('Assumptions (T&amp;D) old'!$B$100,Model!AG$1,'Assumptions (T&amp;D) old'!$B$103,Model!$AR$2699)</f>
        <v>-0.323792704</v>
      </c>
      <c r="BC2743" s="373">
        <f>PPMT('Assumptions (T&amp;D) old'!$B$100,Model!AH$1,'Assumptions (T&amp;D) old'!$B$103,Model!$AR$2699)</f>
        <v>-0.3391728574</v>
      </c>
      <c r="BD2743" s="373">
        <f>PPMT('Assumptions (T&amp;D) old'!$B$100,Model!AI$1,'Assumptions (T&amp;D) old'!$B$103,Model!$AR$2699)</f>
        <v>-0.3552835681</v>
      </c>
      <c r="BE2743" s="373">
        <f>PPMT('Assumptions (T&amp;D) old'!$B$100,Model!AJ$1,'Assumptions (T&amp;D) old'!$B$103,Model!$AR$2699)</f>
        <v>-0.3721595376</v>
      </c>
      <c r="BF2743" s="373">
        <f>PPMT('Assumptions (T&amp;D) old'!$B$100,Model!AK$1,'Assumptions (T&amp;D) old'!$B$103,Model!$AR$2699)</f>
        <v>-0.3898371156</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-0.2180909219</v>
      </c>
      <c r="AT2744" s="373">
        <f>PPMT('Assumptions (T&amp;D) old'!$B$100,Model!X$1,'Assumptions (T&amp;D) old'!$B$103,Model!$AS$2699)</f>
        <v>-0.2284502407</v>
      </c>
      <c r="AU2744" s="373">
        <f>PPMT('Assumptions (T&amp;D) old'!$B$100,Model!Y$1,'Assumptions (T&amp;D) old'!$B$103,Model!$AS$2699)</f>
        <v>-0.2393016272</v>
      </c>
      <c r="AV2744" s="373">
        <f>PPMT('Assumptions (T&amp;D) old'!$B$100,Model!Z$1,'Assumptions (T&amp;D) old'!$B$103,Model!$AS$2699)</f>
        <v>-0.2506684545</v>
      </c>
      <c r="AW2744" s="373">
        <f>PPMT('Assumptions (T&amp;D) old'!$B$100,Model!AA$1,'Assumptions (T&amp;D) old'!$B$103,Model!$AS$2699)</f>
        <v>-0.262575206</v>
      </c>
      <c r="AX2744" s="373">
        <f>PPMT('Assumptions (T&amp;D) old'!$B$100,Model!AB$1,'Assumptions (T&amp;D) old'!$B$103,Model!$AS$2699)</f>
        <v>-0.2750475283</v>
      </c>
      <c r="AY2744" s="373">
        <f>PPMT('Assumptions (T&amp;D) old'!$B$100,Model!AC$1,'Assumptions (T&amp;D) old'!$B$103,Model!$AS$2699)</f>
        <v>-0.2881122859</v>
      </c>
      <c r="AZ2744" s="373">
        <f>PPMT('Assumptions (T&amp;D) old'!$B$100,Model!AD$1,'Assumptions (T&amp;D) old'!$B$103,Model!$AS$2699)</f>
        <v>-0.3017976195</v>
      </c>
      <c r="BA2744" s="373">
        <f>PPMT('Assumptions (T&amp;D) old'!$B$100,Model!AE$1,'Assumptions (T&amp;D) old'!$B$103,Model!$AS$2699)</f>
        <v>-0.3161330064</v>
      </c>
      <c r="BB2744" s="373">
        <f>PPMT('Assumptions (T&amp;D) old'!$B$100,Model!AF$1,'Assumptions (T&amp;D) old'!$B$103,Model!$AS$2699)</f>
        <v>-0.3311493242</v>
      </c>
      <c r="BC2744" s="373">
        <f>PPMT('Assumptions (T&amp;D) old'!$B$100,Model!AG$1,'Assumptions (T&amp;D) old'!$B$103,Model!$AS$2699)</f>
        <v>-0.3468789171</v>
      </c>
      <c r="BD2744" s="373">
        <f>PPMT('Assumptions (T&amp;D) old'!$B$100,Model!AH$1,'Assumptions (T&amp;D) old'!$B$103,Model!$AS$2699)</f>
        <v>-0.3633556657</v>
      </c>
      <c r="BE2744" s="373">
        <f>PPMT('Assumptions (T&amp;D) old'!$B$100,Model!AI$1,'Assumptions (T&amp;D) old'!$B$103,Model!$AS$2699)</f>
        <v>-0.3806150598</v>
      </c>
      <c r="BF2744" s="373">
        <f>PPMT('Assumptions (T&amp;D) old'!$B$100,Model!AJ$1,'Assumptions (T&amp;D) old'!$B$103,Model!$AS$2699)</f>
        <v>-0.3986942752</v>
      </c>
      <c r="BG2744" s="373">
        <f>PPMT('Assumptions (T&amp;D) old'!$B$100,Model!AK$1,'Assumptions (T&amp;D) old'!$B$103,Model!$AS$2699)</f>
        <v>-0.4176322532</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-0.2274620664</v>
      </c>
      <c r="AU2745" s="373">
        <f>PPMT('Assumptions (T&amp;D) old'!$B$100,Model!X$1,'Assumptions (T&amp;D) old'!$B$103,Model!$AT$2699)</f>
        <v>-0.2382665145</v>
      </c>
      <c r="AV2745" s="373">
        <f>PPMT('Assumptions (T&amp;D) old'!$B$100,Model!Y$1,'Assumptions (T&amp;D) old'!$B$103,Model!$AT$2699)</f>
        <v>-0.249584174</v>
      </c>
      <c r="AW2745" s="373">
        <f>PPMT('Assumptions (T&amp;D) old'!$B$100,Model!Z$1,'Assumptions (T&amp;D) old'!$B$103,Model!$AT$2699)</f>
        <v>-0.2614394222</v>
      </c>
      <c r="AX2745" s="373">
        <f>PPMT('Assumptions (T&amp;D) old'!$B$100,Model!AA$1,'Assumptions (T&amp;D) old'!$B$103,Model!$AT$2699)</f>
        <v>-0.2738577948</v>
      </c>
      <c r="AY2745" s="373">
        <f>PPMT('Assumptions (T&amp;D) old'!$B$100,Model!AB$1,'Assumptions (T&amp;D) old'!$B$103,Model!$AT$2699)</f>
        <v>-0.28686604</v>
      </c>
      <c r="AZ2745" s="373">
        <f>PPMT('Assumptions (T&amp;D) old'!$B$100,Model!AC$1,'Assumptions (T&amp;D) old'!$B$103,Model!$AT$2699)</f>
        <v>-0.3004921769</v>
      </c>
      <c r="BA2745" s="373">
        <f>PPMT('Assumptions (T&amp;D) old'!$B$100,Model!AD$1,'Assumptions (T&amp;D) old'!$B$103,Model!$AT$2699)</f>
        <v>-0.3147655554</v>
      </c>
      <c r="BB2745" s="373">
        <f>PPMT('Assumptions (T&amp;D) old'!$B$100,Model!AE$1,'Assumptions (T&amp;D) old'!$B$103,Model!$AT$2699)</f>
        <v>-0.3297169192</v>
      </c>
      <c r="BC2745" s="373">
        <f>PPMT('Assumptions (T&amp;D) old'!$B$100,Model!AF$1,'Assumptions (T&amp;D) old'!$B$103,Model!$AT$2699)</f>
        <v>-0.3453784729</v>
      </c>
      <c r="BD2745" s="373">
        <f>PPMT('Assumptions (T&amp;D) old'!$B$100,Model!AG$1,'Assumptions (T&amp;D) old'!$B$103,Model!$AT$2699)</f>
        <v>-0.3617839504</v>
      </c>
      <c r="BE2745" s="373">
        <f>PPMT('Assumptions (T&amp;D) old'!$B$100,Model!AH$1,'Assumptions (T&amp;D) old'!$B$103,Model!$AT$2699)</f>
        <v>-0.378968688</v>
      </c>
      <c r="BF2745" s="373">
        <f>PPMT('Assumptions (T&amp;D) old'!$B$100,Model!AI$1,'Assumptions (T&amp;D) old'!$B$103,Model!$AT$2699)</f>
        <v>-0.3969697007</v>
      </c>
      <c r="BG2745" s="373">
        <f>PPMT('Assumptions (T&amp;D) old'!$B$100,Model!AJ$1,'Assumptions (T&amp;D) old'!$B$103,Model!$AT$2699)</f>
        <v>-0.4158257615</v>
      </c>
      <c r="BH2745" s="373">
        <f>PPMT('Assumptions (T&amp;D) old'!$B$100,Model!AK$1,'Assumptions (T&amp;D) old'!$B$103,Model!$AT$2699)</f>
        <v>-0.4355774851</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-0.226452527</v>
      </c>
      <c r="AV2746" s="373">
        <f>PPMT('Assumptions (T&amp;D) old'!$B$100,Model!X$1,'Assumptions (T&amp;D) old'!$B$103,Model!$AU$2699)</f>
        <v>-0.2372090221</v>
      </c>
      <c r="AW2746" s="373">
        <f>PPMT('Assumptions (T&amp;D) old'!$B$100,Model!Y$1,'Assumptions (T&amp;D) old'!$B$103,Model!$AU$2699)</f>
        <v>-0.2484764506</v>
      </c>
      <c r="AX2746" s="373">
        <f>PPMT('Assumptions (T&amp;D) old'!$B$100,Model!Z$1,'Assumptions (T&amp;D) old'!$B$103,Model!$AU$2699)</f>
        <v>-0.260279082</v>
      </c>
      <c r="AY2746" s="373">
        <f>PPMT('Assumptions (T&amp;D) old'!$B$100,Model!AA$1,'Assumptions (T&amp;D) old'!$B$103,Model!$AU$2699)</f>
        <v>-0.2726423384</v>
      </c>
      <c r="AZ2746" s="373">
        <f>PPMT('Assumptions (T&amp;D) old'!$B$100,Model!AB$1,'Assumptions (T&amp;D) old'!$B$103,Model!$AU$2699)</f>
        <v>-0.2855928495</v>
      </c>
      <c r="BA2746" s="373">
        <f>PPMT('Assumptions (T&amp;D) old'!$B$100,Model!AC$1,'Assumptions (T&amp;D) old'!$B$103,Model!$AU$2699)</f>
        <v>-0.2991585098</v>
      </c>
      <c r="BB2746" s="373">
        <f>PPMT('Assumptions (T&amp;D) old'!$B$100,Model!AD$1,'Assumptions (T&amp;D) old'!$B$103,Model!$AU$2699)</f>
        <v>-0.3133685391</v>
      </c>
      <c r="BC2746" s="373">
        <f>PPMT('Assumptions (T&amp;D) old'!$B$100,Model!AE$1,'Assumptions (T&amp;D) old'!$B$103,Model!$AU$2699)</f>
        <v>-0.3282535447</v>
      </c>
      <c r="BD2746" s="373">
        <f>PPMT('Assumptions (T&amp;D) old'!$B$100,Model!AF$1,'Assumptions (T&amp;D) old'!$B$103,Model!$AU$2699)</f>
        <v>-0.343845588</v>
      </c>
      <c r="BE2746" s="373">
        <f>PPMT('Assumptions (T&amp;D) old'!$B$100,Model!AG$1,'Assumptions (T&amp;D) old'!$B$103,Model!$AU$2699)</f>
        <v>-0.3601782535</v>
      </c>
      <c r="BF2746" s="373">
        <f>PPMT('Assumptions (T&amp;D) old'!$B$100,Model!AH$1,'Assumptions (T&amp;D) old'!$B$103,Model!$AU$2699)</f>
        <v>-0.3772867205</v>
      </c>
      <c r="BG2746" s="373">
        <f>PPMT('Assumptions (T&amp;D) old'!$B$100,Model!AI$1,'Assumptions (T&amp;D) old'!$B$103,Model!$AU$2699)</f>
        <v>-0.3952078397</v>
      </c>
      <c r="BH2746" s="373">
        <f>PPMT('Assumptions (T&amp;D) old'!$B$100,Model!AJ$1,'Assumptions (T&amp;D) old'!$B$103,Model!$AU$2699)</f>
        <v>-0.4139802121</v>
      </c>
      <c r="BI2746" s="373">
        <f>PPMT('Assumptions (T&amp;D) old'!$B$100,Model!AK$1,'Assumptions (T&amp;D) old'!$B$103,Model!$AU$2699)</f>
        <v>-0.4336442722</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-0.2407161876</v>
      </c>
      <c r="AW2747" s="373">
        <f>PPMT('Assumptions (T&amp;D) old'!$B$100,Model!X$1,'Assumptions (T&amp;D) old'!$B$103,Model!$AV$2699)</f>
        <v>-0.2521502065</v>
      </c>
      <c r="AX2747" s="373">
        <f>PPMT('Assumptions (T&amp;D) old'!$B$100,Model!Y$1,'Assumptions (T&amp;D) old'!$B$103,Model!$AV$2699)</f>
        <v>-0.2641273413</v>
      </c>
      <c r="AY2747" s="373">
        <f>PPMT('Assumptions (T&amp;D) old'!$B$100,Model!Z$1,'Assumptions (T&amp;D) old'!$B$103,Model!$AV$2699)</f>
        <v>-0.27667339</v>
      </c>
      <c r="AZ2747" s="373">
        <f>PPMT('Assumptions (T&amp;D) old'!$B$100,Model!AA$1,'Assumptions (T&amp;D) old'!$B$103,Model!$AV$2699)</f>
        <v>-0.289815376</v>
      </c>
      <c r="BA2747" s="373">
        <f>PPMT('Assumptions (T&amp;D) old'!$B$100,Model!AB$1,'Assumptions (T&amp;D) old'!$B$103,Model!$AV$2699)</f>
        <v>-0.3035816064</v>
      </c>
      <c r="BB2747" s="373">
        <f>PPMT('Assumptions (T&amp;D) old'!$B$100,Model!AC$1,'Assumptions (T&amp;D) old'!$B$103,Model!$AV$2699)</f>
        <v>-0.3180017327</v>
      </c>
      <c r="BC2747" s="373">
        <f>PPMT('Assumptions (T&amp;D) old'!$B$100,Model!AD$1,'Assumptions (T&amp;D) old'!$B$103,Model!$AV$2699)</f>
        <v>-0.333106815</v>
      </c>
      <c r="BD2747" s="373">
        <f>PPMT('Assumptions (T&amp;D) old'!$B$100,Model!AE$1,'Assumptions (T&amp;D) old'!$B$103,Model!$AV$2699)</f>
        <v>-0.3489293887</v>
      </c>
      <c r="BE2747" s="373">
        <f>PPMT('Assumptions (T&amp;D) old'!$B$100,Model!AF$1,'Assumptions (T&amp;D) old'!$B$103,Model!$AV$2699)</f>
        <v>-0.3655035347</v>
      </c>
      <c r="BF2747" s="373">
        <f>PPMT('Assumptions (T&amp;D) old'!$B$100,Model!AG$1,'Assumptions (T&amp;D) old'!$B$103,Model!$AV$2699)</f>
        <v>-0.3828649526</v>
      </c>
      <c r="BG2747" s="373">
        <f>PPMT('Assumptions (T&amp;D) old'!$B$100,Model!AH$1,'Assumptions (T&amp;D) old'!$B$103,Model!$AV$2699)</f>
        <v>-0.4010510378</v>
      </c>
      <c r="BH2747" s="373">
        <f>PPMT('Assumptions (T&amp;D) old'!$B$100,Model!AI$1,'Assumptions (T&amp;D) old'!$B$103,Model!$AV$2699)</f>
        <v>-0.4201009621</v>
      </c>
      <c r="BI2747" s="373">
        <f>PPMT('Assumptions (T&amp;D) old'!$B$100,Model!AJ$1,'Assumptions (T&amp;D) old'!$B$103,Model!$AV$2699)</f>
        <v>-0.4400557578</v>
      </c>
      <c r="BJ2747" s="373">
        <f>PPMT('Assumptions (T&amp;D) old'!$B$100,Model!AK$1,'Assumptions (T&amp;D) old'!$B$103,Model!$AV$2699)</f>
        <v>-0.4609584063</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-0.2494307888</v>
      </c>
      <c r="AX2748" s="373">
        <f>PPMT('Assumptions (T&amp;D) old'!$B$100,Model!X$1,'Assumptions (T&amp;D) old'!$B$103,Model!$AW$2699)</f>
        <v>-0.2612787512</v>
      </c>
      <c r="AY2748" s="373">
        <f>PPMT('Assumptions (T&amp;D) old'!$B$100,Model!Y$1,'Assumptions (T&amp;D) old'!$B$103,Model!$AW$2699)</f>
        <v>-0.2736894919</v>
      </c>
      <c r="AZ2748" s="373">
        <f>PPMT('Assumptions (T&amp;D) old'!$B$100,Model!Z$1,'Assumptions (T&amp;D) old'!$B$103,Model!$AW$2699)</f>
        <v>-0.2866897428</v>
      </c>
      <c r="BA2748" s="373">
        <f>PPMT('Assumptions (T&amp;D) old'!$B$100,Model!AA$1,'Assumptions (T&amp;D) old'!$B$103,Model!$AW$2699)</f>
        <v>-0.3003075056</v>
      </c>
      <c r="BB2748" s="373">
        <f>PPMT('Assumptions (T&amp;D) old'!$B$100,Model!AB$1,'Assumptions (T&amp;D) old'!$B$103,Model!$AW$2699)</f>
        <v>-0.3145721121</v>
      </c>
      <c r="BC2748" s="373">
        <f>PPMT('Assumptions (T&amp;D) old'!$B$100,Model!AC$1,'Assumptions (T&amp;D) old'!$B$103,Model!$AW$2699)</f>
        <v>-0.3295142874</v>
      </c>
      <c r="BD2748" s="373">
        <f>PPMT('Assumptions (T&amp;D) old'!$B$100,Model!AD$1,'Assumptions (T&amp;D) old'!$B$103,Model!$AW$2699)</f>
        <v>-0.3451662161</v>
      </c>
      <c r="BE2748" s="373">
        <f>PPMT('Assumptions (T&amp;D) old'!$B$100,Model!AE$1,'Assumptions (T&amp;D) old'!$B$103,Model!$AW$2699)</f>
        <v>-0.3615616113</v>
      </c>
      <c r="BF2748" s="373">
        <f>PPMT('Assumptions (T&amp;D) old'!$B$100,Model!AF$1,'Assumptions (T&amp;D) old'!$B$103,Model!$AW$2699)</f>
        <v>-0.3787357879</v>
      </c>
      <c r="BG2748" s="373">
        <f>PPMT('Assumptions (T&amp;D) old'!$B$100,Model!AG$1,'Assumptions (T&amp;D) old'!$B$103,Model!$AW$2699)</f>
        <v>-0.3967257378</v>
      </c>
      <c r="BH2748" s="373">
        <f>PPMT('Assumptions (T&amp;D) old'!$B$100,Model!AH$1,'Assumptions (T&amp;D) old'!$B$103,Model!$AW$2699)</f>
        <v>-0.4155702103</v>
      </c>
      <c r="BI2748" s="373">
        <f>PPMT('Assumptions (T&amp;D) old'!$B$100,Model!AI$1,'Assumptions (T&amp;D) old'!$B$103,Model!$AW$2699)</f>
        <v>-0.4353097953</v>
      </c>
      <c r="BJ2748" s="373">
        <f>PPMT('Assumptions (T&amp;D) old'!$B$100,Model!AJ$1,'Assumptions (T&amp;D) old'!$B$103,Model!$AW$2699)</f>
        <v>-0.4559870106</v>
      </c>
      <c r="BK2748" s="373">
        <f>PPMT('Assumptions (T&amp;D) old'!$B$100,Model!AK$1,'Assumptions (T&amp;D) old'!$B$103,Model!$AW$2699)</f>
        <v>-0.4776463936</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-0.2513502297</v>
      </c>
      <c r="AY2749" s="373">
        <f>PPMT('Assumptions (T&amp;D) old'!$B$100,Model!X$1,'Assumptions (T&amp;D) old'!$B$103,Model!$AX$2699)</f>
        <v>-0.2632893656</v>
      </c>
      <c r="AZ2749" s="373">
        <f>PPMT('Assumptions (T&amp;D) old'!$B$100,Model!Y$1,'Assumptions (T&amp;D) old'!$B$103,Model!$AX$2699)</f>
        <v>-0.2757956104</v>
      </c>
      <c r="BA2749" s="373">
        <f>PPMT('Assumptions (T&amp;D) old'!$B$100,Model!Z$1,'Assumptions (T&amp;D) old'!$B$103,Model!$AX$2699)</f>
        <v>-0.2888959019</v>
      </c>
      <c r="BB2749" s="373">
        <f>PPMT('Assumptions (T&amp;D) old'!$B$100,Model!AA$1,'Assumptions (T&amp;D) old'!$B$103,Model!$AX$2699)</f>
        <v>-0.3026184573</v>
      </c>
      <c r="BC2749" s="373">
        <f>PPMT('Assumptions (T&amp;D) old'!$B$100,Model!AB$1,'Assumptions (T&amp;D) old'!$B$103,Model!$AX$2699)</f>
        <v>-0.316992834</v>
      </c>
      <c r="BD2749" s="373">
        <f>PPMT('Assumptions (T&amp;D) old'!$B$100,Model!AC$1,'Assumptions (T&amp;D) old'!$B$103,Model!$AX$2699)</f>
        <v>-0.3320499936</v>
      </c>
      <c r="BE2749" s="373">
        <f>PPMT('Assumptions (T&amp;D) old'!$B$100,Model!AD$1,'Assumptions (T&amp;D) old'!$B$103,Model!$AX$2699)</f>
        <v>-0.3478223683</v>
      </c>
      <c r="BF2749" s="373">
        <f>PPMT('Assumptions (T&amp;D) old'!$B$100,Model!AE$1,'Assumptions (T&amp;D) old'!$B$103,Model!$AX$2699)</f>
        <v>-0.3643439308</v>
      </c>
      <c r="BG2749" s="373">
        <f>PPMT('Assumptions (T&amp;D) old'!$B$100,Model!AF$1,'Assumptions (T&amp;D) old'!$B$103,Model!$AX$2699)</f>
        <v>-0.3816502675</v>
      </c>
      <c r="BH2749" s="373">
        <f>PPMT('Assumptions (T&amp;D) old'!$B$100,Model!AG$1,'Assumptions (T&amp;D) old'!$B$103,Model!$AX$2699)</f>
        <v>-0.3997786552</v>
      </c>
      <c r="BI2749" s="373">
        <f>PPMT('Assumptions (T&amp;D) old'!$B$100,Model!AH$1,'Assumptions (T&amp;D) old'!$B$103,Model!$AX$2699)</f>
        <v>-0.4187681413</v>
      </c>
      <c r="BJ2749" s="373">
        <f>PPMT('Assumptions (T&amp;D) old'!$B$100,Model!AI$1,'Assumptions (T&amp;D) old'!$B$103,Model!$AX$2699)</f>
        <v>-0.4386596281</v>
      </c>
      <c r="BK2749" s="373">
        <f>PPMT('Assumptions (T&amp;D) old'!$B$100,Model!AJ$1,'Assumptions (T&amp;D) old'!$B$103,Model!$AX$2699)</f>
        <v>-0.4594959604</v>
      </c>
      <c r="BL2749" s="373">
        <f>PPMT('Assumptions (T&amp;D) old'!$B$100,Model!AK$1,'Assumptions (T&amp;D) old'!$B$103,Model!$AX$2699)</f>
        <v>-0.4813220185</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-0.2601260742</v>
      </c>
      <c r="AZ2750" s="373">
        <f>PPMT('Assumptions (T&amp;D) old'!$B$100,Model!X$1,'Assumptions (T&amp;D) old'!$B$103,Model!$AY$2699)</f>
        <v>-0.2724820628</v>
      </c>
      <c r="BA2750" s="373">
        <f>PPMT('Assumptions (T&amp;D) old'!$B$100,Model!Y$1,'Assumptions (T&amp;D) old'!$B$103,Model!$AY$2699)</f>
        <v>-0.2854249607</v>
      </c>
      <c r="BB2750" s="373">
        <f>PPMT('Assumptions (T&amp;D) old'!$B$100,Model!Z$1,'Assumptions (T&amp;D) old'!$B$103,Model!$AY$2699)</f>
        <v>-0.2989826464</v>
      </c>
      <c r="BC2750" s="373">
        <f>PPMT('Assumptions (T&amp;D) old'!$B$100,Model!AA$1,'Assumptions (T&amp;D) old'!$B$103,Model!$AY$2699)</f>
        <v>-0.3131843221</v>
      </c>
      <c r="BD2750" s="373">
        <f>PPMT('Assumptions (T&amp;D) old'!$B$100,Model!AB$1,'Assumptions (T&amp;D) old'!$B$103,Model!$AY$2699)</f>
        <v>-0.3280605774</v>
      </c>
      <c r="BE2750" s="373">
        <f>PPMT('Assumptions (T&amp;D) old'!$B$100,Model!AC$1,'Assumptions (T&amp;D) old'!$B$103,Model!$AY$2699)</f>
        <v>-0.3436434548</v>
      </c>
      <c r="BF2750" s="373">
        <f>PPMT('Assumptions (T&amp;D) old'!$B$100,Model!AD$1,'Assumptions (T&amp;D) old'!$B$103,Model!$AY$2699)</f>
        <v>-0.3599665189</v>
      </c>
      <c r="BG2750" s="373">
        <f>PPMT('Assumptions (T&amp;D) old'!$B$100,Model!AE$1,'Assumptions (T&amp;D) old'!$B$103,Model!$AY$2699)</f>
        <v>-0.3770649285</v>
      </c>
      <c r="BH2750" s="373">
        <f>PPMT('Assumptions (T&amp;D) old'!$B$100,Model!AF$1,'Assumptions (T&amp;D) old'!$B$103,Model!$AY$2699)</f>
        <v>-0.3949755126</v>
      </c>
      <c r="BI2750" s="373">
        <f>PPMT('Assumptions (T&amp;D) old'!$B$100,Model!AG$1,'Assumptions (T&amp;D) old'!$B$103,Model!$AY$2699)</f>
        <v>-0.4137368495</v>
      </c>
      <c r="BJ2750" s="373">
        <f>PPMT('Assumptions (T&amp;D) old'!$B$100,Model!AH$1,'Assumptions (T&amp;D) old'!$B$103,Model!$AY$2699)</f>
        <v>-0.4333893499</v>
      </c>
      <c r="BK2750" s="373">
        <f>PPMT('Assumptions (T&amp;D) old'!$B$100,Model!AI$1,'Assumptions (T&amp;D) old'!$B$103,Model!$AY$2699)</f>
        <v>-0.453975344</v>
      </c>
      <c r="BL2750" s="373">
        <f>PPMT('Assumptions (T&amp;D) old'!$B$100,Model!AJ$1,'Assumptions (T&amp;D) old'!$B$103,Model!$AY$2699)</f>
        <v>-0.4755391728</v>
      </c>
      <c r="BM2750" s="373">
        <f>PPMT('Assumptions (T&amp;D) old'!$B$100,Model!AK$1,'Assumptions (T&amp;D) old'!$B$103,Model!$AY$2699)</f>
        <v>-0.4981272835</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-0.3096605659</v>
      </c>
      <c r="BA2751" s="373">
        <f>PPMT('Assumptions (T&amp;D) old'!$B$100,Model!X$1,'Assumptions (T&amp;D) old'!$B$103,Model!$AZ$2699)</f>
        <v>-0.3243694428</v>
      </c>
      <c r="BB2751" s="373">
        <f>PPMT('Assumptions (T&amp;D) old'!$B$100,Model!Y$1,'Assumptions (T&amp;D) old'!$B$103,Model!$AZ$2699)</f>
        <v>-0.3397769913</v>
      </c>
      <c r="BC2751" s="373">
        <f>PPMT('Assumptions (T&amp;D) old'!$B$100,Model!Z$1,'Assumptions (T&amp;D) old'!$B$103,Model!$AZ$2699)</f>
        <v>-0.3559163984</v>
      </c>
      <c r="BD2751" s="373">
        <f>PPMT('Assumptions (T&amp;D) old'!$B$100,Model!AA$1,'Assumptions (T&amp;D) old'!$B$103,Model!$AZ$2699)</f>
        <v>-0.3728224273</v>
      </c>
      <c r="BE2751" s="373">
        <f>PPMT('Assumptions (T&amp;D) old'!$B$100,Model!AB$1,'Assumptions (T&amp;D) old'!$B$103,Model!$AZ$2699)</f>
        <v>-0.3905314926</v>
      </c>
      <c r="BF2751" s="373">
        <f>PPMT('Assumptions (T&amp;D) old'!$B$100,Model!AC$1,'Assumptions (T&amp;D) old'!$B$103,Model!$AZ$2699)</f>
        <v>-0.4090817385</v>
      </c>
      <c r="BG2751" s="373">
        <f>PPMT('Assumptions (T&amp;D) old'!$B$100,Model!AD$1,'Assumptions (T&amp;D) old'!$B$103,Model!$AZ$2699)</f>
        <v>-0.4285131211</v>
      </c>
      <c r="BH2751" s="373">
        <f>PPMT('Assumptions (T&amp;D) old'!$B$100,Model!AE$1,'Assumptions (T&amp;D) old'!$B$103,Model!$AZ$2699)</f>
        <v>-0.4488674944</v>
      </c>
      <c r="BI2751" s="373">
        <f>PPMT('Assumptions (T&amp;D) old'!$B$100,Model!AF$1,'Assumptions (T&amp;D) old'!$B$103,Model!$AZ$2699)</f>
        <v>-0.4701887004</v>
      </c>
      <c r="BJ2751" s="373">
        <f>PPMT('Assumptions (T&amp;D) old'!$B$100,Model!AG$1,'Assumptions (T&amp;D) old'!$B$103,Model!$AZ$2699)</f>
        <v>-0.4925226636</v>
      </c>
      <c r="BK2751" s="373">
        <f>PPMT('Assumptions (T&amp;D) old'!$B$100,Model!AH$1,'Assumptions (T&amp;D) old'!$B$103,Model!$AZ$2699)</f>
        <v>-0.5159174902</v>
      </c>
      <c r="BL2751" s="373">
        <f>PPMT('Assumptions (T&amp;D) old'!$B$100,Model!AI$1,'Assumptions (T&amp;D) old'!$B$103,Model!$AZ$2699)</f>
        <v>-0.5404235709</v>
      </c>
      <c r="BM2751" s="373">
        <f>PPMT('Assumptions (T&amp;D) old'!$B$100,Model!AJ$1,'Assumptions (T&amp;D) old'!$B$103,Model!$AZ$2699)</f>
        <v>-0.5660936906</v>
      </c>
      <c r="BN2751" s="373">
        <f>PPMT('Assumptions (T&amp;D) old'!$B$100,Model!AK$1,'Assumptions (T&amp;D) old'!$B$103,Model!$AZ$2699)</f>
        <v>-0.5929831409</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-0.2878123511</v>
      </c>
      <c r="BB2752" s="373">
        <f>PPMT('Assumptions (T&amp;D) old'!$B$100,Model!X$1,'Assumptions (T&amp;D) old'!$B$103,Model!$BA$2699)</f>
        <v>-0.3014834378</v>
      </c>
      <c r="BC2752" s="373">
        <f>PPMT('Assumptions (T&amp;D) old'!$B$100,Model!Y$1,'Assumptions (T&amp;D) old'!$B$103,Model!$BA$2699)</f>
        <v>-0.3158039011</v>
      </c>
      <c r="BD2752" s="373">
        <f>PPMT('Assumptions (T&amp;D) old'!$B$100,Model!Z$1,'Assumptions (T&amp;D) old'!$B$103,Model!$BA$2699)</f>
        <v>-0.3308045864</v>
      </c>
      <c r="BE2752" s="373">
        <f>PPMT('Assumptions (T&amp;D) old'!$B$100,Model!AA$1,'Assumptions (T&amp;D) old'!$B$103,Model!$BA$2699)</f>
        <v>-0.3465178043</v>
      </c>
      <c r="BF2752" s="373">
        <f>PPMT('Assumptions (T&amp;D) old'!$B$100,Model!AB$1,'Assumptions (T&amp;D) old'!$B$103,Model!$BA$2699)</f>
        <v>-0.3629774</v>
      </c>
      <c r="BG2752" s="373">
        <f>PPMT('Assumptions (T&amp;D) old'!$B$100,Model!AC$1,'Assumptions (T&amp;D) old'!$B$103,Model!$BA$2699)</f>
        <v>-0.3802188265</v>
      </c>
      <c r="BH2752" s="373">
        <f>PPMT('Assumptions (T&amp;D) old'!$B$100,Model!AD$1,'Assumptions (T&amp;D) old'!$B$103,Model!$BA$2699)</f>
        <v>-0.3982792207</v>
      </c>
      <c r="BI2752" s="373">
        <f>PPMT('Assumptions (T&amp;D) old'!$B$100,Model!AE$1,'Assumptions (T&amp;D) old'!$B$103,Model!$BA$2699)</f>
        <v>-0.4171974837</v>
      </c>
      <c r="BJ2752" s="373">
        <f>PPMT('Assumptions (T&amp;D) old'!$B$100,Model!AF$1,'Assumptions (T&amp;D) old'!$B$103,Model!$BA$2699)</f>
        <v>-0.4370143642</v>
      </c>
      <c r="BK2752" s="373">
        <f>PPMT('Assumptions (T&amp;D) old'!$B$100,Model!AG$1,'Assumptions (T&amp;D) old'!$B$103,Model!$BA$2699)</f>
        <v>-0.4577725465</v>
      </c>
      <c r="BL2752" s="373">
        <f>PPMT('Assumptions (T&amp;D) old'!$B$100,Model!AH$1,'Assumptions (T&amp;D) old'!$B$103,Model!$BA$2699)</f>
        <v>-0.4795167425</v>
      </c>
      <c r="BM2752" s="373">
        <f>PPMT('Assumptions (T&amp;D) old'!$B$100,Model!AI$1,'Assumptions (T&amp;D) old'!$B$103,Model!$BA$2699)</f>
        <v>-0.5022937877</v>
      </c>
      <c r="BN2752" s="373">
        <f>PPMT('Assumptions (T&amp;D) old'!$B$100,Model!AJ$1,'Assumptions (T&amp;D) old'!$B$103,Model!$BA$2699)</f>
        <v>-0.5261527426</v>
      </c>
      <c r="BO2752" s="373">
        <f>PPMT('Assumptions (T&amp;D) old'!$B$100,Model!AK$1,'Assumptions (T&amp;D) old'!$B$103,Model!$BA$2699)</f>
        <v>-0.5511449979</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-0.007710815672</v>
      </c>
      <c r="D2753" s="372">
        <f t="array" ref="D2753">SUM(IF(ISERROR(D2754:D2804),"",D2754:D2804))</f>
        <v>-0.01448419777</v>
      </c>
      <c r="E2753" s="372">
        <f t="array" ref="E2753">SUM(IF(ISERROR(E2754:E2804),"",E2754:E2804))</f>
        <v>-0.02335834201</v>
      </c>
      <c r="F2753" s="372">
        <f t="array" ref="F2753">SUM(IF(ISERROR(F2754:F2804),"",F2754:F2804))</f>
        <v>-0.03870955626</v>
      </c>
      <c r="G2753" s="372">
        <f t="array" ref="G2753">SUM(IF(ISERROR(G2754:G2804),"",G2754:G2804))</f>
        <v>-0.05156631323</v>
      </c>
      <c r="H2753" s="372">
        <f t="array" ref="H2753">SUM(IF(ISERROR(H2754:H2804),"",H2754:H2804))</f>
        <v>-0.06444814651</v>
      </c>
      <c r="I2753" s="372">
        <f t="array" ref="I2753">SUM(IF(ISERROR(I2754:I2804),"",I2754:I2804))</f>
        <v>-0.08463158022</v>
      </c>
      <c r="J2753" s="372">
        <f t="array" ref="J2753">SUM(IF(ISERROR(J2754:J2804),"",J2754:J2804))</f>
        <v>-0.09931875394</v>
      </c>
      <c r="K2753" s="372">
        <f t="array" ref="K2753">SUM(IF(ISERROR(K2754:K2804),"",K2754:K2804))</f>
        <v>-0.1080648211</v>
      </c>
      <c r="L2753" s="372">
        <f t="array" ref="L2753">SUM(IF(ISERROR(L2754:L2804),"",L2754:L2804))</f>
        <v>-0.1395076395</v>
      </c>
      <c r="M2753" s="372">
        <f t="array" ref="M2753">SUM(IF(ISERROR(M2754:M2804),"",M2754:M2804))</f>
        <v>-0.1697484933</v>
      </c>
      <c r="N2753" s="372">
        <f t="array" ref="N2753">SUM(IF(ISERROR(N2754:N2804),"",N2754:N2804))</f>
        <v>-0.1798547129</v>
      </c>
      <c r="O2753" s="372">
        <f t="array" ref="O2753">SUM(IF(ISERROR(O2754:O2804),"",O2754:O2804))</f>
        <v>-0.2493495078</v>
      </c>
      <c r="P2753" s="372">
        <f t="array" ref="P2753">SUM(IF(ISERROR(P2754:P2804),"",P2754:P2804))</f>
        <v>-0.3083538985</v>
      </c>
      <c r="Q2753" s="372">
        <f t="array" ref="Q2753">SUM(IF(ISERROR(Q2754:Q2804),"",Q2754:Q2804))</f>
        <v>-0.3500352691</v>
      </c>
      <c r="R2753" s="372">
        <f t="array" ref="R2753">SUM(IF(ISERROR(R2754:R2804),"",R2754:R2804))</f>
        <v>-0.3851158259</v>
      </c>
      <c r="S2753" s="372">
        <f t="array" ref="S2753">SUM(IF(ISERROR(S2754:S2804),"",S2754:S2804))</f>
        <v>-0.4130287544</v>
      </c>
      <c r="T2753" s="372">
        <f t="array" ref="T2753">SUM(IF(ISERROR(T2754:T2804),"",T2754:T2804))</f>
        <v>-0.4522626723</v>
      </c>
      <c r="U2753" s="372">
        <f t="array" ref="U2753">SUM(IF(ISERROR(U2754:U2804),"",U2754:U2804))</f>
        <v>-0.4883196151</v>
      </c>
      <c r="V2753" s="372">
        <f t="array" ref="V2753">SUM(IF(ISERROR(V2754:V2804),"",V2754:V2804))</f>
        <v>-0.5233853418</v>
      </c>
      <c r="W2753" s="372">
        <f t="array" ref="W2753">SUM(IF(ISERROR(W2754:W2804),"",W2754:W2804))</f>
        <v>-0.5574906131</v>
      </c>
      <c r="X2753" s="372">
        <f t="array" ref="X2753">SUM(IF(ISERROR(X2754:X2804),"",X2754:X2804))</f>
        <v>-0.6168563181</v>
      </c>
      <c r="Y2753" s="372">
        <f t="array" ref="Y2753">SUM(IF(ISERROR(Y2754:Y2804),"",Y2754:Y2804))</f>
        <v>-0.66091218</v>
      </c>
      <c r="Z2753" s="372">
        <f t="array" ref="Z2753">SUM(IF(ISERROR(Z2754:Z2804),"",Z2754:Z2804))</f>
        <v>-0.7024421861</v>
      </c>
      <c r="AA2753" s="372">
        <f t="array" ref="AA2753">SUM(IF(ISERROR(AA2754:AA2804),"",AA2754:AA2804))</f>
        <v>-0.742135252</v>
      </c>
      <c r="AB2753" s="372">
        <f t="array" ref="AB2753">SUM(IF(ISERROR(AB2754:AB2804),"",AB2754:AB2804))</f>
        <v>-0.7821630936</v>
      </c>
      <c r="AC2753" s="372">
        <f t="array" ref="AC2753">SUM(IF(ISERROR(AC2754:AC2804),"",AC2754:AC2804))</f>
        <v>-0.8217179544</v>
      </c>
      <c r="AD2753" s="372">
        <f t="array" ref="AD2753">SUM(IF(ISERROR(AD2754:AD2804),"",AD2754:AD2804))</f>
        <v>-0.8615941398</v>
      </c>
      <c r="AE2753" s="372">
        <f t="array" ref="AE2753">SUM(IF(ISERROR(AE2754:AE2804),"",AE2754:AE2804))</f>
        <v>-0.9021096182</v>
      </c>
      <c r="AF2753" s="372">
        <f t="array" ref="AF2753">SUM(IF(ISERROR(AF2754:AF2804),"",AF2754:AF2804))</f>
        <v>-0.9466273296</v>
      </c>
      <c r="AG2753" s="372">
        <f t="array" ref="AG2753">SUM(IF(ISERROR(AG2754:AG2804),"",AG2754:AG2804))</f>
        <v>-0.9931999244</v>
      </c>
      <c r="AH2753" s="372">
        <f t="array" ref="AH2753">SUM(IF(ISERROR(AH2754:AH2804),"",AH2754:AH2804))</f>
        <v>-1.042006023</v>
      </c>
      <c r="AI2753" s="372">
        <f t="array" ref="AI2753">SUM(IF(ISERROR(AI2754:AI2804),"",AI2754:AI2804))</f>
        <v>-1.087915246</v>
      </c>
      <c r="AJ2753" s="372">
        <f t="array" ref="AJ2753">SUM(IF(ISERROR(AJ2754:AJ2804),"",AJ2754:AJ2804))</f>
        <v>-1.134056586</v>
      </c>
      <c r="AK2753" s="372">
        <f t="array" ref="AK2753">SUM(IF(ISERROR(AK2754:AK2804),"",AK2754:AK2804))</f>
        <v>-1.18467716</v>
      </c>
      <c r="AL2753" s="372">
        <f t="array" ref="AL2753">SUM(IF(ISERROR(AL2754:AL2804),"",AL2754:AL2804))</f>
        <v>-1.231646972</v>
      </c>
      <c r="AM2753" s="372">
        <f t="array" ref="AM2753">SUM(IF(ISERROR(AM2754:AM2804),"",AM2754:AM2804))</f>
        <v>-1.278998875</v>
      </c>
      <c r="AN2753" s="372">
        <f t="array" ref="AN2753">SUM(IF(ISERROR(AN2754:AN2804),"",AN2754:AN2804))</f>
        <v>-1.335350944</v>
      </c>
      <c r="AO2753" s="372">
        <f t="array" ref="AO2753">SUM(IF(ISERROR(AO2754:AO2804),"",AO2754:AO2804))</f>
        <v>-1.388718529</v>
      </c>
      <c r="AP2753" s="372">
        <f t="array" ref="AP2753">SUM(IF(ISERROR(AP2754:AP2804),"",AP2754:AP2804))</f>
        <v>-1.466858127</v>
      </c>
      <c r="AQ2753" s="372">
        <f t="array" ref="AQ2753">SUM(IF(ISERROR(AQ2754:AQ2804),"",AQ2754:AQ2804))</f>
        <v>-1.575412592</v>
      </c>
      <c r="AR2753" s="372">
        <f t="array" ref="AR2753">SUM(IF(ISERROR(AR2754:AR2804),"",AR2754:AR2804))</f>
        <v>-1.62499372</v>
      </c>
      <c r="AS2753" s="372">
        <f t="array" ref="AS2753">SUM(IF(ISERROR(AS2754:AS2804),"",AS2754:AS2804))</f>
        <v>-1.683055881</v>
      </c>
      <c r="AT2753" s="372">
        <f t="array" ref="AT2753">SUM(IF(ISERROR(AT2754:AT2804),"",AT2754:AT2804))</f>
        <v>-1.744136421</v>
      </c>
      <c r="AU2753" s="372">
        <f t="array" ref="AU2753">SUM(IF(ISERROR(AU2754:AU2804),"",AU2754:AU2804))</f>
        <v>-1.797282525</v>
      </c>
      <c r="AV2753" s="372">
        <f t="array" ref="AV2753">SUM(IF(ISERROR(AV2754:AV2804),"",AV2754:AV2804))</f>
        <v>-1.858207255</v>
      </c>
      <c r="AW2753" s="372">
        <f t="array" ref="AW2753">SUM(IF(ISERROR(AW2754:AW2804),"",AW2754:AW2804))</f>
        <v>-1.920942125</v>
      </c>
      <c r="AX2753" s="372">
        <f t="array" ref="AX2753">SUM(IF(ISERROR(AX2754:AX2804),"",AX2754:AX2804))</f>
        <v>-1.978597816</v>
      </c>
      <c r="AY2753" s="372">
        <f t="array" ref="AY2753">SUM(IF(ISERROR(AY2754:AY2804),"",AY2754:AY2804))</f>
        <v>-2.037940386</v>
      </c>
      <c r="AZ2753" s="372">
        <f t="array" ref="AZ2753">SUM(IF(ISERROR(AZ2754:AZ2804),"",AZ2754:AZ2804))</f>
        <v>-2.13971101</v>
      </c>
      <c r="BA2753" s="372">
        <f t="array" ref="BA2753">SUM(IF(ISERROR(BA2754:BA2804),"",BA2754:BA2804))</f>
        <v>-2.21033915</v>
      </c>
      <c r="BB2753" s="372">
        <f t="array" ref="BB2753">SUM(IF(ISERROR(BB2754:BB2804),"",BB2754:BB2804))</f>
        <v>-1.983105095</v>
      </c>
      <c r="BC2753" s="372">
        <f t="array" ref="BC2753">SUM(IF(ISERROR(BC2754:BC2804),"",BC2754:BC2804))</f>
        <v>-1.761398119</v>
      </c>
      <c r="BD2753" s="372">
        <f t="array" ref="BD2753">SUM(IF(ISERROR(BD2754:BD2804),"",BD2754:BD2804))</f>
        <v>-1.546689161</v>
      </c>
      <c r="BE2753" s="372">
        <f t="array" ref="BE2753">SUM(IF(ISERROR(BE2754:BE2804),"",BE2754:BE2804))</f>
        <v>-1.339548235</v>
      </c>
      <c r="BF2753" s="372">
        <f t="array" ref="BF2753">SUM(IF(ISERROR(BF2754:BF2804),"",BF2754:BF2804))</f>
        <v>-1.143211711</v>
      </c>
      <c r="BG2753" s="372">
        <f t="array" ref="BG2753">SUM(IF(ISERROR(BG2754:BG2804),"",BG2754:BG2804))</f>
        <v>-0.9617256995</v>
      </c>
      <c r="BH2753" s="372">
        <f t="array" ref="BH2753">SUM(IF(ISERROR(BH2754:BH2804),"",BH2754:BH2804))</f>
        <v>-0.7910159353</v>
      </c>
      <c r="BI2753" s="372">
        <f t="array" ref="BI2753">SUM(IF(ISERROR(BI2754:BI2804),"",BI2754:BI2804))</f>
        <v>-0.632977272</v>
      </c>
      <c r="BJ2753" s="372">
        <f t="array" ref="BJ2753">SUM(IF(ISERROR(BJ2754:BJ2804),"",BJ2754:BJ2804))</f>
        <v>-0.4891044745</v>
      </c>
      <c r="BK2753" s="372">
        <f t="array" ref="BK2753">SUM(IF(ISERROR(BK2754:BK2804),"",BK2754:BK2804))</f>
        <v>-0.3599742319</v>
      </c>
      <c r="BL2753" s="372">
        <f t="array" ref="BL2753">SUM(IF(ISERROR(BL2754:BL2804),"",BL2754:BL2804))</f>
        <v>-0.2476458645</v>
      </c>
      <c r="BM2753" s="372">
        <f t="array" ref="BM2753">SUM(IF(ISERROR(BM2754:BM2804),"",BM2754:BM2804))</f>
        <v>-0.1537477931</v>
      </c>
      <c r="BN2753" s="372">
        <f t="array" ref="BN2753">SUM(IF(ISERROR(BN2754:BN2804),"",BN2754:BN2804))</f>
        <v>-0.07933834187</v>
      </c>
      <c r="BO2753" s="372">
        <f t="array" ref="BO2753">SUM(IF(ISERROR(BO2754:BO2804),"",BO2754:BO2804))</f>
        <v>-0.0261793874</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-0.007710815672</v>
      </c>
      <c r="D2754" s="373">
        <f>IPMT('Assumptions (T&amp;D) old'!$B$100,Model!X$1,'Assumptions (T&amp;D) old'!$B$103,Model!$C$2699)</f>
        <v>-0.007346702208</v>
      </c>
      <c r="E2754" s="373">
        <f>IPMT('Assumptions (T&amp;D) old'!$B$100,Model!Y$1,'Assumptions (T&amp;D) old'!$B$103,Model!$C$2699)</f>
        <v>-0.006965293356</v>
      </c>
      <c r="F2754" s="373">
        <f>IPMT('Assumptions (T&amp;D) old'!$B$100,Model!Z$1,'Assumptions (T&amp;D) old'!$B$103,Model!$C$2699)</f>
        <v>-0.006565767582</v>
      </c>
      <c r="G2754" s="373">
        <f>IPMT('Assumptions (T&amp;D) old'!$B$100,Model!AA$1,'Assumptions (T&amp;D) old'!$B$103,Model!$C$2699)</f>
        <v>-0.006147264335</v>
      </c>
      <c r="H2754" s="373">
        <f>IPMT('Assumptions (T&amp;D) old'!$B$100,Model!AB$1,'Assumptions (T&amp;D) old'!$B$103,Model!$C$2699)</f>
        <v>-0.005708882183</v>
      </c>
      <c r="I2754" s="373">
        <f>IPMT('Assumptions (T&amp;D) old'!$B$100,Model!AC$1,'Assumptions (T&amp;D) old'!$B$103,Model!$C$2699)</f>
        <v>-0.005249676879</v>
      </c>
      <c r="J2754" s="373">
        <f>IPMT('Assumptions (T&amp;D) old'!$B$100,Model!AD$1,'Assumptions (T&amp;D) old'!$B$103,Model!$C$2699)</f>
        <v>-0.004768659323</v>
      </c>
      <c r="K2754" s="373">
        <f>IPMT('Assumptions (T&amp;D) old'!$B$100,Model!AE$1,'Assumptions (T&amp;D) old'!$B$103,Model!$C$2699)</f>
        <v>-0.004264793434</v>
      </c>
      <c r="L2754" s="373">
        <f>IPMT('Assumptions (T&amp;D) old'!$B$100,Model!AF$1,'Assumptions (T&amp;D) old'!$B$103,Model!$C$2699)</f>
        <v>-0.003736993914</v>
      </c>
      <c r="M2754" s="373">
        <f>IPMT('Assumptions (T&amp;D) old'!$B$100,Model!AG$1,'Assumptions (T&amp;D) old'!$B$103,Model!$C$2699)</f>
        <v>-0.003184123917</v>
      </c>
      <c r="N2754" s="373">
        <f>IPMT('Assumptions (T&amp;D) old'!$B$100,Model!AH$1,'Assumptions (T&amp;D) old'!$B$103,Model!$C$2699)</f>
        <v>-0.002604992596</v>
      </c>
      <c r="O2754" s="373">
        <f>IPMT('Assumptions (T&amp;D) old'!$B$100,Model!AI$1,'Assumptions (T&amp;D) old'!$B$103,Model!$C$2699)</f>
        <v>-0.001998352536</v>
      </c>
      <c r="P2754" s="373">
        <f>IPMT('Assumptions (T&amp;D) old'!$B$100,Model!AJ$1,'Assumptions (T&amp;D) old'!$B$103,Model!$C$2699)</f>
        <v>-0.001362897074</v>
      </c>
      <c r="Q2754" s="373">
        <f>IPMT('Assumptions (T&amp;D) old'!$B$100,Model!AK$1,'Assumptions (T&amp;D) old'!$B$103,Model!$C$2699)</f>
        <v>-0.0006972574775</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-0.007137495566</v>
      </c>
      <c r="E2755" s="373">
        <f>IPMT('Assumptions (T&amp;D) old'!$B$100,Model!X$1,'Assumptions (T&amp;D) old'!$B$103,Model!$D$2699)</f>
        <v>-0.006800454928</v>
      </c>
      <c r="F2755" s="373">
        <f>IPMT('Assumptions (T&amp;D) old'!$B$100,Model!Y$1,'Assumptions (T&amp;D) old'!$B$103,Model!$D$2699)</f>
        <v>-0.006447404861</v>
      </c>
      <c r="G2755" s="373">
        <f>IPMT('Assumptions (T&amp;D) old'!$B$100,Model!Z$1,'Assumptions (T&amp;D) old'!$B$103,Model!$D$2699)</f>
        <v>-0.006077584915</v>
      </c>
      <c r="H2755" s="373">
        <f>IPMT('Assumptions (T&amp;D) old'!$B$100,Model!AA$1,'Assumptions (T&amp;D) old'!$B$103,Model!$D$2699)</f>
        <v>-0.005690198521</v>
      </c>
      <c r="I2755" s="373">
        <f>IPMT('Assumptions (T&amp;D) old'!$B$100,Model!AB$1,'Assumptions (T&amp;D) old'!$B$103,Model!$D$2699)</f>
        <v>-0.005284411274</v>
      </c>
      <c r="J2755" s="373">
        <f>IPMT('Assumptions (T&amp;D) old'!$B$100,Model!AC$1,'Assumptions (T&amp;D) old'!$B$103,Model!$D$2699)</f>
        <v>-0.004859349133</v>
      </c>
      <c r="K2755" s="373">
        <f>IPMT('Assumptions (T&amp;D) old'!$B$100,Model!AD$1,'Assumptions (T&amp;D) old'!$B$103,Model!$D$2699)</f>
        <v>-0.00441409654</v>
      </c>
      <c r="L2755" s="373">
        <f>IPMT('Assumptions (T&amp;D) old'!$B$100,Model!AE$1,'Assumptions (T&amp;D) old'!$B$103,Model!$D$2699)</f>
        <v>-0.003947694449</v>
      </c>
      <c r="M2755" s="373">
        <f>IPMT('Assumptions (T&amp;D) old'!$B$100,Model!AF$1,'Assumptions (T&amp;D) old'!$B$103,Model!$D$2699)</f>
        <v>-0.003459138258</v>
      </c>
      <c r="N2755" s="373">
        <f>IPMT('Assumptions (T&amp;D) old'!$B$100,Model!AG$1,'Assumptions (T&amp;D) old'!$B$103,Model!$D$2699)</f>
        <v>-0.002947375648</v>
      </c>
      <c r="O2755" s="373">
        <f>IPMT('Assumptions (T&amp;D) old'!$B$100,Model!AH$1,'Assumptions (T&amp;D) old'!$B$103,Model!$D$2699)</f>
        <v>-0.002411304315</v>
      </c>
      <c r="P2755" s="373">
        <f>IPMT('Assumptions (T&amp;D) old'!$B$100,Model!AI$1,'Assumptions (T&amp;D) old'!$B$103,Model!$D$2699)</f>
        <v>-0.001849769593</v>
      </c>
      <c r="Q2755" s="373">
        <f>IPMT('Assumptions (T&amp;D) old'!$B$100,Model!AJ$1,'Assumptions (T&amp;D) old'!$B$103,Model!$D$2699)</f>
        <v>-0.001261561972</v>
      </c>
      <c r="R2755" s="373">
        <f>IPMT('Assumptions (T&amp;D) old'!$B$100,Model!AK$1,'Assumptions (T&amp;D) old'!$B$103,Model!$D$2699)</f>
        <v>-0.0006454144886</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-0.009592593723</v>
      </c>
      <c r="F2756" s="373">
        <f>IPMT('Assumptions (T&amp;D) old'!$B$100,Model!X$1,'Assumptions (T&amp;D) old'!$B$103,Model!$E$2699)</f>
        <v>-0.009139620566</v>
      </c>
      <c r="G2756" s="373">
        <f>IPMT('Assumptions (T&amp;D) old'!$B$100,Model!Y$1,'Assumptions (T&amp;D) old'!$B$103,Model!$E$2699)</f>
        <v>-0.008665131183</v>
      </c>
      <c r="H2756" s="373">
        <f>IPMT('Assumptions (T&amp;D) old'!$B$100,Model!Z$1,'Assumptions (T&amp;D) old'!$B$103,Model!$E$2699)</f>
        <v>-0.008168103555</v>
      </c>
      <c r="I2756" s="373">
        <f>IPMT('Assumptions (T&amp;D) old'!$B$100,Model!AA$1,'Assumptions (T&amp;D) old'!$B$103,Model!$E$2699)</f>
        <v>-0.007647467114</v>
      </c>
      <c r="J2756" s="373">
        <f>IPMT('Assumptions (T&amp;D) old'!$B$100,Model!AB$1,'Assumptions (T&amp;D) old'!$B$103,Model!$E$2699)</f>
        <v>-0.007102100443</v>
      </c>
      <c r="K2756" s="373">
        <f>IPMT('Assumptions (T&amp;D) old'!$B$100,Model!AC$1,'Assumptions (T&amp;D) old'!$B$103,Model!$E$2699)</f>
        <v>-0.006530828855</v>
      </c>
      <c r="L2756" s="373">
        <f>IPMT('Assumptions (T&amp;D) old'!$B$100,Model!AD$1,'Assumptions (T&amp;D) old'!$B$103,Model!$E$2699)</f>
        <v>-0.005932421866</v>
      </c>
      <c r="M2756" s="373">
        <f>IPMT('Assumptions (T&amp;D) old'!$B$100,Model!AE$1,'Assumptions (T&amp;D) old'!$B$103,Model!$E$2699)</f>
        <v>-0.005305590545</v>
      </c>
      <c r="N2756" s="373">
        <f>IPMT('Assumptions (T&amp;D) old'!$B$100,Model!AF$1,'Assumptions (T&amp;D) old'!$B$103,Model!$E$2699)</f>
        <v>-0.004648984736</v>
      </c>
      <c r="O2756" s="373">
        <f>IPMT('Assumptions (T&amp;D) old'!$B$100,Model!AG$1,'Assumptions (T&amp;D) old'!$B$103,Model!$E$2699)</f>
        <v>-0.003961190152</v>
      </c>
      <c r="P2756" s="373">
        <f>IPMT('Assumptions (T&amp;D) old'!$B$100,Model!AH$1,'Assumptions (T&amp;D) old'!$B$103,Model!$E$2699)</f>
        <v>-0.003240725325</v>
      </c>
      <c r="Q2756" s="373">
        <f>IPMT('Assumptions (T&amp;D) old'!$B$100,Model!AI$1,'Assumptions (T&amp;D) old'!$B$103,Model!$E$2699)</f>
        <v>-0.002486038418</v>
      </c>
      <c r="R2756" s="373">
        <f>IPMT('Assumptions (T&amp;D) old'!$B$100,Model!AJ$1,'Assumptions (T&amp;D) old'!$B$103,Model!$E$2699)</f>
        <v>-0.001695503884</v>
      </c>
      <c r="S2756" s="373">
        <f>IPMT('Assumptions (T&amp;D) old'!$B$100,Model!AK$1,'Assumptions (T&amp;D) old'!$B$103,Model!$E$2699)</f>
        <v>-0.0008674189589</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-0.01655676325</v>
      </c>
      <c r="G2757" s="373">
        <f>IPMT('Assumptions (T&amp;D) old'!$B$100,Model!X$1,'Assumptions (T&amp;D) old'!$B$103,Model!$F$2699)</f>
        <v>-0.01577493411</v>
      </c>
      <c r="H2757" s="373">
        <f>IPMT('Assumptions (T&amp;D) old'!$B$100,Model!Y$1,'Assumptions (T&amp;D) old'!$B$103,Model!$F$2699)</f>
        <v>-0.01495596808</v>
      </c>
      <c r="I2757" s="373">
        <f>IPMT('Assumptions (T&amp;D) old'!$B$100,Model!Z$1,'Assumptions (T&amp;D) old'!$B$103,Model!$F$2699)</f>
        <v>-0.01409810117</v>
      </c>
      <c r="J2757" s="373">
        <f>IPMT('Assumptions (T&amp;D) old'!$B$100,Model!AA$1,'Assumptions (T&amp;D) old'!$B$103,Model!$F$2699)</f>
        <v>-0.01319948558</v>
      </c>
      <c r="K2757" s="373">
        <f>IPMT('Assumptions (T&amp;D) old'!$B$100,Model!AB$1,'Assumptions (T&amp;D) old'!$B$103,Model!$F$2699)</f>
        <v>-0.01225818574</v>
      </c>
      <c r="L2757" s="373">
        <f>IPMT('Assumptions (T&amp;D) old'!$B$100,Model!AC$1,'Assumptions (T&amp;D) old'!$B$103,Model!$F$2699)</f>
        <v>-0.01127217417</v>
      </c>
      <c r="M2757" s="373">
        <f>IPMT('Assumptions (T&amp;D) old'!$B$100,Model!AD$1,'Assumptions (T&amp;D) old'!$B$103,Model!$F$2699)</f>
        <v>-0.01023932704</v>
      </c>
      <c r="N2757" s="373">
        <f>IPMT('Assumptions (T&amp;D) old'!$B$100,Model!AE$1,'Assumptions (T&amp;D) old'!$B$103,Model!$F$2699)</f>
        <v>-0.009157419682</v>
      </c>
      <c r="O2757" s="373">
        <f>IPMT('Assumptions (T&amp;D) old'!$B$100,Model!AF$1,'Assumptions (T&amp;D) old'!$B$103,Model!$F$2699)</f>
        <v>-0.008024121719</v>
      </c>
      <c r="P2757" s="373">
        <f>IPMT('Assumptions (T&amp;D) old'!$B$100,Model!AG$1,'Assumptions (T&amp;D) old'!$B$103,Model!$F$2699)</f>
        <v>-0.006836992104</v>
      </c>
      <c r="Q2757" s="373">
        <f>IPMT('Assumptions (T&amp;D) old'!$B$100,Model!AH$1,'Assumptions (T&amp;D) old'!$B$103,Model!$F$2699)</f>
        <v>-0.005593473831</v>
      </c>
      <c r="R2757" s="373">
        <f>IPMT('Assumptions (T&amp;D) old'!$B$100,Model!AI$1,'Assumptions (T&amp;D) old'!$B$103,Model!$F$2699)</f>
        <v>-0.004290888441</v>
      </c>
      <c r="S2757" s="373">
        <f>IPMT('Assumptions (T&amp;D) old'!$B$100,Model!AJ$1,'Assumptions (T&amp;D) old'!$B$103,Model!$F$2699)</f>
        <v>-0.002926430245</v>
      </c>
      <c r="T2757" s="373">
        <f>IPMT('Assumptions (T&amp;D) old'!$B$100,Model!AK$1,'Assumptions (T&amp;D) old'!$B$103,Model!$F$2699)</f>
        <v>-0.001497160284</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-0.01490139869</v>
      </c>
      <c r="H2758" s="373">
        <f>IPMT('Assumptions (T&amp;D) old'!$B$100,Model!X$1,'Assumptions (T&amp;D) old'!$B$103,Model!$G$2699)</f>
        <v>-0.01419773774</v>
      </c>
      <c r="I2758" s="373">
        <f>IPMT('Assumptions (T&amp;D) old'!$B$100,Model!Y$1,'Assumptions (T&amp;D) old'!$B$103,Model!$G$2699)</f>
        <v>-0.01346065289</v>
      </c>
      <c r="J2758" s="373">
        <f>IPMT('Assumptions (T&amp;D) old'!$B$100,Model!Z$1,'Assumptions (T&amp;D) old'!$B$103,Model!$G$2699)</f>
        <v>-0.01268855652</v>
      </c>
      <c r="K2758" s="373">
        <f>IPMT('Assumptions (T&amp;D) old'!$B$100,Model!AA$1,'Assumptions (T&amp;D) old'!$B$103,Model!$G$2699)</f>
        <v>-0.01187978557</v>
      </c>
      <c r="L2758" s="373">
        <f>IPMT('Assumptions (T&amp;D) old'!$B$100,Model!AB$1,'Assumptions (T&amp;D) old'!$B$103,Model!$G$2699)</f>
        <v>-0.01103259799</v>
      </c>
      <c r="M2758" s="373">
        <f>IPMT('Assumptions (T&amp;D) old'!$B$100,Model!AC$1,'Assumptions (T&amp;D) old'!$B$103,Model!$G$2699)</f>
        <v>-0.01014516901</v>
      </c>
      <c r="N2758" s="373">
        <f>IPMT('Assumptions (T&amp;D) old'!$B$100,Model!AD$1,'Assumptions (T&amp;D) old'!$B$103,Model!$G$2699)</f>
        <v>-0.009215587147</v>
      </c>
      <c r="O2758" s="373">
        <f>IPMT('Assumptions (T&amp;D) old'!$B$100,Model!AE$1,'Assumptions (T&amp;D) old'!$B$103,Model!$G$2699)</f>
        <v>-0.008241850148</v>
      </c>
      <c r="P2758" s="373">
        <f>IPMT('Assumptions (T&amp;D) old'!$B$100,Model!AF$1,'Assumptions (T&amp;D) old'!$B$103,Model!$G$2699)</f>
        <v>-0.007221860642</v>
      </c>
      <c r="Q2758" s="373">
        <f>IPMT('Assumptions (T&amp;D) old'!$B$100,Model!AG$1,'Assumptions (T&amp;D) old'!$B$103,Model!$G$2699)</f>
        <v>-0.006153421634</v>
      </c>
      <c r="R2758" s="373">
        <f>IPMT('Assumptions (T&amp;D) old'!$B$100,Model!AH$1,'Assumptions (T&amp;D) old'!$B$103,Model!$G$2699)</f>
        <v>-0.005034231774</v>
      </c>
      <c r="S2758" s="373">
        <f>IPMT('Assumptions (T&amp;D) old'!$B$100,Model!AI$1,'Assumptions (T&amp;D) old'!$B$103,Model!$G$2699)</f>
        <v>-0.003861880394</v>
      </c>
      <c r="T2758" s="373">
        <f>IPMT('Assumptions (T&amp;D) old'!$B$100,Model!AJ$1,'Assumptions (T&amp;D) old'!$B$103,Model!$G$2699)</f>
        <v>-0.002633842325</v>
      </c>
      <c r="U2758" s="373">
        <f>IPMT('Assumptions (T&amp;D) old'!$B$100,Model!AK$1,'Assumptions (T&amp;D) old'!$B$103,Model!$G$2699)</f>
        <v>-0.001347472447</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-0.01572725643</v>
      </c>
      <c r="I2759" s="373">
        <f>IPMT('Assumptions (T&amp;D) old'!$B$100,Model!X$1,'Assumptions (T&amp;D) old'!$B$103,Model!$H$2699)</f>
        <v>-0.01498459754</v>
      </c>
      <c r="J2759" s="373">
        <f>IPMT('Assumptions (T&amp;D) old'!$B$100,Model!Y$1,'Assumptions (T&amp;D) old'!$B$103,Model!$H$2699)</f>
        <v>-0.01420666235</v>
      </c>
      <c r="K2759" s="373">
        <f>IPMT('Assumptions (T&amp;D) old'!$B$100,Model!Z$1,'Assumptions (T&amp;D) old'!$B$103,Model!$H$2699)</f>
        <v>-0.01339177525</v>
      </c>
      <c r="L2759" s="373">
        <f>IPMT('Assumptions (T&amp;D) old'!$B$100,Model!AA$1,'Assumptions (T&amp;D) old'!$B$103,Model!$H$2699)</f>
        <v>-0.012538181</v>
      </c>
      <c r="M2759" s="373">
        <f>IPMT('Assumptions (T&amp;D) old'!$B$100,Model!AB$1,'Assumptions (T&amp;D) old'!$B$103,Model!$H$2699)</f>
        <v>-0.01164404103</v>
      </c>
      <c r="N2759" s="373">
        <f>IPMT('Assumptions (T&amp;D) old'!$B$100,Model!AC$1,'Assumptions (T&amp;D) old'!$B$103,Model!$H$2699)</f>
        <v>-0.0107074294</v>
      </c>
      <c r="O2759" s="373">
        <f>IPMT('Assumptions (T&amp;D) old'!$B$100,Model!AD$1,'Assumptions (T&amp;D) old'!$B$103,Model!$H$2699)</f>
        <v>-0.009726328731</v>
      </c>
      <c r="P2759" s="373">
        <f>IPMT('Assumptions (T&amp;D) old'!$B$100,Model!AE$1,'Assumptions (T&amp;D) old'!$B$103,Model!$H$2699)</f>
        <v>-0.008698625776</v>
      </c>
      <c r="Q2759" s="373">
        <f>IPMT('Assumptions (T&amp;D) old'!$B$100,Model!AF$1,'Assumptions (T&amp;D) old'!$B$103,Model!$H$2699)</f>
        <v>-0.00762210693</v>
      </c>
      <c r="R2759" s="373">
        <f>IPMT('Assumptions (T&amp;D) old'!$B$100,Model!AG$1,'Assumptions (T&amp;D) old'!$B$103,Model!$H$2699)</f>
        <v>-0.006494453439</v>
      </c>
      <c r="S2759" s="373">
        <f>IPMT('Assumptions (T&amp;D) old'!$B$100,Model!AH$1,'Assumptions (T&amp;D) old'!$B$103,Model!$H$2699)</f>
        <v>-0.005313236407</v>
      </c>
      <c r="T2759" s="373">
        <f>IPMT('Assumptions (T&amp;D) old'!$B$100,Model!AI$1,'Assumptions (T&amp;D) old'!$B$103,Model!$H$2699)</f>
        <v>-0.004075911566</v>
      </c>
      <c r="U2759" s="373">
        <f>IPMT('Assumptions (T&amp;D) old'!$B$100,Model!AJ$1,'Assumptions (T&amp;D) old'!$B$103,Model!$H$2699)</f>
        <v>-0.002779813795</v>
      </c>
      <c r="V2759" s="373">
        <f>IPMT('Assumptions (T&amp;D) old'!$B$100,Model!AK$1,'Assumptions (T&amp;D) old'!$B$103,Model!$H$2699)</f>
        <v>-0.00142215138</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-0.02390667335</v>
      </c>
      <c r="J2760" s="373">
        <f>IPMT('Assumptions (T&amp;D) old'!$B$100,Model!X$1,'Assumptions (T&amp;D) old'!$B$103,Model!$I$2699)</f>
        <v>-0.02277777312</v>
      </c>
      <c r="K2760" s="373">
        <f>IPMT('Assumptions (T&amp;D) old'!$B$100,Model!Y$1,'Assumptions (T&amp;D) old'!$B$103,Model!$I$2699)</f>
        <v>-0.02159525012</v>
      </c>
      <c r="L2760" s="373">
        <f>IPMT('Assumptions (T&amp;D) old'!$B$100,Model!Z$1,'Assumptions (T&amp;D) old'!$B$103,Model!$I$2699)</f>
        <v>-0.02035655728</v>
      </c>
      <c r="M2760" s="373">
        <f>IPMT('Assumptions (T&amp;D) old'!$B$100,Model!AA$1,'Assumptions (T&amp;D) old'!$B$103,Model!$I$2699)</f>
        <v>-0.01905902653</v>
      </c>
      <c r="N2760" s="373">
        <f>IPMT('Assumptions (T&amp;D) old'!$B$100,Model!AB$1,'Assumptions (T&amp;D) old'!$B$103,Model!$I$2699)</f>
        <v>-0.01769986307</v>
      </c>
      <c r="O2760" s="373">
        <f>IPMT('Assumptions (T&amp;D) old'!$B$100,Model!AC$1,'Assumptions (T&amp;D) old'!$B$103,Model!$I$2699)</f>
        <v>-0.01627613935</v>
      </c>
      <c r="P2760" s="373">
        <f>IPMT('Assumptions (T&amp;D) old'!$B$100,Model!AD$1,'Assumptions (T&amp;D) old'!$B$103,Model!$I$2699)</f>
        <v>-0.01478478875</v>
      </c>
      <c r="Q2760" s="373">
        <f>IPMT('Assumptions (T&amp;D) old'!$B$100,Model!AE$1,'Assumptions (T&amp;D) old'!$B$103,Model!$I$2699)</f>
        <v>-0.01322259899</v>
      </c>
      <c r="R2760" s="373">
        <f>IPMT('Assumptions (T&amp;D) old'!$B$100,Model!AF$1,'Assumptions (T&amp;D) old'!$B$103,Model!$I$2699)</f>
        <v>-0.01158620522</v>
      </c>
      <c r="S2760" s="373">
        <f>IPMT('Assumptions (T&amp;D) old'!$B$100,Model!AG$1,'Assumptions (T&amp;D) old'!$B$103,Model!$I$2699)</f>
        <v>-0.009872082752</v>
      </c>
      <c r="T2760" s="373">
        <f>IPMT('Assumptions (T&amp;D) old'!$B$100,Model!AH$1,'Assumptions (T&amp;D) old'!$B$103,Model!$I$2699)</f>
        <v>-0.008076539463</v>
      </c>
      <c r="U2760" s="373">
        <f>IPMT('Assumptions (T&amp;D) old'!$B$100,Model!AI$1,'Assumptions (T&amp;D) old'!$B$103,Model!$I$2699)</f>
        <v>-0.006195707868</v>
      </c>
      <c r="V2760" s="373">
        <f>IPMT('Assumptions (T&amp;D) old'!$B$100,Model!AJ$1,'Assumptions (T&amp;D) old'!$B$103,Model!$I$2699)</f>
        <v>-0.004225536772</v>
      </c>
      <c r="W2760" s="373">
        <f>IPMT('Assumptions (T&amp;D) old'!$B$100,Model!AK$1,'Assumptions (T&amp;D) old'!$B$103,Model!$I$2699)</f>
        <v>-0.002161782549</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-0.01971616748</v>
      </c>
      <c r="K2761" s="373">
        <f>IPMT('Assumptions (T&amp;D) old'!$B$100,Model!X$1,'Assumptions (T&amp;D) old'!$B$103,Model!$J$2699)</f>
        <v>-0.01878514768</v>
      </c>
      <c r="L2761" s="373">
        <f>IPMT('Assumptions (T&amp;D) old'!$B$100,Model!Y$1,'Assumptions (T&amp;D) old'!$B$103,Model!$J$2699)</f>
        <v>-0.01780990445</v>
      </c>
      <c r="M2761" s="373">
        <f>IPMT('Assumptions (T&amp;D) old'!$B$100,Model!Z$1,'Assumptions (T&amp;D) old'!$B$103,Model!$J$2699)</f>
        <v>-0.01678833716</v>
      </c>
      <c r="N2761" s="373">
        <f>IPMT('Assumptions (T&amp;D) old'!$B$100,Model!AA$1,'Assumptions (T&amp;D) old'!$B$103,Model!$J$2699)</f>
        <v>-0.01571824543</v>
      </c>
      <c r="O2761" s="373">
        <f>IPMT('Assumptions (T&amp;D) old'!$B$100,Model!AB$1,'Assumptions (T&amp;D) old'!$B$103,Model!$J$2699)</f>
        <v>-0.01459732433</v>
      </c>
      <c r="P2761" s="373">
        <f>IPMT('Assumptions (T&amp;D) old'!$B$100,Model!AC$1,'Assumptions (T&amp;D) old'!$B$103,Model!$J$2699)</f>
        <v>-0.01342315949</v>
      </c>
      <c r="Q2761" s="373">
        <f>IPMT('Assumptions (T&amp;D) old'!$B$100,Model!AD$1,'Assumptions (T&amp;D) old'!$B$103,Model!$J$2699)</f>
        <v>-0.01219322182</v>
      </c>
      <c r="R2761" s="373">
        <f>IPMT('Assumptions (T&amp;D) old'!$B$100,Model!AE$1,'Assumptions (T&amp;D) old'!$B$103,Model!$J$2699)</f>
        <v>-0.0109048621</v>
      </c>
      <c r="S2761" s="373">
        <f>IPMT('Assumptions (T&amp;D) old'!$B$100,Model!AF$1,'Assumptions (T&amp;D) old'!$B$103,Model!$J$2699)</f>
        <v>-0.009555305302</v>
      </c>
      <c r="T2761" s="373">
        <f>IPMT('Assumptions (T&amp;D) old'!$B$100,Model!AG$1,'Assumptions (T&amp;D) old'!$B$103,Model!$J$2699)</f>
        <v>-0.008141644555</v>
      </c>
      <c r="U2761" s="373">
        <f>IPMT('Assumptions (T&amp;D) old'!$B$100,Model!AH$1,'Assumptions (T&amp;D) old'!$B$103,Model!$J$2699)</f>
        <v>-0.006660834921</v>
      </c>
      <c r="V2761" s="373">
        <f>IPMT('Assumptions (T&amp;D) old'!$B$100,Model!AI$1,'Assumptions (T&amp;D) old'!$B$103,Model!$J$2699)</f>
        <v>-0.00510968683</v>
      </c>
      <c r="W2761" s="373">
        <f>IPMT('Assumptions (T&amp;D) old'!$B$100,Model!AJ$1,'Assumptions (T&amp;D) old'!$B$103,Model!$J$2699)</f>
        <v>-0.003484859205</v>
      </c>
      <c r="X2761" s="373">
        <f>IPMT('Assumptions (T&amp;D) old'!$B$100,Model!AK$1,'Assumptions (T&amp;D) old'!$B$103,Model!$J$2699)</f>
        <v>-0.001782852267</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-0.01494495793</v>
      </c>
      <c r="L2762" s="373">
        <f>IPMT('Assumptions (T&amp;D) old'!$B$100,Model!X$1,'Assumptions (T&amp;D) old'!$B$103,Model!$K$2699)</f>
        <v>-0.01423924006</v>
      </c>
      <c r="M2762" s="373">
        <f>IPMT('Assumptions (T&amp;D) old'!$B$100,Model!Y$1,'Assumptions (T&amp;D) old'!$B$103,Model!$K$2699)</f>
        <v>-0.0135000006</v>
      </c>
      <c r="N2762" s="373">
        <f>IPMT('Assumptions (T&amp;D) old'!$B$100,Model!Z$1,'Assumptions (T&amp;D) old'!$B$103,Model!$K$2699)</f>
        <v>-0.01272564726</v>
      </c>
      <c r="O2762" s="373">
        <f>IPMT('Assumptions (T&amp;D) old'!$B$100,Model!AA$1,'Assumptions (T&amp;D) old'!$B$103,Model!$K$2699)</f>
        <v>-0.01191451213</v>
      </c>
      <c r="P2762" s="373">
        <f>IPMT('Assumptions (T&amp;D) old'!$B$100,Model!AB$1,'Assumptions (T&amp;D) old'!$B$103,Model!$K$2699)</f>
        <v>-0.01106484809</v>
      </c>
      <c r="Q2762" s="373">
        <f>IPMT('Assumptions (T&amp;D) old'!$B$100,Model!AC$1,'Assumptions (T&amp;D) old'!$B$103,Model!$K$2699)</f>
        <v>-0.01017482501</v>
      </c>
      <c r="R2762" s="373">
        <f>IPMT('Assumptions (T&amp;D) old'!$B$100,Model!AD$1,'Assumptions (T&amp;D) old'!$B$103,Model!$K$2699)</f>
        <v>-0.009242525824</v>
      </c>
      <c r="S2762" s="373">
        <f>IPMT('Assumptions (T&amp;D) old'!$B$100,Model!AE$1,'Assumptions (T&amp;D) old'!$B$103,Model!$K$2699)</f>
        <v>-0.008265942432</v>
      </c>
      <c r="T2762" s="373">
        <f>IPMT('Assumptions (T&amp;D) old'!$B$100,Model!AF$1,'Assumptions (T&amp;D) old'!$B$103,Model!$K$2699)</f>
        <v>-0.007242971329</v>
      </c>
      <c r="U2762" s="373">
        <f>IPMT('Assumptions (T&amp;D) old'!$B$100,Model!AG$1,'Assumptions (T&amp;D) old'!$B$103,Model!$K$2699)</f>
        <v>-0.006171409098</v>
      </c>
      <c r="V2762" s="373">
        <f>IPMT('Assumptions (T&amp;D) old'!$B$100,Model!AH$1,'Assumptions (T&amp;D) old'!$B$103,Model!$K$2699)</f>
        <v>-0.005048947661</v>
      </c>
      <c r="W2762" s="373">
        <f>IPMT('Assumptions (T&amp;D) old'!$B$100,Model!AI$1,'Assumptions (T&amp;D) old'!$B$103,Model!$K$2699)</f>
        <v>-0.003873169306</v>
      </c>
      <c r="X2762" s="373">
        <f>IPMT('Assumptions (T&amp;D) old'!$B$100,Model!AJ$1,'Assumptions (T&amp;D) old'!$B$103,Model!$K$2699)</f>
        <v>-0.002641541479</v>
      </c>
      <c r="Y2762" s="373">
        <f>IPMT('Assumptions (T&amp;D) old'!$B$100,Model!AK$1,'Assumptions (T&amp;D) old'!$B$103,Model!$K$2699)</f>
        <v>-0.001351411331</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-0.03864187431</v>
      </c>
      <c r="M2763" s="373">
        <f>IPMT('Assumptions (T&amp;D) old'!$B$100,Model!X$1,'Assumptions (T&amp;D) old'!$B$103,Model!$L$2699)</f>
        <v>-0.03681716117</v>
      </c>
      <c r="N2763" s="373">
        <f>IPMT('Assumptions (T&amp;D) old'!$B$100,Model!Y$1,'Assumptions (T&amp;D) old'!$B$103,Model!$L$2699)</f>
        <v>-0.03490577415</v>
      </c>
      <c r="O2763" s="373">
        <f>IPMT('Assumptions (T&amp;D) old'!$B$100,Model!Z$1,'Assumptions (T&amp;D) old'!$B$103,Model!$L$2699)</f>
        <v>-0.03290359625</v>
      </c>
      <c r="P2763" s="373">
        <f>IPMT('Assumptions (T&amp;D) old'!$B$100,Model!AA$1,'Assumptions (T&amp;D) old'!$B$103,Model!$L$2699)</f>
        <v>-0.03080631491</v>
      </c>
      <c r="Q2763" s="373">
        <f>IPMT('Assumptions (T&amp;D) old'!$B$100,Model!AB$1,'Assumptions (T&amp;D) old'!$B$103,Model!$L$2699)</f>
        <v>-0.02860941269</v>
      </c>
      <c r="R2763" s="373">
        <f>IPMT('Assumptions (T&amp;D) old'!$B$100,Model!AC$1,'Assumptions (T&amp;D) old'!$B$103,Model!$L$2699)</f>
        <v>-0.02630815763</v>
      </c>
      <c r="S2763" s="373">
        <f>IPMT('Assumptions (T&amp;D) old'!$B$100,Model!AD$1,'Assumptions (T&amp;D) old'!$B$103,Model!$L$2699)</f>
        <v>-0.02389759294</v>
      </c>
      <c r="T2763" s="373">
        <f>IPMT('Assumptions (T&amp;D) old'!$B$100,Model!AE$1,'Assumptions (T&amp;D) old'!$B$103,Model!$L$2699)</f>
        <v>-0.02137252644</v>
      </c>
      <c r="U2763" s="373">
        <f>IPMT('Assumptions (T&amp;D) old'!$B$100,Model!AF$1,'Assumptions (T&amp;D) old'!$B$103,Model!$L$2699)</f>
        <v>-0.01872751927</v>
      </c>
      <c r="V2763" s="373">
        <f>IPMT('Assumptions (T&amp;D) old'!$B$100,Model!AG$1,'Assumptions (T&amp;D) old'!$B$103,Model!$L$2699)</f>
        <v>-0.01595687427</v>
      </c>
      <c r="W2763" s="373">
        <f>IPMT('Assumptions (T&amp;D) old'!$B$100,Model!AH$1,'Assumptions (T&amp;D) old'!$B$103,Model!$L$2699)</f>
        <v>-0.01305462363</v>
      </c>
      <c r="X2763" s="373">
        <f>IPMT('Assumptions (T&amp;D) old'!$B$100,Model!AI$1,'Assumptions (T&amp;D) old'!$B$103,Model!$L$2699)</f>
        <v>-0.01001451608</v>
      </c>
      <c r="Y2763" s="373">
        <f>IPMT('Assumptions (T&amp;D) old'!$B$100,Model!AJ$1,'Assumptions (T&amp;D) old'!$B$103,Model!$L$2699)</f>
        <v>-0.006830003423</v>
      </c>
      <c r="Z2763" s="373">
        <f>IPMT('Assumptions (T&amp;D) old'!$B$100,Model!AK$1,'Assumptions (T&amp;D) old'!$B$103,Model!$L$2699)</f>
        <v>-0.003494226415</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-0.039606578</v>
      </c>
      <c r="N2764" s="373">
        <f>IPMT('Assumptions (T&amp;D) old'!$B$100,Model!X$1,'Assumptions (T&amp;D) old'!$B$103,Model!$M$2699)</f>
        <v>-0.03773631046</v>
      </c>
      <c r="O2764" s="373">
        <f>IPMT('Assumptions (T&amp;D) old'!$B$100,Model!Y$1,'Assumptions (T&amp;D) old'!$B$103,Model!$M$2699)</f>
        <v>-0.0357772052</v>
      </c>
      <c r="P2764" s="373">
        <f>IPMT('Assumptions (T&amp;D) old'!$B$100,Model!Z$1,'Assumptions (T&amp;D) old'!$B$103,Model!$M$2699)</f>
        <v>-0.03372504245</v>
      </c>
      <c r="Q2764" s="373">
        <f>IPMT('Assumptions (T&amp;D) old'!$B$100,Model!AA$1,'Assumptions (T&amp;D) old'!$B$103,Model!$M$2699)</f>
        <v>-0.03157540197</v>
      </c>
      <c r="R2764" s="373">
        <f>IPMT('Assumptions (T&amp;D) old'!$B$100,Model!AB$1,'Assumptions (T&amp;D) old'!$B$103,Model!$M$2699)</f>
        <v>-0.02932365357</v>
      </c>
      <c r="S2764" s="373">
        <f>IPMT('Assumptions (T&amp;D) old'!$B$100,Model!AC$1,'Assumptions (T&amp;D) old'!$B$103,Model!$M$2699)</f>
        <v>-0.02696494711</v>
      </c>
      <c r="T2764" s="373">
        <f>IPMT('Assumptions (T&amp;D) old'!$B$100,Model!AD$1,'Assumptions (T&amp;D) old'!$B$103,Model!$M$2699)</f>
        <v>-0.0244942021</v>
      </c>
      <c r="U2764" s="373">
        <f>IPMT('Assumptions (T&amp;D) old'!$B$100,Model!AE$1,'Assumptions (T&amp;D) old'!$B$103,Model!$M$2699)</f>
        <v>-0.0219060967</v>
      </c>
      <c r="V2764" s="373">
        <f>IPMT('Assumptions (T&amp;D) old'!$B$100,Model!AF$1,'Assumptions (T&amp;D) old'!$B$103,Model!$M$2699)</f>
        <v>-0.0191950563</v>
      </c>
      <c r="W2764" s="373">
        <f>IPMT('Assumptions (T&amp;D) old'!$B$100,Model!AG$1,'Assumptions (T&amp;D) old'!$B$103,Model!$M$2699)</f>
        <v>-0.01635524148</v>
      </c>
      <c r="X2764" s="373">
        <f>IPMT('Assumptions (T&amp;D) old'!$B$100,Model!AH$1,'Assumptions (T&amp;D) old'!$B$103,Model!$M$2699)</f>
        <v>-0.01338053545</v>
      </c>
      <c r="Y2764" s="373">
        <f>IPMT('Assumptions (T&amp;D) old'!$B$100,Model!AI$1,'Assumptions (T&amp;D) old'!$B$103,Model!$M$2699)</f>
        <v>-0.01026453088</v>
      </c>
      <c r="Z2764" s="373">
        <f>IPMT('Assumptions (T&amp;D) old'!$B$100,Model!AJ$1,'Assumptions (T&amp;D) old'!$B$103,Model!$M$2699)</f>
        <v>-0.007000516102</v>
      </c>
      <c r="AA2764" s="373">
        <f>IPMT('Assumptions (T&amp;D) old'!$B$100,Model!AK$1,'Assumptions (T&amp;D) old'!$B$103,Model!$M$2699)</f>
        <v>-0.003581460619</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-0.02178708334</v>
      </c>
      <c r="O2765" s="373">
        <f>IPMT('Assumptions (T&amp;D) old'!$B$100,Model!X$1,'Assumptions (T&amp;D) old'!$B$103,Model!$N$2699)</f>
        <v>-0.02075827255</v>
      </c>
      <c r="P2765" s="373">
        <f>IPMT('Assumptions (T&amp;D) old'!$B$100,Model!Y$1,'Assumptions (T&amp;D) old'!$B$103,Model!$N$2699)</f>
        <v>-0.01968059324</v>
      </c>
      <c r="Q2765" s="373">
        <f>IPMT('Assumptions (T&amp;D) old'!$B$100,Model!Z$1,'Assumptions (T&amp;D) old'!$B$103,Model!$N$2699)</f>
        <v>-0.01855172417</v>
      </c>
      <c r="R2765" s="373">
        <f>IPMT('Assumptions (T&amp;D) old'!$B$100,Model!AA$1,'Assumptions (T&amp;D) old'!$B$103,Model!$N$2699)</f>
        <v>-0.01736923382</v>
      </c>
      <c r="S2765" s="373">
        <f>IPMT('Assumptions (T&amp;D) old'!$B$100,Model!AB$1,'Assumptions (T&amp;D) old'!$B$103,Model!$N$2699)</f>
        <v>-0.01613057518</v>
      </c>
      <c r="T2765" s="373">
        <f>IPMT('Assumptions (T&amp;D) old'!$B$100,Model!AC$1,'Assumptions (T&amp;D) old'!$B$103,Model!$N$2699)</f>
        <v>-0.01483308025</v>
      </c>
      <c r="U2765" s="373">
        <f>IPMT('Assumptions (T&amp;D) old'!$B$100,Model!AD$1,'Assumptions (T&amp;D) old'!$B$103,Model!$N$2699)</f>
        <v>-0.01347395431</v>
      </c>
      <c r="V2765" s="373">
        <f>IPMT('Assumptions (T&amp;D) old'!$B$100,Model!AE$1,'Assumptions (T&amp;D) old'!$B$103,Model!$N$2699)</f>
        <v>-0.0120502699</v>
      </c>
      <c r="W2765" s="373">
        <f>IPMT('Assumptions (T&amp;D) old'!$B$100,Model!AF$1,'Assumptions (T&amp;D) old'!$B$103,Model!$N$2699)</f>
        <v>-0.01055896047</v>
      </c>
      <c r="X2765" s="373">
        <f>IPMT('Assumptions (T&amp;D) old'!$B$100,Model!AG$1,'Assumptions (T&amp;D) old'!$B$103,Model!$N$2699)</f>
        <v>-0.008996813839</v>
      </c>
      <c r="Y2765" s="373">
        <f>IPMT('Assumptions (T&amp;D) old'!$B$100,Model!AH$1,'Assumptions (T&amp;D) old'!$B$103,Model!$N$2699)</f>
        <v>-0.007360465247</v>
      </c>
      <c r="Z2765" s="373">
        <f>IPMT('Assumptions (T&amp;D) old'!$B$100,Model!AI$1,'Assumptions (T&amp;D) old'!$B$103,Model!$N$2699)</f>
        <v>-0.005646390097</v>
      </c>
      <c r="AA2765" s="373">
        <f>IPMT('Assumptions (T&amp;D) old'!$B$100,Model!AJ$1,'Assumptions (T&amp;D) old'!$B$103,Model!$N$2699)</f>
        <v>-0.003850896377</v>
      </c>
      <c r="AB2765" s="373">
        <f>IPMT('Assumptions (T&amp;D) old'!$B$100,Model!AK$1,'Assumptions (T&amp;D) old'!$B$103,Model!$N$2699)</f>
        <v>-0.001970116706</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-0.08275931038</v>
      </c>
      <c r="P2766" s="373">
        <f>IPMT('Assumptions (T&amp;D) old'!$B$100,Model!X$1,'Assumptions (T&amp;D) old'!$B$103,Model!$O$2699)</f>
        <v>-0.07885132186</v>
      </c>
      <c r="Q2766" s="373">
        <f>IPMT('Assumptions (T&amp;D) old'!$B$100,Model!Y$1,'Assumptions (T&amp;D) old'!$B$103,Model!$O$2699)</f>
        <v>-0.07475770389</v>
      </c>
      <c r="R2766" s="373">
        <f>IPMT('Assumptions (T&amp;D) old'!$B$100,Model!Z$1,'Assumptions (T&amp;D) old'!$B$103,Model!$O$2699)</f>
        <v>-0.07046963906</v>
      </c>
      <c r="S2766" s="373">
        <f>IPMT('Assumptions (T&amp;D) old'!$B$100,Model!AA$1,'Assumptions (T&amp;D) old'!$B$103,Model!$O$2699)</f>
        <v>-0.06597789115</v>
      </c>
      <c r="T2766" s="373">
        <f>IPMT('Assumptions (T&amp;D) old'!$B$100,Model!AB$1,'Assumptions (T&amp;D) old'!$B$103,Model!$O$2699)</f>
        <v>-0.06127278522</v>
      </c>
      <c r="U2766" s="373">
        <f>IPMT('Assumptions (T&amp;D) old'!$B$100,Model!AC$1,'Assumptions (T&amp;D) old'!$B$103,Model!$O$2699)</f>
        <v>-0.05634418676</v>
      </c>
      <c r="V2766" s="373">
        <f>IPMT('Assumptions (T&amp;D) old'!$B$100,Model!AD$1,'Assumptions (T&amp;D) old'!$B$103,Model!$O$2699)</f>
        <v>-0.05118147986</v>
      </c>
      <c r="W2766" s="373">
        <f>IPMT('Assumptions (T&amp;D) old'!$B$100,Model!AE$1,'Assumptions (T&amp;D) old'!$B$103,Model!$O$2699)</f>
        <v>-0.0457735444</v>
      </c>
      <c r="X2766" s="373">
        <f>IPMT('Assumptions (T&amp;D) old'!$B$100,Model!AF$1,'Assumptions (T&amp;D) old'!$B$103,Model!$O$2699)</f>
        <v>-0.04010873199</v>
      </c>
      <c r="Y2766" s="373">
        <f>IPMT('Assumptions (T&amp;D) old'!$B$100,Model!AG$1,'Assumptions (T&amp;D) old'!$B$103,Model!$O$2699)</f>
        <v>-0.034174841</v>
      </c>
      <c r="Z2766" s="373">
        <f>IPMT('Assumptions (T&amp;D) old'!$B$100,Model!AH$1,'Assumptions (T&amp;D) old'!$B$103,Model!$O$2699)</f>
        <v>-0.02795909018</v>
      </c>
      <c r="AA2766" s="373">
        <f>IPMT('Assumptions (T&amp;D) old'!$B$100,Model!AI$1,'Assumptions (T&amp;D) old'!$B$103,Model!$O$2699)</f>
        <v>-0.02144809121</v>
      </c>
      <c r="AB2766" s="373">
        <f>IPMT('Assumptions (T&amp;D) old'!$B$100,Model!AJ$1,'Assumptions (T&amp;D) old'!$B$103,Model!$O$2699)</f>
        <v>-0.01462781978</v>
      </c>
      <c r="AC2766" s="373">
        <f>IPMT('Assumptions (T&amp;D) old'!$B$100,Model!AK$1,'Assumptions (T&amp;D) old'!$B$103,Model!$O$2699)</f>
        <v>-0.007483585453</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-0.07680695923</v>
      </c>
      <c r="Q2767" s="373">
        <f>IPMT('Assumptions (T&amp;D) old'!$B$100,Model!X$1,'Assumptions (T&amp;D) old'!$B$103,Model!$P$2699)</f>
        <v>-0.07318004748</v>
      </c>
      <c r="R2767" s="373">
        <f>IPMT('Assumptions (T&amp;D) old'!$B$100,Model!Y$1,'Assumptions (T&amp;D) old'!$B$103,Model!$P$2699)</f>
        <v>-0.06938085743</v>
      </c>
      <c r="S2767" s="373">
        <f>IPMT('Assumptions (T&amp;D) old'!$B$100,Model!Z$1,'Assumptions (T&amp;D) old'!$B$103,Model!$P$2699)</f>
        <v>-0.06540120585</v>
      </c>
      <c r="T2767" s="373">
        <f>IPMT('Assumptions (T&amp;D) old'!$B$100,Model!AA$1,'Assumptions (T&amp;D) old'!$B$103,Model!$P$2699)</f>
        <v>-0.06123252082</v>
      </c>
      <c r="U2767" s="373">
        <f>IPMT('Assumptions (T&amp;D) old'!$B$100,Model!AB$1,'Assumptions (T&amp;D) old'!$B$103,Model!$P$2699)</f>
        <v>-0.05686582325</v>
      </c>
      <c r="V2767" s="373">
        <f>IPMT('Assumptions (T&amp;D) old'!$B$100,Model!AC$1,'Assumptions (T&amp;D) old'!$B$103,Model!$P$2699)</f>
        <v>-0.05229170754</v>
      </c>
      <c r="W2767" s="373">
        <f>IPMT('Assumptions (T&amp;D) old'!$B$100,Model!AD$1,'Assumptions (T&amp;D) old'!$B$103,Model!$P$2699)</f>
        <v>-0.04750032134</v>
      </c>
      <c r="X2767" s="373">
        <f>IPMT('Assumptions (T&amp;D) old'!$B$100,Model!AE$1,'Assumptions (T&amp;D) old'!$B$103,Model!$P$2699)</f>
        <v>-0.0424813443</v>
      </c>
      <c r="Y2767" s="373">
        <f>IPMT('Assumptions (T&amp;D) old'!$B$100,Model!AF$1,'Assumptions (T&amp;D) old'!$B$103,Model!$P$2699)</f>
        <v>-0.03722396584</v>
      </c>
      <c r="Z2767" s="373">
        <f>IPMT('Assumptions (T&amp;D) old'!$B$100,Model!AG$1,'Assumptions (T&amp;D) old'!$B$103,Model!$P$2699)</f>
        <v>-0.03171686191</v>
      </c>
      <c r="AA2767" s="373">
        <f>IPMT('Assumptions (T&amp;D) old'!$B$100,Model!AH$1,'Assumptions (T&amp;D) old'!$B$103,Model!$P$2699)</f>
        <v>-0.02594817054</v>
      </c>
      <c r="AB2767" s="373">
        <f>IPMT('Assumptions (T&amp;D) old'!$B$100,Model!AI$1,'Assumptions (T&amp;D) old'!$B$103,Model!$P$2699)</f>
        <v>-0.01990546634</v>
      </c>
      <c r="AC2767" s="373">
        <f>IPMT('Assumptions (T&amp;D) old'!$B$100,Model!AJ$1,'Assumptions (T&amp;D) old'!$B$103,Model!$P$2699)</f>
        <v>-0.01357573368</v>
      </c>
      <c r="AD2767" s="373">
        <f>IPMT('Assumptions (T&amp;D) old'!$B$100,Model!AK$1,'Assumptions (T&amp;D) old'!$B$103,Model!$P$2699)</f>
        <v>-0.00694533872</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-0.06395647278</v>
      </c>
      <c r="R2768" s="373">
        <f>IPMT('Assumptions (T&amp;D) old'!$B$100,Model!X$1,'Assumptions (T&amp;D) old'!$B$103,Model!$Q$2699)</f>
        <v>-0.06093637559</v>
      </c>
      <c r="S2768" s="373">
        <f>IPMT('Assumptions (T&amp;D) old'!$B$100,Model!Y$1,'Assumptions (T&amp;D) old'!$B$103,Model!$Q$2699)</f>
        <v>-0.05777282377</v>
      </c>
      <c r="T2768" s="373">
        <f>IPMT('Assumptions (T&amp;D) old'!$B$100,Model!Z$1,'Assumptions (T&amp;D) old'!$B$103,Model!$Q$2699)</f>
        <v>-0.05445900325</v>
      </c>
      <c r="U2768" s="373">
        <f>IPMT('Assumptions (T&amp;D) old'!$B$100,Model!AA$1,'Assumptions (T&amp;D) old'!$B$103,Model!$Q$2699)</f>
        <v>-0.05098777625</v>
      </c>
      <c r="V2768" s="373">
        <f>IPMT('Assumptions (T&amp;D) old'!$B$100,Model!AB$1,'Assumptions (T&amp;D) old'!$B$103,Model!$Q$2699)</f>
        <v>-0.04735166596</v>
      </c>
      <c r="W2768" s="373">
        <f>IPMT('Assumptions (T&amp;D) old'!$B$100,Model!AC$1,'Assumptions (T&amp;D) old'!$B$103,Model!$Q$2699)</f>
        <v>-0.04354284044</v>
      </c>
      <c r="X2768" s="373">
        <f>IPMT('Assumptions (T&amp;D) old'!$B$100,Model!AD$1,'Assumptions (T&amp;D) old'!$B$103,Model!$Q$2699)</f>
        <v>-0.03955309571</v>
      </c>
      <c r="Y2768" s="373">
        <f>IPMT('Assumptions (T&amp;D) old'!$B$100,Model!AE$1,'Assumptions (T&amp;D) old'!$B$103,Model!$Q$2699)</f>
        <v>-0.0353738381</v>
      </c>
      <c r="Z2768" s="373">
        <f>IPMT('Assumptions (T&amp;D) old'!$B$100,Model!AF$1,'Assumptions (T&amp;D) old'!$B$103,Model!$Q$2699)</f>
        <v>-0.03099606575</v>
      </c>
      <c r="AA2768" s="373">
        <f>IPMT('Assumptions (T&amp;D) old'!$B$100,Model!AG$1,'Assumptions (T&amp;D) old'!$B$103,Model!$Q$2699)</f>
        <v>-0.02641034922</v>
      </c>
      <c r="AB2768" s="373">
        <f>IPMT('Assumptions (T&amp;D) old'!$B$100,Model!AH$1,'Assumptions (T&amp;D) old'!$B$103,Model!$Q$2699)</f>
        <v>-0.02160681115</v>
      </c>
      <c r="AC2768" s="373">
        <f>IPMT('Assumptions (T&amp;D) old'!$B$100,Model!AI$1,'Assumptions (T&amp;D) old'!$B$103,Model!$Q$2699)</f>
        <v>-0.01657510503</v>
      </c>
      <c r="AD2768" s="373">
        <f>IPMT('Assumptions (T&amp;D) old'!$B$100,Model!AJ$1,'Assumptions (T&amp;D) old'!$B$103,Model!$Q$2699)</f>
        <v>-0.01130439286</v>
      </c>
      <c r="AE2768" s="373">
        <f>IPMT('Assumptions (T&amp;D) old'!$B$100,Model!AK$1,'Assumptions (T&amp;D) old'!$B$103,Model!$Q$2699)</f>
        <v>-0.005783321866</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-0.06143382362</v>
      </c>
      <c r="S2769" s="373">
        <f>IPMT('Assumptions (T&amp;D) old'!$B$100,Model!X$1,'Assumptions (T&amp;D) old'!$B$103,Model!$R$2699)</f>
        <v>-0.05853284878</v>
      </c>
      <c r="T2769" s="373">
        <f>IPMT('Assumptions (T&amp;D) old'!$B$100,Model!Y$1,'Assumptions (T&amp;D) old'!$B$103,Model!$R$2699)</f>
        <v>-0.05549407763</v>
      </c>
      <c r="U2769" s="373">
        <f>IPMT('Assumptions (T&amp;D) old'!$B$100,Model!Z$1,'Assumptions (T&amp;D) old'!$B$103,Model!$R$2699)</f>
        <v>-0.05231096485</v>
      </c>
      <c r="V2769" s="373">
        <f>IPMT('Assumptions (T&amp;D) old'!$B$100,Model!AA$1,'Assumptions (T&amp;D) old'!$B$103,Model!$R$2699)</f>
        <v>-0.04897665422</v>
      </c>
      <c r="W2769" s="373">
        <f>IPMT('Assumptions (T&amp;D) old'!$B$100,Model!AB$1,'Assumptions (T&amp;D) old'!$B$103,Model!$R$2699)</f>
        <v>-0.04548396383</v>
      </c>
      <c r="X2769" s="373">
        <f>IPMT('Assumptions (T&amp;D) old'!$B$100,Model!AC$1,'Assumptions (T&amp;D) old'!$B$103,Model!$R$2699)</f>
        <v>-0.04182537065</v>
      </c>
      <c r="Y2769" s="373">
        <f>IPMT('Assumptions (T&amp;D) old'!$B$100,Model!AD$1,'Assumptions (T&amp;D) old'!$B$103,Model!$R$2699)</f>
        <v>-0.03799299429</v>
      </c>
      <c r="Z2769" s="373">
        <f>IPMT('Assumptions (T&amp;D) old'!$B$100,Model!AE$1,'Assumptions (T&amp;D) old'!$B$103,Model!$R$2699)</f>
        <v>-0.03397858005</v>
      </c>
      <c r="AA2769" s="373">
        <f>IPMT('Assumptions (T&amp;D) old'!$B$100,Model!AF$1,'Assumptions (T&amp;D) old'!$B$103,Model!$R$2699)</f>
        <v>-0.02977348114</v>
      </c>
      <c r="AB2769" s="373">
        <f>IPMT('Assumptions (T&amp;D) old'!$B$100,Model!AG$1,'Assumptions (T&amp;D) old'!$B$103,Model!$R$2699)</f>
        <v>-0.02536864003</v>
      </c>
      <c r="AC2769" s="373">
        <f>IPMT('Assumptions (T&amp;D) old'!$B$100,Model!AH$1,'Assumptions (T&amp;D) old'!$B$103,Model!$R$2699)</f>
        <v>-0.02075456897</v>
      </c>
      <c r="AD2769" s="373">
        <f>IPMT('Assumptions (T&amp;D) old'!$B$100,Model!AI$1,'Assumptions (T&amp;D) old'!$B$103,Model!$R$2699)</f>
        <v>-0.01592132953</v>
      </c>
      <c r="AE2769" s="373">
        <f>IPMT('Assumptions (T&amp;D) old'!$B$100,Model!AJ$1,'Assumptions (T&amp;D) old'!$B$103,Model!$R$2699)</f>
        <v>-0.01085851122</v>
      </c>
      <c r="AF2769" s="373">
        <f>IPMT('Assumptions (T&amp;D) old'!$B$100,Model!AK$1,'Assumptions (T&amp;D) old'!$B$103,Model!$R$2699)</f>
        <v>-0.005555209035</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-0.05768857315</v>
      </c>
      <c r="T2770" s="373">
        <f>IPMT('Assumptions (T&amp;D) old'!$B$100,Model!X$1,'Assumptions (T&amp;D) old'!$B$103,Model!$S$2699)</f>
        <v>-0.05496445328</v>
      </c>
      <c r="U2770" s="373">
        <f>IPMT('Assumptions (T&amp;D) old'!$B$100,Model!Y$1,'Assumptions (T&amp;D) old'!$B$103,Model!$S$2699)</f>
        <v>-0.05211093772</v>
      </c>
      <c r="V2770" s="373">
        <f>IPMT('Assumptions (T&amp;D) old'!$B$100,Model!Z$1,'Assumptions (T&amp;D) old'!$B$103,Model!$S$2699)</f>
        <v>-0.04912188017</v>
      </c>
      <c r="W2770" s="373">
        <f>IPMT('Assumptions (T&amp;D) old'!$B$100,Model!AA$1,'Assumptions (T&amp;D) old'!$B$103,Model!$S$2699)</f>
        <v>-0.04599084239</v>
      </c>
      <c r="X2770" s="373">
        <f>IPMT('Assumptions (T&amp;D) old'!$B$100,Model!AB$1,'Assumptions (T&amp;D) old'!$B$103,Model!$S$2699)</f>
        <v>-0.04271108031</v>
      </c>
      <c r="Y2770" s="373">
        <f>IPMT('Assumptions (T&amp;D) old'!$B$100,Model!AC$1,'Assumptions (T&amp;D) old'!$B$103,Model!$S$2699)</f>
        <v>-0.03927552954</v>
      </c>
      <c r="Z2770" s="373">
        <f>IPMT('Assumptions (T&amp;D) old'!$B$100,Model!AD$1,'Assumptions (T&amp;D) old'!$B$103,Model!$S$2699)</f>
        <v>-0.0356767901</v>
      </c>
      <c r="AA2770" s="373">
        <f>IPMT('Assumptions (T&amp;D) old'!$B$100,Model!AE$1,'Assumptions (T&amp;D) old'!$B$103,Model!$S$2699)</f>
        <v>-0.03190711054</v>
      </c>
      <c r="AB2770" s="373">
        <f>IPMT('Assumptions (T&amp;D) old'!$B$100,Model!AF$1,'Assumptions (T&amp;D) old'!$B$103,Model!$S$2699)</f>
        <v>-0.0279583712</v>
      </c>
      <c r="AC2770" s="373">
        <f>IPMT('Assumptions (T&amp;D) old'!$B$100,Model!AG$1,'Assumptions (T&amp;D) old'!$B$103,Model!$S$2699)</f>
        <v>-0.02382206674</v>
      </c>
      <c r="AD2770" s="373">
        <f>IPMT('Assumptions (T&amp;D) old'!$B$100,Model!AH$1,'Assumptions (T&amp;D) old'!$B$103,Model!$S$2699)</f>
        <v>-0.01948928781</v>
      </c>
      <c r="AE2770" s="373">
        <f>IPMT('Assumptions (T&amp;D) old'!$B$100,Model!AI$1,'Assumptions (T&amp;D) old'!$B$103,Model!$S$2699)</f>
        <v>-0.01495070189</v>
      </c>
      <c r="AF2770" s="373">
        <f>IPMT('Assumptions (T&amp;D) old'!$B$100,Model!AJ$1,'Assumptions (T&amp;D) old'!$B$103,Model!$S$2699)</f>
        <v>-0.01019653314</v>
      </c>
      <c r="AG2770" s="373">
        <f>IPMT('Assumptions (T&amp;D) old'!$B$100,Model!AK$1,'Assumptions (T&amp;D) old'!$B$103,Model!$S$2699)</f>
        <v>-0.005216541376</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-0.07247195377</v>
      </c>
      <c r="U2771" s="373">
        <f>IPMT('Assumptions (T&amp;D) old'!$B$100,Model!X$1,'Assumptions (T&amp;D) old'!$B$103,Model!$T$2699)</f>
        <v>-0.0690497459</v>
      </c>
      <c r="V2771" s="373">
        <f>IPMT('Assumptions (T&amp;D) old'!$B$100,Model!Y$1,'Assumptions (T&amp;D) old'!$B$103,Model!$T$2699)</f>
        <v>-0.06546498315</v>
      </c>
      <c r="W2771" s="373">
        <f>IPMT('Assumptions (T&amp;D) old'!$B$100,Model!Z$1,'Assumptions (T&amp;D) old'!$B$103,Model!$T$2699)</f>
        <v>-0.06170994418</v>
      </c>
      <c r="X2771" s="373">
        <f>IPMT('Assumptions (T&amp;D) old'!$B$100,Model!AA$1,'Assumptions (T&amp;D) old'!$B$103,Model!$T$2699)</f>
        <v>-0.05777654086</v>
      </c>
      <c r="Y2771" s="373">
        <f>IPMT('Assumptions (T&amp;D) old'!$B$100,Model!AB$1,'Assumptions (T&amp;D) old'!$B$103,Model!$T$2699)</f>
        <v>-0.05365630087</v>
      </c>
      <c r="Z2771" s="373">
        <f>IPMT('Assumptions (T&amp;D) old'!$B$100,Model!AC$1,'Assumptions (T&amp;D) old'!$B$103,Model!$T$2699)</f>
        <v>-0.04934034949</v>
      </c>
      <c r="AA2771" s="373">
        <f>IPMT('Assumptions (T&amp;D) old'!$B$100,Model!AD$1,'Assumptions (T&amp;D) old'!$B$103,Model!$T$2699)</f>
        <v>-0.04481939042</v>
      </c>
      <c r="AB2771" s="373">
        <f>IPMT('Assumptions (T&amp;D) old'!$B$100,Model!AE$1,'Assumptions (T&amp;D) old'!$B$103,Model!$T$2699)</f>
        <v>-0.04008368579</v>
      </c>
      <c r="AC2771" s="373">
        <f>IPMT('Assumptions (T&amp;D) old'!$B$100,Model!AF$1,'Assumptions (T&amp;D) old'!$B$103,Model!$T$2699)</f>
        <v>-0.03512303519</v>
      </c>
      <c r="AD2771" s="373">
        <f>IPMT('Assumptions (T&amp;D) old'!$B$100,Model!AG$1,'Assumptions (T&amp;D) old'!$B$103,Model!$T$2699)</f>
        <v>-0.02992675369</v>
      </c>
      <c r="AE2771" s="373">
        <f>IPMT('Assumptions (T&amp;D) old'!$B$100,Model!AH$1,'Assumptions (T&amp;D) old'!$B$103,Model!$T$2699)</f>
        <v>-0.02448364881</v>
      </c>
      <c r="AF2771" s="373">
        <f>IPMT('Assumptions (T&amp;D) old'!$B$100,Model!AI$1,'Assumptions (T&amp;D) old'!$B$103,Model!$T$2699)</f>
        <v>-0.01878199646</v>
      </c>
      <c r="AG2771" s="373">
        <f>IPMT('Assumptions (T&amp;D) old'!$B$100,Model!AJ$1,'Assumptions (T&amp;D) old'!$B$103,Model!$T$2699)</f>
        <v>-0.01280951561</v>
      </c>
      <c r="AH2771" s="373">
        <f>IPMT('Assumptions (T&amp;D) old'!$B$100,Model!AK$1,'Assumptions (T&amp;D) old'!$B$103,Model!$T$2699)</f>
        <v>-0.006553341932</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-0.07338737192</v>
      </c>
      <c r="V2772" s="373">
        <f>IPMT('Assumptions (T&amp;D) old'!$B$100,Model!X$1,'Assumptions (T&amp;D) old'!$B$103,Model!$U$2699)</f>
        <v>-0.06992193697</v>
      </c>
      <c r="W2772" s="373">
        <f>IPMT('Assumptions (T&amp;D) old'!$B$100,Model!Y$1,'Assumptions (T&amp;D) old'!$B$103,Model!$U$2699)</f>
        <v>-0.06629189385</v>
      </c>
      <c r="X2772" s="373">
        <f>IPMT('Assumptions (T&amp;D) old'!$B$100,Model!Z$1,'Assumptions (T&amp;D) old'!$B$103,Model!$U$2699)</f>
        <v>-0.06248942369</v>
      </c>
      <c r="Y2772" s="373">
        <f>IPMT('Assumptions (T&amp;D) old'!$B$100,Model!AA$1,'Assumptions (T&amp;D) old'!$B$103,Model!$U$2699)</f>
        <v>-0.0585063362</v>
      </c>
      <c r="Z2772" s="373">
        <f>IPMT('Assumptions (T&amp;D) old'!$B$100,Model!AB$1,'Assumptions (T&amp;D) old'!$B$103,Model!$U$2699)</f>
        <v>-0.05433405205</v>
      </c>
      <c r="AA2772" s="373">
        <f>IPMT('Assumptions (T&amp;D) old'!$B$100,Model!AC$1,'Assumptions (T&amp;D) old'!$B$103,Model!$U$2699)</f>
        <v>-0.0499635844</v>
      </c>
      <c r="AB2772" s="373">
        <f>IPMT('Assumptions (T&amp;D) old'!$B$100,Model!AD$1,'Assumptions (T&amp;D) old'!$B$103,Model!$U$2699)</f>
        <v>-0.04538551954</v>
      </c>
      <c r="AC2772" s="373">
        <f>IPMT('Assumptions (T&amp;D) old'!$B$100,Model!AE$1,'Assumptions (T&amp;D) old'!$B$103,Model!$U$2699)</f>
        <v>-0.0405899966</v>
      </c>
      <c r="AD2772" s="373">
        <f>IPMT('Assumptions (T&amp;D) old'!$B$100,Model!AF$1,'Assumptions (T&amp;D) old'!$B$103,Model!$U$2699)</f>
        <v>-0.03556668631</v>
      </c>
      <c r="AE2772" s="373">
        <f>IPMT('Assumptions (T&amp;D) old'!$B$100,Model!AG$1,'Assumptions (T&amp;D) old'!$B$103,Model!$U$2699)</f>
        <v>-0.03030476879</v>
      </c>
      <c r="AF2772" s="373">
        <f>IPMT('Assumptions (T&amp;D) old'!$B$100,Model!AH$1,'Assumptions (T&amp;D) old'!$B$103,Model!$U$2699)</f>
        <v>-0.02479291019</v>
      </c>
      <c r="AG2772" s="373">
        <f>IPMT('Assumptions (T&amp;D) old'!$B$100,Model!AI$1,'Assumptions (T&amp;D) old'!$B$103,Model!$U$2699)</f>
        <v>-0.01901923831</v>
      </c>
      <c r="AH2772" s="373">
        <f>IPMT('Assumptions (T&amp;D) old'!$B$100,Model!AJ$1,'Assumptions (T&amp;D) old'!$B$103,Model!$U$2699)</f>
        <v>-0.01297131701</v>
      </c>
      <c r="AI2772" s="373">
        <f>IPMT('Assumptions (T&amp;D) old'!$B$100,Model!AK$1,'Assumptions (T&amp;D) old'!$B$103,Model!$U$2699)</f>
        <v>-0.006636119446</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-0.07606651082</v>
      </c>
      <c r="W2773" s="373">
        <f>IPMT('Assumptions (T&amp;D) old'!$B$100,Model!X$1,'Assumptions (T&amp;D) old'!$B$103,Model!$V$2699)</f>
        <v>-0.07247456388</v>
      </c>
      <c r="X2773" s="373">
        <f>IPMT('Assumptions (T&amp;D) old'!$B$100,Model!Y$1,'Assumptions (T&amp;D) old'!$B$103,Model!$V$2699)</f>
        <v>-0.06871199947</v>
      </c>
      <c r="Y2773" s="373">
        <f>IPMT('Assumptions (T&amp;D) old'!$B$100,Model!Z$1,'Assumptions (T&amp;D) old'!$B$103,Model!$V$2699)</f>
        <v>-0.06477071325</v>
      </c>
      <c r="Z2773" s="373">
        <f>IPMT('Assumptions (T&amp;D) old'!$B$100,Model!AA$1,'Assumptions (T&amp;D) old'!$B$103,Model!$V$2699)</f>
        <v>-0.06064221594</v>
      </c>
      <c r="AA2773" s="373">
        <f>IPMT('Assumptions (T&amp;D) old'!$B$100,Model!AB$1,'Assumptions (T&amp;D) old'!$B$103,Model!$V$2699)</f>
        <v>-0.056317615</v>
      </c>
      <c r="AB2773" s="373">
        <f>IPMT('Assumptions (T&amp;D) old'!$B$100,Model!AC$1,'Assumptions (T&amp;D) old'!$B$103,Model!$V$2699)</f>
        <v>-0.05178759552</v>
      </c>
      <c r="AC2773" s="373">
        <f>IPMT('Assumptions (T&amp;D) old'!$B$100,Model!AD$1,'Assumptions (T&amp;D) old'!$B$103,Model!$V$2699)</f>
        <v>-0.04704240011</v>
      </c>
      <c r="AD2773" s="373">
        <f>IPMT('Assumptions (T&amp;D) old'!$B$100,Model!AE$1,'Assumptions (T&amp;D) old'!$B$103,Model!$V$2699)</f>
        <v>-0.04207180792</v>
      </c>
      <c r="AE2773" s="373">
        <f>IPMT('Assumptions (T&amp;D) old'!$B$100,Model!AF$1,'Assumptions (T&amp;D) old'!$B$103,Model!$V$2699)</f>
        <v>-0.0368651126</v>
      </c>
      <c r="AF2773" s="373">
        <f>IPMT('Assumptions (T&amp;D) old'!$B$100,Model!AG$1,'Assumptions (T&amp;D) old'!$B$103,Model!$V$2699)</f>
        <v>-0.03141109925</v>
      </c>
      <c r="AG2773" s="373">
        <f>IPMT('Assumptions (T&amp;D) old'!$B$100,Model!AH$1,'Assumptions (T&amp;D) old'!$B$103,Model!$V$2699)</f>
        <v>-0.02569802027</v>
      </c>
      <c r="AH2773" s="373">
        <f>IPMT('Assumptions (T&amp;D) old'!$B$100,Model!AI$1,'Assumptions (T&amp;D) old'!$B$103,Model!$V$2699)</f>
        <v>-0.01971357004</v>
      </c>
      <c r="AI2773" s="373">
        <f>IPMT('Assumptions (T&amp;D) old'!$B$100,Model!AJ$1,'Assumptions (T&amp;D) old'!$B$103,Model!$V$2699)</f>
        <v>-0.01344485842</v>
      </c>
      <c r="AJ2773" s="373">
        <f>IPMT('Assumptions (T&amp;D) old'!$B$100,Model!AK$1,'Assumptions (T&amp;D) old'!$B$103,Model!$V$2699)</f>
        <v>-0.006878383003</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-0.07923406216</v>
      </c>
      <c r="X2774" s="373">
        <f>IPMT('Assumptions (T&amp;D) old'!$B$100,Model!X$1,'Assumptions (T&amp;D) old'!$B$103,Model!$W$2699)</f>
        <v>-0.07549253986</v>
      </c>
      <c r="Y2774" s="373">
        <f>IPMT('Assumptions (T&amp;D) old'!$B$100,Model!Y$1,'Assumptions (T&amp;D) old'!$B$103,Model!$W$2699)</f>
        <v>-0.07157329526</v>
      </c>
      <c r="Z2774" s="373">
        <f>IPMT('Assumptions (T&amp;D) old'!$B$100,Model!Z$1,'Assumptions (T&amp;D) old'!$B$103,Model!$W$2699)</f>
        <v>-0.06746788653</v>
      </c>
      <c r="AA2774" s="373">
        <f>IPMT('Assumptions (T&amp;D) old'!$B$100,Model!AA$1,'Assumptions (T&amp;D) old'!$B$103,Model!$W$2699)</f>
        <v>-0.06316747089</v>
      </c>
      <c r="AB2774" s="373">
        <f>IPMT('Assumptions (T&amp;D) old'!$B$100,Model!AB$1,'Assumptions (T&amp;D) old'!$B$103,Model!$W$2699)</f>
        <v>-0.0586627855</v>
      </c>
      <c r="AC2774" s="373">
        <f>IPMT('Assumptions (T&amp;D) old'!$B$100,Model!AC$1,'Assumptions (T&amp;D) old'!$B$103,Model!$W$2699)</f>
        <v>-0.05394412756</v>
      </c>
      <c r="AD2774" s="373">
        <f>IPMT('Assumptions (T&amp;D) old'!$B$100,Model!AD$1,'Assumptions (T&amp;D) old'!$B$103,Model!$W$2699)</f>
        <v>-0.04900133337</v>
      </c>
      <c r="AE2774" s="373">
        <f>IPMT('Assumptions (T&amp;D) old'!$B$100,Model!AE$1,'Assumptions (T&amp;D) old'!$B$103,Model!$W$2699)</f>
        <v>-0.04382375645</v>
      </c>
      <c r="AF2774" s="373">
        <f>IPMT('Assumptions (T&amp;D) old'!$B$100,Model!AF$1,'Assumptions (T&amp;D) old'!$B$103,Model!$W$2699)</f>
        <v>-0.03840024463</v>
      </c>
      <c r="AG2774" s="373">
        <f>IPMT('Assumptions (T&amp;D) old'!$B$100,Model!AG$1,'Assumptions (T&amp;D) old'!$B$103,Model!$W$2699)</f>
        <v>-0.032719116</v>
      </c>
      <c r="AH2774" s="373">
        <f>IPMT('Assumptions (T&amp;D) old'!$B$100,Model!AH$1,'Assumptions (T&amp;D) old'!$B$103,Model!$W$2699)</f>
        <v>-0.02676813376</v>
      </c>
      <c r="AI2774" s="373">
        <f>IPMT('Assumptions (T&amp;D) old'!$B$100,Model!AI$1,'Assumptions (T&amp;D) old'!$B$103,Model!$W$2699)</f>
        <v>-0.02053447986</v>
      </c>
      <c r="AJ2774" s="373">
        <f>IPMT('Assumptions (T&amp;D) old'!$B$100,Model!AJ$1,'Assumptions (T&amp;D) old'!$B$103,Model!$W$2699)</f>
        <v>-0.0140047274</v>
      </c>
      <c r="AK2774" s="373">
        <f>IPMT('Assumptions (T&amp;D) old'!$B$100,Model!AK$1,'Assumptions (T&amp;D) old'!$B$103,Model!$W$2699)</f>
        <v>-0.007164811697</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-0.1088899322</v>
      </c>
      <c r="Y2775" s="373">
        <f>IPMT('Assumptions (T&amp;D) old'!$B$100,Model!X$1,'Assumptions (T&amp;D) old'!$B$103,Model!$X$2699)</f>
        <v>-0.1037480261</v>
      </c>
      <c r="Z2775" s="373">
        <f>IPMT('Assumptions (T&amp;D) old'!$B$100,Model!Y$1,'Assumptions (T&amp;D) old'!$B$103,Model!$X$2699)</f>
        <v>-0.09836187939</v>
      </c>
      <c r="AA2775" s="373">
        <f>IPMT('Assumptions (T&amp;D) old'!$B$100,Model!Z$1,'Assumptions (T&amp;D) old'!$B$103,Model!$X$2699)</f>
        <v>-0.09271989076</v>
      </c>
      <c r="AB2775" s="373">
        <f>IPMT('Assumptions (T&amp;D) old'!$B$100,Model!AA$1,'Assumptions (T&amp;D) old'!$B$103,Model!$X$2699)</f>
        <v>-0.08680990767</v>
      </c>
      <c r="AC2775" s="373">
        <f>IPMT('Assumptions (T&amp;D) old'!$B$100,Model!AB$1,'Assumptions (T&amp;D) old'!$B$103,Model!$X$2699)</f>
        <v>-0.08061920038</v>
      </c>
      <c r="AD2775" s="373">
        <f>IPMT('Assumptions (T&amp;D) old'!$B$100,Model!AC$1,'Assumptions (T&amp;D) old'!$B$103,Model!$X$2699)</f>
        <v>-0.0741344345</v>
      </c>
      <c r="AE2775" s="373">
        <f>IPMT('Assumptions (T&amp;D) old'!$B$100,Model!AD$1,'Assumptions (T&amp;D) old'!$B$103,Model!$X$2699)</f>
        <v>-0.06734164223</v>
      </c>
      <c r="AF2775" s="373">
        <f>IPMT('Assumptions (T&amp;D) old'!$B$100,Model!AE$1,'Assumptions (T&amp;D) old'!$B$103,Model!$X$2699)</f>
        <v>-0.06022619234</v>
      </c>
      <c r="AG2775" s="373">
        <f>IPMT('Assumptions (T&amp;D) old'!$B$100,Model!AF$1,'Assumptions (T&amp;D) old'!$B$103,Model!$X$2699)</f>
        <v>-0.05277275857</v>
      </c>
      <c r="AH2775" s="373">
        <f>IPMT('Assumptions (T&amp;D) old'!$B$100,Model!AG$1,'Assumptions (T&amp;D) old'!$B$103,Model!$X$2699)</f>
        <v>-0.0449652867</v>
      </c>
      <c r="AI2775" s="373">
        <f>IPMT('Assumptions (T&amp;D) old'!$B$100,Model!AH$1,'Assumptions (T&amp;D) old'!$B$103,Model!$X$2699)</f>
        <v>-0.03678695992</v>
      </c>
      <c r="AJ2775" s="373">
        <f>IPMT('Assumptions (T&amp;D) old'!$B$100,Model!AI$1,'Assumptions (T&amp;D) old'!$B$103,Model!$X$2699)</f>
        <v>-0.02822016261</v>
      </c>
      <c r="AK2775" s="373">
        <f>IPMT('Assumptions (T&amp;D) old'!$B$100,Model!AJ$1,'Assumptions (T&amp;D) old'!$B$103,Model!$X$2699)</f>
        <v>-0.01924644244</v>
      </c>
      <c r="AL2775" s="373">
        <f>IPMT('Assumptions (T&amp;D) old'!$B$100,Model!AK$1,'Assumptions (T&amp;D) old'!$B$103,Model!$X$2699)</f>
        <v>-0.00984647055</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-0.0988099287</v>
      </c>
      <c r="Z2776" s="373">
        <f>IPMT('Assumptions (T&amp;D) old'!$B$100,Model!X$1,'Assumptions (T&amp;D) old'!$B$103,Model!$Y$2699)</f>
        <v>-0.09414401178</v>
      </c>
      <c r="AA2776" s="373">
        <f>IPMT('Assumptions (T&amp;D) old'!$B$100,Model!Y$1,'Assumptions (T&amp;D) old'!$B$103,Model!$Y$2699)</f>
        <v>-0.0892564638</v>
      </c>
      <c r="AB2776" s="373">
        <f>IPMT('Assumptions (T&amp;D) old'!$B$100,Model!Z$1,'Assumptions (T&amp;D) old'!$B$103,Model!$Y$2699)</f>
        <v>-0.08413675729</v>
      </c>
      <c r="AC2776" s="373">
        <f>IPMT('Assumptions (T&amp;D) old'!$B$100,Model!AA$1,'Assumptions (T&amp;D) old'!$B$103,Model!$Y$2699)</f>
        <v>-0.07877386473</v>
      </c>
      <c r="AD2776" s="373">
        <f>IPMT('Assumptions (T&amp;D) old'!$B$100,Model!AB$1,'Assumptions (T&amp;D) old'!$B$103,Model!$Y$2699)</f>
        <v>-0.07315623476</v>
      </c>
      <c r="AE2776" s="373">
        <f>IPMT('Assumptions (T&amp;D) old'!$B$100,Model!AC$1,'Assumptions (T&amp;D) old'!$B$103,Model!$Y$2699)</f>
        <v>-0.06727176738</v>
      </c>
      <c r="AF2776" s="373">
        <f>IPMT('Assumptions (T&amp;D) old'!$B$100,Model!AD$1,'Assumptions (T&amp;D) old'!$B$103,Model!$Y$2699)</f>
        <v>-0.06110778779</v>
      </c>
      <c r="AG2776" s="373">
        <f>IPMT('Assumptions (T&amp;D) old'!$B$100,Model!AE$1,'Assumptions (T&amp;D) old'!$B$103,Model!$Y$2699)</f>
        <v>-0.05465101917</v>
      </c>
      <c r="AH2776" s="373">
        <f>IPMT('Assumptions (T&amp;D) old'!$B$100,Model!AF$1,'Assumptions (T&amp;D) old'!$B$103,Model!$Y$2699)</f>
        <v>-0.04788755404</v>
      </c>
      <c r="AI2776" s="373">
        <f>IPMT('Assumptions (T&amp;D) old'!$B$100,Model!AG$1,'Assumptions (T&amp;D) old'!$B$103,Model!$Y$2699)</f>
        <v>-0.04080282432</v>
      </c>
      <c r="AJ2776" s="373">
        <f>IPMT('Assumptions (T&amp;D) old'!$B$100,Model!AH$1,'Assumptions (T&amp;D) old'!$B$103,Model!$Y$2699)</f>
        <v>-0.03338156994</v>
      </c>
      <c r="AK2776" s="373">
        <f>IPMT('Assumptions (T&amp;D) old'!$B$100,Model!AI$1,'Assumptions (T&amp;D) old'!$B$103,Model!$Y$2699)</f>
        <v>-0.02560780598</v>
      </c>
      <c r="AL2776" s="373">
        <f>IPMT('Assumptions (T&amp;D) old'!$B$100,Model!AJ$1,'Assumptions (T&amp;D) old'!$B$103,Model!$Y$2699)</f>
        <v>-0.01746478822</v>
      </c>
      <c r="AM2776" s="373">
        <f>IPMT('Assumptions (T&amp;D) old'!$B$100,Model!AK$1,'Assumptions (T&amp;D) old'!$B$103,Model!$Y$2699)</f>
        <v>-0.008934977124</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-0.1016832703</v>
      </c>
      <c r="AA2777" s="373">
        <f>IPMT('Assumptions (T&amp;D) old'!$B$100,Model!X$1,'Assumptions (T&amp;D) old'!$B$103,Model!$Z$2699)</f>
        <v>-0.09688167094</v>
      </c>
      <c r="AB2777" s="373">
        <f>IPMT('Assumptions (T&amp;D) old'!$B$100,Model!Y$1,'Assumptions (T&amp;D) old'!$B$103,Model!$Z$2699)</f>
        <v>-0.09185199559</v>
      </c>
      <c r="AC2777" s="373">
        <f>IPMT('Assumptions (T&amp;D) old'!$B$100,Model!Z$1,'Assumptions (T&amp;D) old'!$B$103,Model!$Z$2699)</f>
        <v>-0.08658341067</v>
      </c>
      <c r="AD2777" s="373">
        <f>IPMT('Assumptions (T&amp;D) old'!$B$100,Model!AA$1,'Assumptions (T&amp;D) old'!$B$103,Model!$Z$2699)</f>
        <v>-0.08106456796</v>
      </c>
      <c r="AE2777" s="373">
        <f>IPMT('Assumptions (T&amp;D) old'!$B$100,Model!AB$1,'Assumptions (T&amp;D) old'!$B$103,Model!$Z$2699)</f>
        <v>-0.07528358023</v>
      </c>
      <c r="AF2777" s="373">
        <f>IPMT('Assumptions (T&amp;D) old'!$B$100,Model!AC$1,'Assumptions (T&amp;D) old'!$B$103,Model!$Z$2699)</f>
        <v>-0.06922799557</v>
      </c>
      <c r="AG2777" s="373">
        <f>IPMT('Assumptions (T&amp;D) old'!$B$100,Model!AD$1,'Assumptions (T&amp;D) old'!$B$103,Model!$Z$2699)</f>
        <v>-0.06288477065</v>
      </c>
      <c r="AH2777" s="373">
        <f>IPMT('Assumptions (T&amp;D) old'!$B$100,Model!AE$1,'Assumptions (T&amp;D) old'!$B$103,Model!$Z$2699)</f>
        <v>-0.05624024254</v>
      </c>
      <c r="AI2777" s="373">
        <f>IPMT('Assumptions (T&amp;D) old'!$B$100,Model!AF$1,'Assumptions (T&amp;D) old'!$B$103,Model!$Z$2699)</f>
        <v>-0.04928009934</v>
      </c>
      <c r="AJ2777" s="373">
        <f>IPMT('Assumptions (T&amp;D) old'!$B$100,Model!AG$1,'Assumptions (T&amp;D) old'!$B$103,Model!$Z$2699)</f>
        <v>-0.04198934935</v>
      </c>
      <c r="AK2777" s="373">
        <f>IPMT('Assumptions (T&amp;D) old'!$B$100,Model!AH$1,'Assumptions (T&amp;D) old'!$B$103,Model!$Z$2699)</f>
        <v>-0.03435228873</v>
      </c>
      <c r="AL2777" s="373">
        <f>IPMT('Assumptions (T&amp;D) old'!$B$100,Model!AI$1,'Assumptions (T&amp;D) old'!$B$103,Model!$Z$2699)</f>
        <v>-0.02635246773</v>
      </c>
      <c r="AM2777" s="373">
        <f>IPMT('Assumptions (T&amp;D) old'!$B$100,Model!AJ$1,'Assumptions (T&amp;D) old'!$B$103,Model!$Z$2699)</f>
        <v>-0.01797265523</v>
      </c>
      <c r="AN2777" s="373">
        <f>IPMT('Assumptions (T&amp;D) old'!$B$100,Model!AK$1,'Assumptions (T&amp;D) old'!$B$103,Model!$Z$2699)</f>
        <v>-0.009194801637</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-0.1060896061</v>
      </c>
      <c r="AB2778" s="373">
        <f>IPMT('Assumptions (T&amp;D) old'!$B$100,Model!X$1,'Assumptions (T&amp;D) old'!$B$103,Model!$AA$2699)</f>
        <v>-0.1010799346</v>
      </c>
      <c r="AC2778" s="373">
        <f>IPMT('Assumptions (T&amp;D) old'!$B$100,Model!Y$1,'Assumptions (T&amp;D) old'!$B$103,Model!$AA$2699)</f>
        <v>-0.09583230364</v>
      </c>
      <c r="AD2778" s="373">
        <f>IPMT('Assumptions (T&amp;D) old'!$B$100,Model!Z$1,'Assumptions (T&amp;D) old'!$B$103,Model!$AA$2699)</f>
        <v>-0.09033541022</v>
      </c>
      <c r="AE2778" s="373">
        <f>IPMT('Assumptions (T&amp;D) old'!$B$100,Model!AA$1,'Assumptions (T&amp;D) old'!$B$103,Model!$AA$2699)</f>
        <v>-0.08457741437</v>
      </c>
      <c r="AF2778" s="373">
        <f>IPMT('Assumptions (T&amp;D) old'!$B$100,Model!AB$1,'Assumptions (T&amp;D) old'!$B$103,Model!$AA$2699)</f>
        <v>-0.07854591371</v>
      </c>
      <c r="AG2778" s="373">
        <f>IPMT('Assumptions (T&amp;D) old'!$B$100,Model!AC$1,'Assumptions (T&amp;D) old'!$B$103,Model!$AA$2699)</f>
        <v>-0.07222791676</v>
      </c>
      <c r="AH2778" s="373">
        <f>IPMT('Assumptions (T&amp;D) old'!$B$100,Model!AD$1,'Assumptions (T&amp;D) old'!$B$103,Model!$AA$2699)</f>
        <v>-0.06560981497</v>
      </c>
      <c r="AI2778" s="373">
        <f>IPMT('Assumptions (T&amp;D) old'!$B$100,Model!AE$1,'Assumptions (T&amp;D) old'!$B$103,Model!$AA$2699)</f>
        <v>-0.05867735333</v>
      </c>
      <c r="AJ2778" s="373">
        <f>IPMT('Assumptions (T&amp;D) old'!$B$100,Model!AF$1,'Assumptions (T&amp;D) old'!$B$103,Model!$AA$2699)</f>
        <v>-0.05141559977</v>
      </c>
      <c r="AK2778" s="373">
        <f>IPMT('Assumptions (T&amp;D) old'!$B$100,Model!AG$1,'Assumptions (T&amp;D) old'!$B$103,Model!$AA$2699)</f>
        <v>-0.04380891292</v>
      </c>
      <c r="AL2778" s="373">
        <f>IPMT('Assumptions (T&amp;D) old'!$B$100,Model!AH$1,'Assumptions (T&amp;D) old'!$B$103,Model!$AA$2699)</f>
        <v>-0.03584090844</v>
      </c>
      <c r="AM2778" s="373">
        <f>IPMT('Assumptions (T&amp;D) old'!$B$100,Model!AI$1,'Assumptions (T&amp;D) old'!$B$103,Model!$AA$2699)</f>
        <v>-0.02749442375</v>
      </c>
      <c r="AN2778" s="373">
        <f>IPMT('Assumptions (T&amp;D) old'!$B$100,Model!AJ$1,'Assumptions (T&amp;D) old'!$B$103,Model!$AA$2699)</f>
        <v>-0.01875148103</v>
      </c>
      <c r="AO2778" s="373">
        <f>IPMT('Assumptions (T&amp;D) old'!$B$100,Model!AK$1,'Assumptions (T&amp;D) old'!$B$103,Model!$AA$2699)</f>
        <v>-0.009593248538</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-0.110927687</v>
      </c>
      <c r="AC2779" s="373">
        <f>IPMT('Assumptions (T&amp;D) old'!$B$100,Model!X$1,'Assumptions (T&amp;D) old'!$B$103,Model!$AB$2699)</f>
        <v>-0.1056895557</v>
      </c>
      <c r="AD2779" s="373">
        <f>IPMT('Assumptions (T&amp;D) old'!$B$100,Model!Y$1,'Assumptions (T&amp;D) old'!$B$103,Model!$AB$2699)</f>
        <v>-0.1002026133</v>
      </c>
      <c r="AE2779" s="373">
        <f>IPMT('Assumptions (T&amp;D) old'!$B$100,Model!Z$1,'Assumptions (T&amp;D) old'!$B$103,Model!$AB$2699)</f>
        <v>-0.09445504108</v>
      </c>
      <c r="AF2779" s="373">
        <f>IPMT('Assumptions (T&amp;D) old'!$B$100,Model!AA$1,'Assumptions (T&amp;D) old'!$B$103,Model!$AB$2699)</f>
        <v>-0.08843445918</v>
      </c>
      <c r="AG2779" s="373">
        <f>IPMT('Assumptions (T&amp;D) old'!$B$100,Model!AB$1,'Assumptions (T&amp;D) old'!$B$103,Model!$AB$2699)</f>
        <v>-0.08212789965</v>
      </c>
      <c r="AH2779" s="373">
        <f>IPMT('Assumptions (T&amp;D) old'!$B$100,Model!AC$1,'Assumptions (T&amp;D) old'!$B$103,Model!$AB$2699)</f>
        <v>-0.07552177854</v>
      </c>
      <c r="AI2779" s="373">
        <f>IPMT('Assumptions (T&amp;D) old'!$B$100,Model!AD$1,'Assumptions (T&amp;D) old'!$B$103,Model!$AB$2699)</f>
        <v>-0.06860186667</v>
      </c>
      <c r="AJ2779" s="373">
        <f>IPMT('Assumptions (T&amp;D) old'!$B$100,Model!AE$1,'Assumptions (T&amp;D) old'!$B$103,Model!$AB$2699)</f>
        <v>-0.06135325899</v>
      </c>
      <c r="AK2779" s="373">
        <f>IPMT('Assumptions (T&amp;D) old'!$B$100,Model!AF$1,'Assumptions (T&amp;D) old'!$B$103,Model!$AB$2699)</f>
        <v>-0.05376034245</v>
      </c>
      <c r="AL2779" s="373">
        <f>IPMT('Assumptions (T&amp;D) old'!$B$100,Model!AG$1,'Assumptions (T&amp;D) old'!$B$103,Model!$AB$2699)</f>
        <v>-0.04580676237</v>
      </c>
      <c r="AM2779" s="373">
        <f>IPMT('Assumptions (T&amp;D) old'!$B$100,Model!AH$1,'Assumptions (T&amp;D) old'!$B$103,Model!$AB$2699)</f>
        <v>-0.03747538723</v>
      </c>
      <c r="AN2779" s="373">
        <f>IPMT('Assumptions (T&amp;D) old'!$B$100,Model!AI$1,'Assumptions (T&amp;D) old'!$B$103,Model!$AB$2699)</f>
        <v>-0.02874827178</v>
      </c>
      <c r="AO2779" s="373">
        <f>IPMT('Assumptions (T&amp;D) old'!$B$100,Model!AJ$1,'Assumptions (T&amp;D) old'!$B$103,Model!$AB$2699)</f>
        <v>-0.01960661834</v>
      </c>
      <c r="AP2779" s="373">
        <f>IPMT('Assumptions (T&amp;D) old'!$B$100,Model!AK$1,'Assumptions (T&amp;D) old'!$B$103,Model!$AB$2699)</f>
        <v>-0.01003073637</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-0.1153089999</v>
      </c>
      <c r="AD2780" s="373">
        <f>IPMT('Assumptions (T&amp;D) old'!$B$100,Model!X$1,'Assumptions (T&amp;D) old'!$B$103,Model!$AC$2699)</f>
        <v>-0.1098639781</v>
      </c>
      <c r="AE2780" s="373">
        <f>IPMT('Assumptions (T&amp;D) old'!$B$100,Model!Y$1,'Assumptions (T&amp;D) old'!$B$103,Model!$AC$2699)</f>
        <v>-0.1041603178</v>
      </c>
      <c r="AF2780" s="373">
        <f>IPMT('Assumptions (T&amp;D) old'!$B$100,Model!Z$1,'Assumptions (T&amp;D) old'!$B$103,Model!$AC$2699)</f>
        <v>-0.09818573361</v>
      </c>
      <c r="AG2780" s="373">
        <f>IPMT('Assumptions (T&amp;D) old'!$B$100,Model!AA$1,'Assumptions (T&amp;D) old'!$B$103,Model!$AC$2699)</f>
        <v>-0.09192735667</v>
      </c>
      <c r="AH2780" s="373">
        <f>IPMT('Assumptions (T&amp;D) old'!$B$100,Model!AB$1,'Assumptions (T&amp;D) old'!$B$103,Model!$AC$2699)</f>
        <v>-0.08537170684</v>
      </c>
      <c r="AI2780" s="373">
        <f>IPMT('Assumptions (T&amp;D) old'!$B$100,Model!AC$1,'Assumptions (T&amp;D) old'!$B$103,Model!$AC$2699)</f>
        <v>-0.07850466364</v>
      </c>
      <c r="AJ2780" s="373">
        <f>IPMT('Assumptions (T&amp;D) old'!$B$100,Model!AD$1,'Assumptions (T&amp;D) old'!$B$103,Model!$AC$2699)</f>
        <v>-0.07131143588</v>
      </c>
      <c r="AK2780" s="373">
        <f>IPMT('Assumptions (T&amp;D) old'!$B$100,Model!AE$1,'Assumptions (T&amp;D) old'!$B$103,Model!$AC$2699)</f>
        <v>-0.06377652981</v>
      </c>
      <c r="AL2780" s="373">
        <f>IPMT('Assumptions (T&amp;D) old'!$B$100,Model!AF$1,'Assumptions (T&amp;D) old'!$B$103,Model!$AC$2699)</f>
        <v>-0.0558837157</v>
      </c>
      <c r="AM2780" s="373">
        <f>IPMT('Assumptions (T&amp;D) old'!$B$100,Model!AG$1,'Assumptions (T&amp;D) old'!$B$103,Model!$AC$2699)</f>
        <v>-0.04761599292</v>
      </c>
      <c r="AN2780" s="373">
        <f>IPMT('Assumptions (T&amp;D) old'!$B$100,Model!AH$1,'Assumptions (T&amp;D) old'!$B$103,Model!$AC$2699)</f>
        <v>-0.0389555533</v>
      </c>
      <c r="AO2780" s="373">
        <f>IPMT('Assumptions (T&amp;D) old'!$B$100,Model!AI$1,'Assumptions (T&amp;D) old'!$B$103,Model!$AC$2699)</f>
        <v>-0.02988374281</v>
      </c>
      <c r="AP2780" s="373">
        <f>IPMT('Assumptions (T&amp;D) old'!$B$100,Model!AJ$1,'Assumptions (T&amp;D) old'!$B$103,Model!$AC$2699)</f>
        <v>-0.02038102132</v>
      </c>
      <c r="AQ2780" s="373">
        <f>IPMT('Assumptions (T&amp;D) old'!$B$100,Model!AK$1,'Assumptions (T&amp;D) old'!$B$103,Model!$AC$2699)</f>
        <v>-0.01042692055</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-0.1226099707</v>
      </c>
      <c r="AE2781" s="373">
        <f>IPMT('Assumptions (T&amp;D) old'!$B$100,Model!X$1,'Assumptions (T&amp;D) old'!$B$103,Model!$AD$2699)</f>
        <v>-0.1168201888</v>
      </c>
      <c r="AF2781" s="373">
        <f>IPMT('Assumptions (T&amp;D) old'!$B$100,Model!Y$1,'Assumptions (T&amp;D) old'!$B$103,Model!$AD$2699)</f>
        <v>-0.1107553923</v>
      </c>
      <c r="AG2781" s="373">
        <f>IPMT('Assumptions (T&amp;D) old'!$B$100,Model!Z$1,'Assumptions (T&amp;D) old'!$B$103,Model!$AD$2699)</f>
        <v>-0.1044025179</v>
      </c>
      <c r="AH2781" s="373">
        <f>IPMT('Assumptions (T&amp;D) old'!$B$100,Model!AA$1,'Assumptions (T&amp;D) old'!$B$103,Model!$AD$2699)</f>
        <v>-0.09774788196</v>
      </c>
      <c r="AI2781" s="373">
        <f>IPMT('Assumptions (T&amp;D) old'!$B$100,Model!AB$1,'Assumptions (T&amp;D) old'!$B$103,Model!$AD$2699)</f>
        <v>-0.09077715083</v>
      </c>
      <c r="AJ2781" s="373">
        <f>IPMT('Assumptions (T&amp;D) old'!$B$100,Model!AC$1,'Assumptions (T&amp;D) old'!$B$103,Model!$AD$2699)</f>
        <v>-0.08347530998</v>
      </c>
      <c r="AK2781" s="373">
        <f>IPMT('Assumptions (T&amp;D) old'!$B$100,Model!AD$1,'Assumptions (T&amp;D) old'!$B$103,Model!$AD$2699)</f>
        <v>-0.07582663169</v>
      </c>
      <c r="AL2781" s="373">
        <f>IPMT('Assumptions (T&amp;D) old'!$B$100,Model!AE$1,'Assumptions (T&amp;D) old'!$B$103,Model!$AD$2699)</f>
        <v>-0.06781464118</v>
      </c>
      <c r="AM2781" s="373">
        <f>IPMT('Assumptions (T&amp;D) old'!$B$100,Model!AF$1,'Assumptions (T&amp;D) old'!$B$103,Model!$AD$2699)</f>
        <v>-0.05942208112</v>
      </c>
      <c r="AN2781" s="373">
        <f>IPMT('Assumptions (T&amp;D) old'!$B$100,Model!AG$1,'Assumptions (T&amp;D) old'!$B$103,Model!$AD$2699)</f>
        <v>-0.05063087446</v>
      </c>
      <c r="AO2781" s="373">
        <f>IPMT('Assumptions (T&amp;D) old'!$B$100,Model!AH$1,'Assumptions (T&amp;D) old'!$B$103,Model!$AD$2699)</f>
        <v>-0.04142208548</v>
      </c>
      <c r="AP2781" s="373">
        <f>IPMT('Assumptions (T&amp;D) old'!$B$100,Model!AI$1,'Assumptions (T&amp;D) old'!$B$103,Model!$AD$2699)</f>
        <v>-0.03177587902</v>
      </c>
      <c r="AQ2781" s="373">
        <f>IPMT('Assumptions (T&amp;D) old'!$B$100,Model!AJ$1,'Assumptions (T&amp;D) old'!$B$103,Model!$AD$2699)</f>
        <v>-0.02167147776</v>
      </c>
      <c r="AR2781" s="373">
        <f>IPMT('Assumptions (T&amp;D) old'!$B$100,Model!AK$1,'Assumptions (T&amp;D) old'!$B$103,Model!$AD$2699)</f>
        <v>-0.01108711744</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-0.1251298447</v>
      </c>
      <c r="AF2782" s="373">
        <f>IPMT('Assumptions (T&amp;D) old'!$B$100,Model!X$1,'Assumptions (T&amp;D) old'!$B$103,Model!$AE$2699)</f>
        <v>-0.1192210715</v>
      </c>
      <c r="AG2782" s="373">
        <f>IPMT('Assumptions (T&amp;D) old'!$B$100,Model!Y$1,'Assumptions (T&amp;D) old'!$B$103,Model!$AE$2699)</f>
        <v>-0.1130316315</v>
      </c>
      <c r="AH2782" s="373">
        <f>IPMT('Assumptions (T&amp;D) old'!$B$100,Model!Z$1,'Assumptions (T&amp;D) old'!$B$103,Model!$AE$2699)</f>
        <v>-0.1065481932</v>
      </c>
      <c r="AI2782" s="373">
        <f>IPMT('Assumptions (T&amp;D) old'!$B$100,Model!AA$1,'Assumptions (T&amp;D) old'!$B$103,Model!$AE$2699)</f>
        <v>-0.09975679153</v>
      </c>
      <c r="AJ2782" s="373">
        <f>IPMT('Assumptions (T&amp;D) old'!$B$100,Model!AB$1,'Assumptions (T&amp;D) old'!$B$103,Model!$AE$2699)</f>
        <v>-0.09264279829</v>
      </c>
      <c r="AK2782" s="373">
        <f>IPMT('Assumptions (T&amp;D) old'!$B$100,Model!AC$1,'Assumptions (T&amp;D) old'!$B$103,Model!$AE$2699)</f>
        <v>-0.08519089037</v>
      </c>
      <c r="AL2782" s="373">
        <f>IPMT('Assumptions (T&amp;D) old'!$B$100,Model!AD$1,'Assumptions (T&amp;D) old'!$B$103,Model!$AE$2699)</f>
        <v>-0.07738501683</v>
      </c>
      <c r="AM2782" s="373">
        <f>IPMT('Assumptions (T&amp;D) old'!$B$100,Model!AE$1,'Assumptions (T&amp;D) old'!$B$103,Model!$AE$2699)</f>
        <v>-0.06920836429</v>
      </c>
      <c r="AN2782" s="373">
        <f>IPMT('Assumptions (T&amp;D) old'!$B$100,Model!AF$1,'Assumptions (T&amp;D) old'!$B$103,Model!$AE$2699)</f>
        <v>-0.06064332075</v>
      </c>
      <c r="AO2782" s="373">
        <f>IPMT('Assumptions (T&amp;D) old'!$B$100,Model!AG$1,'Assumptions (T&amp;D) old'!$B$103,Model!$AE$2699)</f>
        <v>-0.05167143765</v>
      </c>
      <c r="AP2782" s="373">
        <f>IPMT('Assumptions (T&amp;D) old'!$B$100,Model!AH$1,'Assumptions (T&amp;D) old'!$B$103,Model!$AE$2699)</f>
        <v>-0.0422733901</v>
      </c>
      <c r="AQ2782" s="373">
        <f>IPMT('Assumptions (T&amp;D) old'!$B$100,Model!AI$1,'Assumptions (T&amp;D) old'!$B$103,Model!$AE$2699)</f>
        <v>-0.0324289353</v>
      </c>
      <c r="AR2782" s="373">
        <f>IPMT('Assumptions (T&amp;D) old'!$B$100,Model!AJ$1,'Assumptions (T&amp;D) old'!$B$103,Model!$AE$2699)</f>
        <v>-0.02211686889</v>
      </c>
      <c r="AS2782" s="373">
        <f>IPMT('Assumptions (T&amp;D) old'!$B$100,Model!AK$1,'Assumptions (T&amp;D) old'!$B$103,Model!$AE$2699)</f>
        <v>-0.01131497932</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-0.1317847909</v>
      </c>
      <c r="AG2783" s="373">
        <f>IPMT('Assumptions (T&amp;D) old'!$B$100,Model!X$1,'Assumptions (T&amp;D) old'!$B$103,Model!$AF$2699)</f>
        <v>-0.1255617636</v>
      </c>
      <c r="AH2783" s="373">
        <f>IPMT('Assumptions (T&amp;D) old'!$B$100,Model!Y$1,'Assumptions (T&amp;D) old'!$B$103,Model!$AF$2699)</f>
        <v>-0.1190431425</v>
      </c>
      <c r="AI2783" s="373">
        <f>IPMT('Assumptions (T&amp;D) old'!$B$100,Model!Z$1,'Assumptions (T&amp;D) old'!$B$103,Model!$AF$2699)</f>
        <v>-0.1122148869</v>
      </c>
      <c r="AJ2783" s="373">
        <f>IPMT('Assumptions (T&amp;D) old'!$B$100,Model!AA$1,'Assumptions (T&amp;D) old'!$B$103,Model!$AF$2699)</f>
        <v>-0.1050622891</v>
      </c>
      <c r="AK2783" s="373">
        <f>IPMT('Assumptions (T&amp;D) old'!$B$100,Model!AB$1,'Assumptions (T&amp;D) old'!$B$103,Model!$AF$2699)</f>
        <v>-0.09756994292</v>
      </c>
      <c r="AL2783" s="373">
        <f>IPMT('Assumptions (T&amp;D) old'!$B$100,Model!AC$1,'Assumptions (T&amp;D) old'!$B$103,Model!$AF$2699)</f>
        <v>-0.08972171031</v>
      </c>
      <c r="AM2783" s="373">
        <f>IPMT('Assumptions (T&amp;D) old'!$B$100,Model!AD$1,'Assumptions (T&amp;D) old'!$B$103,Model!$AF$2699)</f>
        <v>-0.08150068666</v>
      </c>
      <c r="AN2783" s="373">
        <f>IPMT('Assumptions (T&amp;D) old'!$B$100,Model!AE$1,'Assumptions (T&amp;D) old'!$B$103,Model!$AF$2699)</f>
        <v>-0.07288916438</v>
      </c>
      <c r="AO2783" s="373">
        <f>IPMT('Assumptions (T&amp;D) old'!$B$100,Model!AF$1,'Assumptions (T&amp;D) old'!$B$103,Model!$AF$2699)</f>
        <v>-0.06386859479</v>
      </c>
      <c r="AP2783" s="373">
        <f>IPMT('Assumptions (T&amp;D) old'!$B$100,Model!AG$1,'Assumptions (T&amp;D) old'!$B$103,Model!$AF$2699)</f>
        <v>-0.05441954815</v>
      </c>
      <c r="AQ2783" s="373">
        <f>IPMT('Assumptions (T&amp;D) old'!$B$100,Model!AH$1,'Assumptions (T&amp;D) old'!$B$103,Model!$AF$2699)</f>
        <v>-0.04452167179</v>
      </c>
      <c r="AR2783" s="373">
        <f>IPMT('Assumptions (T&amp;D) old'!$B$100,Model!AI$1,'Assumptions (T&amp;D) old'!$B$103,Model!$AF$2699)</f>
        <v>-0.03415364631</v>
      </c>
      <c r="AS2783" s="373">
        <f>IPMT('Assumptions (T&amp;D) old'!$B$100,Model!AJ$1,'Assumptions (T&amp;D) old'!$B$103,Model!$AF$2699)</f>
        <v>-0.02329313961</v>
      </c>
      <c r="AT2783" s="373">
        <f>IPMT('Assumptions (T&amp;D) old'!$B$100,Model!AK$1,'Assumptions (T&amp;D) old'!$B$103,Model!$AF$2699)</f>
        <v>-0.01191675885</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-0.1381498584</v>
      </c>
      <c r="AH2784" s="373">
        <f>IPMT('Assumptions (T&amp;D) old'!$B$100,Model!X$1,'Assumptions (T&amp;D) old'!$B$103,Model!$AG$2699)</f>
        <v>-0.1316262653</v>
      </c>
      <c r="AI2784" s="373">
        <f>IPMT('Assumptions (T&amp;D) old'!$B$100,Model!Y$1,'Assumptions (T&amp;D) old'!$B$103,Model!$AG$2699)</f>
        <v>-0.1247928016</v>
      </c>
      <c r="AJ2784" s="373">
        <f>IPMT('Assumptions (T&amp;D) old'!$B$100,Model!Z$1,'Assumptions (T&amp;D) old'!$B$103,Model!$AG$2699)</f>
        <v>-0.1176347484</v>
      </c>
      <c r="AK2784" s="373">
        <f>IPMT('Assumptions (T&amp;D) old'!$B$100,Model!AA$1,'Assumptions (T&amp;D) old'!$B$103,Model!$AG$2699)</f>
        <v>-0.1101366877</v>
      </c>
      <c r="AL2784" s="373">
        <f>IPMT('Assumptions (T&amp;D) old'!$B$100,Model!AB$1,'Assumptions (T&amp;D) old'!$B$103,Model!$AG$2699)</f>
        <v>-0.102282469</v>
      </c>
      <c r="AM2784" s="373">
        <f>IPMT('Assumptions (T&amp;D) old'!$B$100,Model!AC$1,'Assumptions (T&amp;D) old'!$B$103,Model!$AG$2699)</f>
        <v>-0.094055175</v>
      </c>
      <c r="AN2784" s="373">
        <f>IPMT('Assumptions (T&amp;D) old'!$B$100,Model!AD$1,'Assumptions (T&amp;D) old'!$B$103,Model!$AG$2699)</f>
        <v>-0.08543708451</v>
      </c>
      <c r="AO2784" s="373">
        <f>IPMT('Assumptions (T&amp;D) old'!$B$100,Model!AE$1,'Assumptions (T&amp;D) old'!$B$103,Model!$AG$2699)</f>
        <v>-0.07640963472</v>
      </c>
      <c r="AP2784" s="373">
        <f>IPMT('Assumptions (T&amp;D) old'!$B$100,Model!AF$1,'Assumptions (T&amp;D) old'!$B$103,Model!$AG$2699)</f>
        <v>-0.06695338106</v>
      </c>
      <c r="AQ2784" s="373">
        <f>IPMT('Assumptions (T&amp;D) old'!$B$100,Model!AG$1,'Assumptions (T&amp;D) old'!$B$103,Model!$AG$2699)</f>
        <v>-0.05704795536</v>
      </c>
      <c r="AR2784" s="373">
        <f>IPMT('Assumptions (T&amp;D) old'!$B$100,Model!AH$1,'Assumptions (T&amp;D) old'!$B$103,Model!$AG$2699)</f>
        <v>-0.04667202193</v>
      </c>
      <c r="AS2784" s="373">
        <f>IPMT('Assumptions (T&amp;D) old'!$B$100,Model!AI$1,'Assumptions (T&amp;D) old'!$B$103,Model!$AG$2699)</f>
        <v>-0.03580323167</v>
      </c>
      <c r="AT2784" s="373">
        <f>IPMT('Assumptions (T&amp;D) old'!$B$100,Model!AJ$1,'Assumptions (T&amp;D) old'!$B$103,Model!$AG$2699)</f>
        <v>-0.02441817387</v>
      </c>
      <c r="AU2784" s="373">
        <f>IPMT('Assumptions (T&amp;D) old'!$B$100,Model!AK$1,'Assumptions (T&amp;D) old'!$B$103,Model!$AG$2699)</f>
        <v>-0.01249232583</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-0.1454377939</v>
      </c>
      <c r="AI2785" s="373">
        <f>IPMT('Assumptions (T&amp;D) old'!$B$100,Model!X$1,'Assumptions (T&amp;D) old'!$B$103,Model!$AH$2699)</f>
        <v>-0.1385700563</v>
      </c>
      <c r="AJ2785" s="373">
        <f>IPMT('Assumptions (T&amp;D) old'!$B$100,Model!Y$1,'Assumptions (T&amp;D) old'!$B$103,Model!$AH$2699)</f>
        <v>-0.1313761011</v>
      </c>
      <c r="AK2785" s="373">
        <f>IPMT('Assumptions (T&amp;D) old'!$B$100,Model!Z$1,'Assumptions (T&amp;D) old'!$B$103,Model!$AH$2699)</f>
        <v>-0.1238404331</v>
      </c>
      <c r="AL2785" s="373">
        <f>IPMT('Assumptions (T&amp;D) old'!$B$100,Model!AA$1,'Assumptions (T&amp;D) old'!$B$103,Model!$AH$2699)</f>
        <v>-0.1159468209</v>
      </c>
      <c r="AM2785" s="373">
        <f>IPMT('Assumptions (T&amp;D) old'!$B$100,Model!AB$1,'Assumptions (T&amp;D) old'!$B$103,Model!$AH$2699)</f>
        <v>-0.107678262</v>
      </c>
      <c r="AN2785" s="373">
        <f>IPMT('Assumptions (T&amp;D) old'!$B$100,Model!AC$1,'Assumptions (T&amp;D) old'!$B$103,Model!$AH$2699)</f>
        <v>-0.09901694666</v>
      </c>
      <c r="AO2785" s="373">
        <f>IPMT('Assumptions (T&amp;D) old'!$B$100,Model!AD$1,'Assumptions (T&amp;D) old'!$B$103,Model!$AH$2699)</f>
        <v>-0.0899442188</v>
      </c>
      <c r="AP2785" s="373">
        <f>IPMT('Assumptions (T&amp;D) old'!$B$100,Model!AE$1,'Assumptions (T&amp;D) old'!$B$103,Model!$AH$2699)</f>
        <v>-0.08044053637</v>
      </c>
      <c r="AQ2785" s="373">
        <f>IPMT('Assumptions (T&amp;D) old'!$B$100,Model!AF$1,'Assumptions (T&amp;D) old'!$B$103,Model!$AH$2699)</f>
        <v>-0.07048542902</v>
      </c>
      <c r="AR2785" s="373">
        <f>IPMT('Assumptions (T&amp;D) old'!$B$100,Model!AG$1,'Assumptions (T&amp;D) old'!$B$103,Model!$AH$2699)</f>
        <v>-0.06005745407</v>
      </c>
      <c r="AS2785" s="373">
        <f>IPMT('Assumptions (T&amp;D) old'!$B$100,Model!AH$1,'Assumptions (T&amp;D) old'!$B$103,Model!$AH$2699)</f>
        <v>-0.04913415032</v>
      </c>
      <c r="AT2785" s="373">
        <f>IPMT('Assumptions (T&amp;D) old'!$B$100,Model!AI$1,'Assumptions (T&amp;D) old'!$B$103,Model!$AH$2699)</f>
        <v>-0.03769198963</v>
      </c>
      <c r="AU2785" s="373">
        <f>IPMT('Assumptions (T&amp;D) old'!$B$100,Model!AJ$1,'Assumptions (T&amp;D) old'!$B$103,Model!$AH$2699)</f>
        <v>-0.02570632631</v>
      </c>
      <c r="AV2785" s="373">
        <f>IPMT('Assumptions (T&amp;D) old'!$B$100,Model!AK$1,'Assumptions (T&amp;D) old'!$B$103,Model!$AH$2699)</f>
        <v>-0.01315134399</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-0.148534334</v>
      </c>
      <c r="AJ2786" s="373">
        <f>IPMT('Assumptions (T&amp;D) old'!$B$100,Model!X$1,'Assumptions (T&amp;D) old'!$B$103,Model!$AI$2699)</f>
        <v>-0.1415203743</v>
      </c>
      <c r="AK2786" s="373">
        <f>IPMT('Assumptions (T&amp;D) old'!$B$100,Model!Y$1,'Assumptions (T&amp;D) old'!$B$103,Model!$AI$2699)</f>
        <v>-0.1341732514</v>
      </c>
      <c r="AL2786" s="373">
        <f>IPMT('Assumptions (T&amp;D) old'!$B$100,Model!Z$1,'Assumptions (T&amp;D) old'!$B$103,Model!$AI$2699)</f>
        <v>-0.1264771402</v>
      </c>
      <c r="AM2786" s="373">
        <f>IPMT('Assumptions (T&amp;D) old'!$B$100,Model!AA$1,'Assumptions (T&amp;D) old'!$B$103,Model!$AI$2699)</f>
        <v>-0.1184154638</v>
      </c>
      <c r="AN2786" s="373">
        <f>IPMT('Assumptions (T&amp;D) old'!$B$100,Model!AB$1,'Assumptions (T&amp;D) old'!$B$103,Model!$AI$2699)</f>
        <v>-0.1099708577</v>
      </c>
      <c r="AO2786" s="373">
        <f>IPMT('Assumptions (T&amp;D) old'!$B$100,Model!AC$1,'Assumptions (T&amp;D) old'!$B$103,Model!$AI$2699)</f>
        <v>-0.1011251328</v>
      </c>
      <c r="AP2786" s="373">
        <f>IPMT('Assumptions (T&amp;D) old'!$B$100,Model!AD$1,'Assumptions (T&amp;D) old'!$B$103,Model!$AI$2699)</f>
        <v>-0.09185923602</v>
      </c>
      <c r="AQ2786" s="373">
        <f>IPMT('Assumptions (T&amp;D) old'!$B$100,Model!AE$1,'Assumptions (T&amp;D) old'!$B$103,Model!$AI$2699)</f>
        <v>-0.08215320912</v>
      </c>
      <c r="AR2786" s="373">
        <f>IPMT('Assumptions (T&amp;D) old'!$B$100,Model!AF$1,'Assumptions (T&amp;D) old'!$B$103,Model!$AI$2699)</f>
        <v>-0.07198614593</v>
      </c>
      <c r="AS2786" s="373">
        <f>IPMT('Assumptions (T&amp;D) old'!$B$100,Model!AG$1,'Assumptions (T&amp;D) old'!$B$103,Model!$AI$2699)</f>
        <v>-0.06133614725</v>
      </c>
      <c r="AT2786" s="373">
        <f>IPMT('Assumptions (T&amp;D) old'!$B$100,Model!AH$1,'Assumptions (T&amp;D) old'!$B$103,Model!$AI$2699)</f>
        <v>-0.05018027363</v>
      </c>
      <c r="AU2786" s="373">
        <f>IPMT('Assumptions (T&amp;D) old'!$B$100,Model!AI$1,'Assumptions (T&amp;D) old'!$B$103,Model!$AI$2699)</f>
        <v>-0.03849449601</v>
      </c>
      <c r="AV2786" s="373">
        <f>IPMT('Assumptions (T&amp;D) old'!$B$100,Model!AJ$1,'Assumptions (T&amp;D) old'!$B$103,Model!$AI$2699)</f>
        <v>-0.02625364395</v>
      </c>
      <c r="AW2786" s="373">
        <f>IPMT('Assumptions (T&amp;D) old'!$B$100,Model!AK$1,'Assumptions (T&amp;D) old'!$B$103,Model!$AI$2699)</f>
        <v>-0.01343135142</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-0.1537904774</v>
      </c>
      <c r="AK2787" s="373">
        <f>IPMT('Assumptions (T&amp;D) old'!$B$100,Model!X$1,'Assumptions (T&amp;D) old'!$B$103,Model!$AJ$2699)</f>
        <v>-0.1465283166</v>
      </c>
      <c r="AL2787" s="373">
        <f>IPMT('Assumptions (T&amp;D) old'!$B$100,Model!Y$1,'Assumptions (T&amp;D) old'!$B$103,Model!$AJ$2699)</f>
        <v>-0.1389212032</v>
      </c>
      <c r="AM2787" s="373">
        <f>IPMT('Assumptions (T&amp;D) old'!$B$100,Model!Z$1,'Assumptions (T&amp;D) old'!$B$103,Model!$AJ$2699)</f>
        <v>-0.1309527518</v>
      </c>
      <c r="AN2787" s="373">
        <f>IPMT('Assumptions (T&amp;D) old'!$B$100,Model!AA$1,'Assumptions (T&amp;D) old'!$B$103,Model!$AJ$2699)</f>
        <v>-0.1226057991</v>
      </c>
      <c r="AO2787" s="373">
        <f>IPMT('Assumptions (T&amp;D) old'!$B$100,Model!AB$1,'Assumptions (T&amp;D) old'!$B$103,Model!$AJ$2699)</f>
        <v>-0.113862366</v>
      </c>
      <c r="AP2787" s="373">
        <f>IPMT('Assumptions (T&amp;D) old'!$B$100,Model!AC$1,'Assumptions (T&amp;D) old'!$B$103,Model!$AJ$2699)</f>
        <v>-0.1047036199</v>
      </c>
      <c r="AQ2787" s="373">
        <f>IPMT('Assumptions (T&amp;D) old'!$B$100,Model!AD$1,'Assumptions (T&amp;D) old'!$B$103,Model!$AJ$2699)</f>
        <v>-0.0951098334</v>
      </c>
      <c r="AR2787" s="373">
        <f>IPMT('Assumptions (T&amp;D) old'!$B$100,Model!AE$1,'Assumptions (T&amp;D) old'!$B$103,Model!$AJ$2699)</f>
        <v>-0.08506034201</v>
      </c>
      <c r="AS2787" s="373">
        <f>IPMT('Assumptions (T&amp;D) old'!$B$100,Model!AF$1,'Assumptions (T&amp;D) old'!$B$103,Model!$AJ$2699)</f>
        <v>-0.07453349977</v>
      </c>
      <c r="AT2787" s="373">
        <f>IPMT('Assumptions (T&amp;D) old'!$B$100,Model!AG$1,'Assumptions (T&amp;D) old'!$B$103,Model!$AJ$2699)</f>
        <v>-0.06350663253</v>
      </c>
      <c r="AU2787" s="373">
        <f>IPMT('Assumptions (T&amp;D) old'!$B$100,Model!AH$1,'Assumptions (T&amp;D) old'!$B$103,Model!$AJ$2699)</f>
        <v>-0.05195598909</v>
      </c>
      <c r="AV2787" s="373">
        <f>IPMT('Assumptions (T&amp;D) old'!$B$100,Model!AI$1,'Assumptions (T&amp;D) old'!$B$103,Model!$AJ$2699)</f>
        <v>-0.03985669009</v>
      </c>
      <c r="AW2787" s="373">
        <f>IPMT('Assumptions (T&amp;D) old'!$B$100,Model!AJ$1,'Assumptions (T&amp;D) old'!$B$103,Model!$AJ$2699)</f>
        <v>-0.02718267439</v>
      </c>
      <c r="AX2787" s="373">
        <f>IPMT('Assumptions (T&amp;D) old'!$B$100,Model!AK$1,'Assumptions (T&amp;D) old'!$B$103,Model!$AJ$2699)</f>
        <v>-0.01390664294</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-0.1636938726</v>
      </c>
      <c r="AL2788" s="373">
        <f>IPMT('Assumptions (T&amp;D) old'!$B$100,Model!X$1,'Assumptions (T&amp;D) old'!$B$103,Model!$AK$2699)</f>
        <v>-0.1559640623</v>
      </c>
      <c r="AM2788" s="373">
        <f>IPMT('Assumptions (T&amp;D) old'!$B$100,Model!Y$1,'Assumptions (T&amp;D) old'!$B$103,Model!$AK$2699)</f>
        <v>-0.1478670859</v>
      </c>
      <c r="AN2788" s="373">
        <f>IPMT('Assumptions (T&amp;D) old'!$B$100,Model!Z$1,'Assumptions (T&amp;D) old'!$B$103,Model!$AK$2699)</f>
        <v>-0.1393855032</v>
      </c>
      <c r="AO2788" s="373">
        <f>IPMT('Assumptions (T&amp;D) old'!$B$100,Model!AA$1,'Assumptions (T&amp;D) old'!$B$103,Model!$AK$2699)</f>
        <v>-0.1305010453</v>
      </c>
      <c r="AP2788" s="373">
        <f>IPMT('Assumptions (T&amp;D) old'!$B$100,Model!AB$1,'Assumptions (T&amp;D) old'!$B$103,Model!$AK$2699)</f>
        <v>-0.1211945756</v>
      </c>
      <c r="AQ2788" s="373">
        <f>IPMT('Assumptions (T&amp;D) old'!$B$100,Model!AC$1,'Assumptions (T&amp;D) old'!$B$103,Model!$AK$2699)</f>
        <v>-0.1114460486</v>
      </c>
      <c r="AR2788" s="373">
        <f>IPMT('Assumptions (T&amp;D) old'!$B$100,Model!AD$1,'Assumptions (T&amp;D) old'!$B$103,Model!$AK$2699)</f>
        <v>-0.1012344666</v>
      </c>
      <c r="AS2788" s="373">
        <f>IPMT('Assumptions (T&amp;D) old'!$B$100,Model!AE$1,'Assumptions (T&amp;D) old'!$B$103,Model!$AK$2699)</f>
        <v>-0.0905378345</v>
      </c>
      <c r="AT2788" s="373">
        <f>IPMT('Assumptions (T&amp;D) old'!$B$100,Model!AF$1,'Assumptions (T&amp;D) old'!$B$103,Model!$AK$2699)</f>
        <v>-0.07933311232</v>
      </c>
      <c r="AU2788" s="373">
        <f>IPMT('Assumptions (T&amp;D) old'!$B$100,Model!AG$1,'Assumptions (T&amp;D) old'!$B$103,Model!$AK$2699)</f>
        <v>-0.06759616585</v>
      </c>
      <c r="AV2788" s="373">
        <f>IPMT('Assumptions (T&amp;D) old'!$B$100,Model!AH$1,'Assumptions (T&amp;D) old'!$B$103,Model!$AK$2699)</f>
        <v>-0.05530171441</v>
      </c>
      <c r="AW2788" s="373">
        <f>IPMT('Assumptions (T&amp;D) old'!$B$100,Model!AI$1,'Assumptions (T&amp;D) old'!$B$103,Model!$AK$2699)</f>
        <v>-0.04242327654</v>
      </c>
      <c r="AX2788" s="373">
        <f>IPMT('Assumptions (T&amp;D) old'!$B$100,Model!AJ$1,'Assumptions (T&amp;D) old'!$B$103,Model!$AK$2699)</f>
        <v>-0.02893311286</v>
      </c>
      <c r="AY2788" s="373">
        <f>IPMT('Assumptions (T&amp;D) old'!$B$100,Model!AK$1,'Assumptions (T&amp;D) old'!$B$103,Model!$AK$2699)</f>
        <v>-0.01480216641</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-0.1659387956</v>
      </c>
      <c r="AM2789" s="373">
        <f>IPMT('Assumptions (T&amp;D) old'!$B$100,Model!X$1,'Assumptions (T&amp;D) old'!$B$103,Model!$AL$2699)</f>
        <v>-0.1581029774</v>
      </c>
      <c r="AN2789" s="373">
        <f>IPMT('Assumptions (T&amp;D) old'!$B$100,Model!Y$1,'Assumptions (T&amp;D) old'!$B$103,Model!$AL$2699)</f>
        <v>-0.1498949579</v>
      </c>
      <c r="AO2789" s="373">
        <f>IPMT('Assumptions (T&amp;D) old'!$B$100,Model!Z$1,'Assumptions (T&amp;D) old'!$B$103,Model!$AL$2699)</f>
        <v>-0.1412970574</v>
      </c>
      <c r="AP2789" s="373">
        <f>IPMT('Assumptions (T&amp;D) old'!$B$100,Model!AA$1,'Assumptions (T&amp;D) old'!$B$103,Model!$AL$2699)</f>
        <v>-0.1322907567</v>
      </c>
      <c r="AQ2789" s="373">
        <f>IPMT('Assumptions (T&amp;D) old'!$B$100,Model!AB$1,'Assumptions (T&amp;D) old'!$B$103,Model!$AL$2699)</f>
        <v>-0.1228566567</v>
      </c>
      <c r="AR2789" s="373">
        <f>IPMT('Assumptions (T&amp;D) old'!$B$100,Model!AC$1,'Assumptions (T&amp;D) old'!$B$103,Model!$AL$2699)</f>
        <v>-0.1129744369</v>
      </c>
      <c r="AS2789" s="373">
        <f>IPMT('Assumptions (T&amp;D) old'!$B$100,Model!AD$1,'Assumptions (T&amp;D) old'!$B$103,Model!$AL$2699)</f>
        <v>-0.1026228117</v>
      </c>
      <c r="AT2789" s="373">
        <f>IPMT('Assumptions (T&amp;D) old'!$B$100,Model!AE$1,'Assumptions (T&amp;D) old'!$B$103,Model!$AL$2699)</f>
        <v>-0.09177948427</v>
      </c>
      <c r="AU2789" s="373">
        <f>IPMT('Assumptions (T&amp;D) old'!$B$100,Model!AF$1,'Assumptions (T&amp;D) old'!$B$103,Model!$AL$2699)</f>
        <v>-0.08042109882</v>
      </c>
      <c r="AV2789" s="373">
        <f>IPMT('Assumptions (T&amp;D) old'!$B$100,Model!AG$1,'Assumptions (T&amp;D) old'!$B$103,Model!$AL$2699)</f>
        <v>-0.06852319005</v>
      </c>
      <c r="AW2789" s="373">
        <f>IPMT('Assumptions (T&amp;D) old'!$B$100,Model!AH$1,'Assumptions (T&amp;D) old'!$B$103,Model!$AL$2699)</f>
        <v>-0.05606013062</v>
      </c>
      <c r="AX2789" s="373">
        <f>IPMT('Assumptions (T&amp;D) old'!$B$100,Model!AI$1,'Assumptions (T&amp;D) old'!$B$103,Model!$AL$2699)</f>
        <v>-0.04300507587</v>
      </c>
      <c r="AY2789" s="373">
        <f>IPMT('Assumptions (T&amp;D) old'!$B$100,Model!AJ$1,'Assumptions (T&amp;D) old'!$B$103,Model!$AL$2699)</f>
        <v>-0.02932990602</v>
      </c>
      <c r="AZ2789" s="373">
        <f>IPMT('Assumptions (T&amp;D) old'!$B$100,Model!AK$1,'Assumptions (T&amp;D) old'!$B$103,Model!$AL$2699)</f>
        <v>-0.01500516559</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-0.1723025907</v>
      </c>
      <c r="AN2790" s="373">
        <f>IPMT('Assumptions (T&amp;D) old'!$B$100,Model!X$1,'Assumptions (T&amp;D) old'!$B$103,Model!$AM$2699)</f>
        <v>-0.1641662669</v>
      </c>
      <c r="AO2790" s="373">
        <f>IPMT('Assumptions (T&amp;D) old'!$B$100,Model!Y$1,'Assumptions (T&amp;D) old'!$B$103,Model!$AM$2699)</f>
        <v>-0.1556434677</v>
      </c>
      <c r="AP2790" s="373">
        <f>IPMT('Assumptions (T&amp;D) old'!$B$100,Model!Z$1,'Assumptions (T&amp;D) old'!$B$103,Model!$AM$2699)</f>
        <v>-0.1467158356</v>
      </c>
      <c r="AQ2790" s="373">
        <f>IPMT('Assumptions (T&amp;D) old'!$B$100,Model!AA$1,'Assumptions (T&amp;D) old'!$B$103,Model!$AM$2699)</f>
        <v>-0.1373641409</v>
      </c>
      <c r="AR2790" s="373">
        <f>IPMT('Assumptions (T&amp;D) old'!$B$100,Model!AB$1,'Assumptions (T&amp;D) old'!$B$103,Model!$AM$2699)</f>
        <v>-0.1275682408</v>
      </c>
      <c r="AS2790" s="373">
        <f>IPMT('Assumptions (T&amp;D) old'!$B$100,Model!AC$1,'Assumptions (T&amp;D) old'!$B$103,Model!$AM$2699)</f>
        <v>-0.1173070353</v>
      </c>
      <c r="AT2790" s="373">
        <f>IPMT('Assumptions (T&amp;D) old'!$B$100,Model!AD$1,'Assumptions (T&amp;D) old'!$B$103,Model!$AM$2699)</f>
        <v>-0.1065584227</v>
      </c>
      <c r="AU2790" s="373">
        <f>IPMT('Assumptions (T&amp;D) old'!$B$100,Model!AE$1,'Assumptions (T&amp;D) old'!$B$103,Model!$AM$2699)</f>
        <v>-0.0952992509</v>
      </c>
      <c r="AV2790" s="373">
        <f>IPMT('Assumptions (T&amp;D) old'!$B$100,Model!AF$1,'Assumptions (T&amp;D) old'!$B$103,Model!$AM$2699)</f>
        <v>-0.08350526847</v>
      </c>
      <c r="AW2790" s="373">
        <f>IPMT('Assumptions (T&amp;D) old'!$B$100,Model!AG$1,'Assumptions (T&amp;D) old'!$B$103,Model!$AM$2699)</f>
        <v>-0.07115107187</v>
      </c>
      <c r="AX2790" s="373">
        <f>IPMT('Assumptions (T&amp;D) old'!$B$100,Model!AH$1,'Assumptions (T&amp;D) old'!$B$103,Model!$AM$2699)</f>
        <v>-0.05821005093</v>
      </c>
      <c r="AY2790" s="373">
        <f>IPMT('Assumptions (T&amp;D) old'!$B$100,Model!AI$1,'Assumptions (T&amp;D) old'!$B$103,Model!$AM$2699)</f>
        <v>-0.0446543315</v>
      </c>
      <c r="AZ2790" s="373">
        <f>IPMT('Assumptions (T&amp;D) old'!$B$100,Model!AJ$1,'Assumptions (T&amp;D) old'!$B$103,Model!$AM$2699)</f>
        <v>-0.03045471539</v>
      </c>
      <c r="BA2790" s="373">
        <f>IPMT('Assumptions (T&amp;D) old'!$B$100,Model!AK$1,'Assumptions (T&amp;D) old'!$B$103,Model!$AM$2699)</f>
        <v>-0.01558061752</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-0.1850600605</v>
      </c>
      <c r="AO2791" s="373">
        <f>IPMT('Assumptions (T&amp;D) old'!$B$100,Model!X$1,'Assumptions (T&amp;D) old'!$B$103,Model!$AN$2699)</f>
        <v>-0.1763213146</v>
      </c>
      <c r="AP2791" s="373">
        <f>IPMT('Assumptions (T&amp;D) old'!$B$100,Model!Y$1,'Assumptions (T&amp;D) old'!$B$103,Model!$AN$2699)</f>
        <v>-0.1671674781</v>
      </c>
      <c r="AQ2791" s="373">
        <f>IPMT('Assumptions (T&amp;D) old'!$B$100,Model!Z$1,'Assumptions (T&amp;D) old'!$B$103,Model!$AN$2699)</f>
        <v>-0.1575788345</v>
      </c>
      <c r="AR2791" s="373">
        <f>IPMT('Assumptions (T&amp;D) old'!$B$100,Model!AA$1,'Assumptions (T&amp;D) old'!$B$103,Model!$AN$2699)</f>
        <v>-0.1475347302</v>
      </c>
      <c r="AS2791" s="373">
        <f>IPMT('Assumptions (T&amp;D) old'!$B$100,Model!AB$1,'Assumptions (T&amp;D) old'!$B$103,Model!$AN$2699)</f>
        <v>-0.1370135311</v>
      </c>
      <c r="AT2791" s="373">
        <f>IPMT('Assumptions (T&amp;D) old'!$B$100,Model!AC$1,'Assumptions (T&amp;D) old'!$B$103,Model!$AN$2699)</f>
        <v>-0.1259925749</v>
      </c>
      <c r="AU2791" s="373">
        <f>IPMT('Assumptions (T&amp;D) old'!$B$100,Model!AD$1,'Assumptions (T&amp;D) old'!$B$103,Model!$AN$2699)</f>
        <v>-0.1144481233</v>
      </c>
      <c r="AV2791" s="373">
        <f>IPMT('Assumptions (T&amp;D) old'!$B$100,Model!AE$1,'Assumptions (T&amp;D) old'!$B$103,Model!$AN$2699)</f>
        <v>-0.1023553103</v>
      </c>
      <c r="AW2791" s="373">
        <f>IPMT('Assumptions (T&amp;D) old'!$B$100,Model!AF$1,'Assumptions (T&amp;D) old'!$B$103,Model!$AN$2699)</f>
        <v>-0.08968808871</v>
      </c>
      <c r="AX2791" s="373">
        <f>IPMT('Assumptions (T&amp;D) old'!$B$100,Model!AG$1,'Assumptions (T&amp;D) old'!$B$103,Model!$AN$2699)</f>
        <v>-0.07641917406</v>
      </c>
      <c r="AY2791" s="373">
        <f>IPMT('Assumptions (T&amp;D) old'!$B$100,Model!AH$1,'Assumptions (T&amp;D) old'!$B$103,Model!$AN$2699)</f>
        <v>-0.06251998595</v>
      </c>
      <c r="AZ2791" s="373">
        <f>IPMT('Assumptions (T&amp;D) old'!$B$100,Model!AI$1,'Assumptions (T&amp;D) old'!$B$103,Model!$AN$2699)</f>
        <v>-0.04796058642</v>
      </c>
      <c r="BA2791" s="373">
        <f>IPMT('Assumptions (T&amp;D) old'!$B$100,Model!AJ$1,'Assumptions (T&amp;D) old'!$B$103,Model!$AN$2699)</f>
        <v>-0.0327096154</v>
      </c>
      <c r="BB2791" s="373">
        <f>IPMT('Assumptions (T&amp;D) old'!$B$100,Model!AK$1,'Assumptions (T&amp;D) old'!$B$103,Model!$AN$2699)</f>
        <v>-0.01673422326</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-0.187568564</v>
      </c>
      <c r="AP2792" s="373">
        <f>IPMT('Assumptions (T&amp;D) old'!$B$100,Model!X$1,'Assumptions (T&amp;D) old'!$B$103,Model!$AO$2699)</f>
        <v>-0.1787113636</v>
      </c>
      <c r="AQ2792" s="373">
        <f>IPMT('Assumptions (T&amp;D) old'!$B$100,Model!Y$1,'Assumptions (T&amp;D) old'!$B$103,Model!$AO$2699)</f>
        <v>-0.1694334462</v>
      </c>
      <c r="AR2792" s="373">
        <f>IPMT('Assumptions (T&amp;D) old'!$B$100,Model!Z$1,'Assumptions (T&amp;D) old'!$B$103,Model!$AO$2699)</f>
        <v>-0.1597148277</v>
      </c>
      <c r="AS2792" s="373">
        <f>IPMT('Assumptions (T&amp;D) old'!$B$100,Model!AA$1,'Assumptions (T&amp;D) old'!$B$103,Model!$AO$2699)</f>
        <v>-0.1495345749</v>
      </c>
      <c r="AT2792" s="373">
        <f>IPMT('Assumptions (T&amp;D) old'!$B$100,Model!AB$1,'Assumptions (T&amp;D) old'!$B$103,Model!$AO$2699)</f>
        <v>-0.1388707601</v>
      </c>
      <c r="AU2792" s="373">
        <f>IPMT('Assumptions (T&amp;D) old'!$B$100,Model!AC$1,'Assumptions (T&amp;D) old'!$B$103,Model!$AO$2699)</f>
        <v>-0.127700414</v>
      </c>
      <c r="AV2792" s="373">
        <f>IPMT('Assumptions (T&amp;D) old'!$B$100,Model!AD$1,'Assumptions (T&amp;D) old'!$B$103,Model!$AO$2699)</f>
        <v>-0.1159994765</v>
      </c>
      <c r="AW2792" s="373">
        <f>IPMT('Assumptions (T&amp;D) old'!$B$100,Model!AE$1,'Assumptions (T&amp;D) old'!$B$103,Model!$AO$2699)</f>
        <v>-0.1037427445</v>
      </c>
      <c r="AX2792" s="373">
        <f>IPMT('Assumptions (T&amp;D) old'!$B$100,Model!AF$1,'Assumptions (T&amp;D) old'!$B$103,Model!$AO$2699)</f>
        <v>-0.09090381768</v>
      </c>
      <c r="AY2792" s="373">
        <f>IPMT('Assumptions (T&amp;D) old'!$B$100,Model!AG$1,'Assumptions (T&amp;D) old'!$B$103,Model!$AO$2699)</f>
        <v>-0.07745504186</v>
      </c>
      <c r="AZ2792" s="373">
        <f>IPMT('Assumptions (T&amp;D) old'!$B$100,Model!AH$1,'Assumptions (T&amp;D) old'!$B$103,Model!$AO$2699)</f>
        <v>-0.06336744919</v>
      </c>
      <c r="BA2792" s="373">
        <f>IPMT('Assumptions (T&amp;D) old'!$B$100,Model!AI$1,'Assumptions (T&amp;D) old'!$B$103,Model!$AO$2699)</f>
        <v>-0.04861069587</v>
      </c>
      <c r="BB2792" s="373">
        <f>IPMT('Assumptions (T&amp;D) old'!$B$100,Model!AJ$1,'Assumptions (T&amp;D) old'!$B$103,Model!$AO$2699)</f>
        <v>-0.03315299677</v>
      </c>
      <c r="BC2792" s="373">
        <f>IPMT('Assumptions (T&amp;D) old'!$B$100,Model!AK$1,'Assumptions (T&amp;D) old'!$B$103,Model!$AO$2699)</f>
        <v>-0.01696105695</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-0.2179407689</v>
      </c>
      <c r="AQ2793" s="373">
        <f>IPMT('Assumptions (T&amp;D) old'!$B$100,Model!X$1,'Assumptions (T&amp;D) old'!$B$103,Model!$AP$2699)</f>
        <v>-0.2076493586</v>
      </c>
      <c r="AR2793" s="373">
        <f>IPMT('Assumptions (T&amp;D) old'!$B$100,Model!Y$1,'Assumptions (T&amp;D) old'!$B$103,Model!$AP$2699)</f>
        <v>-0.1968691062</v>
      </c>
      <c r="AS2793" s="373">
        <f>IPMT('Assumptions (T&amp;D) old'!$B$100,Model!Z$1,'Assumptions (T&amp;D) old'!$B$103,Model!$AP$2699)</f>
        <v>-0.1855767919</v>
      </c>
      <c r="AT2793" s="373">
        <f>IPMT('Assumptions (T&amp;D) old'!$B$100,Model!AA$1,'Assumptions (T&amp;D) old'!$B$103,Model!$AP$2699)</f>
        <v>-0.1737480927</v>
      </c>
      <c r="AU2793" s="373">
        <f>IPMT('Assumptions (T&amp;D) old'!$B$100,Model!AB$1,'Assumptions (T&amp;D) old'!$B$103,Model!$AP$2699)</f>
        <v>-0.1613575302</v>
      </c>
      <c r="AV2793" s="373">
        <f>IPMT('Assumptions (T&amp;D) old'!$B$100,Model!AC$1,'Assumptions (T&amp;D) old'!$B$103,Model!$AP$2699)</f>
        <v>-0.148378416</v>
      </c>
      <c r="AW2793" s="373">
        <f>IPMT('Assumptions (T&amp;D) old'!$B$100,Model!AD$1,'Assumptions (T&amp;D) old'!$B$103,Model!$AP$2699)</f>
        <v>-0.1347827939</v>
      </c>
      <c r="AX2793" s="373">
        <f>IPMT('Assumptions (T&amp;D) old'!$B$100,Model!AE$1,'Assumptions (T&amp;D) old'!$B$103,Model!$AP$2699)</f>
        <v>-0.1205413798</v>
      </c>
      <c r="AY2793" s="373">
        <f>IPMT('Assumptions (T&amp;D) old'!$B$100,Model!AF$1,'Assumptions (T&amp;D) old'!$B$103,Model!$AP$2699)</f>
        <v>-0.1056234984</v>
      </c>
      <c r="AZ2793" s="373">
        <f>IPMT('Assumptions (T&amp;D) old'!$B$100,Model!AG$1,'Assumptions (T&amp;D) old'!$B$103,Model!$AP$2699)</f>
        <v>-0.08999701775</v>
      </c>
      <c r="BA2793" s="373">
        <f>IPMT('Assumptions (T&amp;D) old'!$B$100,Model!AH$1,'Assumptions (T&amp;D) old'!$B$103,Model!$AP$2699)</f>
        <v>-0.07362827922</v>
      </c>
      <c r="BB2793" s="373">
        <f>IPMT('Assumptions (T&amp;D) old'!$B$100,Model!AI$1,'Assumptions (T&amp;D) old'!$B$103,Model!$AP$2699)</f>
        <v>-0.05648202562</v>
      </c>
      <c r="BC2793" s="373">
        <f>IPMT('Assumptions (T&amp;D) old'!$B$100,Model!AJ$1,'Assumptions (T&amp;D) old'!$B$103,Model!$AP$2699)</f>
        <v>-0.03852132497</v>
      </c>
      <c r="BD2793" s="373">
        <f>IPMT('Assumptions (T&amp;D) old'!$B$100,Model!AK$1,'Assumptions (T&amp;D) old'!$B$103,Model!$AP$2699)</f>
        <v>-0.01970749104</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-0.2552386739</v>
      </c>
      <c r="AR2794" s="373">
        <f>IPMT('Assumptions (T&amp;D) old'!$B$100,Model!X$1,'Assumptions (T&amp;D) old'!$B$103,Model!$AQ$2699)</f>
        <v>-0.2431860142</v>
      </c>
      <c r="AS2794" s="373">
        <f>IPMT('Assumptions (T&amp;D) old'!$B$100,Model!Y$1,'Assumptions (T&amp;D) old'!$B$103,Model!$AQ$2699)</f>
        <v>-0.2305608531</v>
      </c>
      <c r="AT2794" s="373">
        <f>IPMT('Assumptions (T&amp;D) old'!$B$100,Model!Z$1,'Assumptions (T&amp;D) old'!$B$103,Model!$AQ$2699)</f>
        <v>-0.2173359969</v>
      </c>
      <c r="AU2794" s="373">
        <f>IPMT('Assumptions (T&amp;D) old'!$B$100,Model!AA$1,'Assumptions (T&amp;D) old'!$B$103,Model!$AQ$2699)</f>
        <v>-0.20348296</v>
      </c>
      <c r="AV2794" s="373">
        <f>IPMT('Assumptions (T&amp;D) old'!$B$100,Model!AB$1,'Assumptions (T&amp;D) old'!$B$103,Model!$AQ$2699)</f>
        <v>-0.1889719039</v>
      </c>
      <c r="AW2794" s="373">
        <f>IPMT('Assumptions (T&amp;D) old'!$B$100,Model!AC$1,'Assumptions (T&amp;D) old'!$B$103,Model!$AQ$2699)</f>
        <v>-0.1737715726</v>
      </c>
      <c r="AX2794" s="373">
        <f>IPMT('Assumptions (T&amp;D) old'!$B$100,Model!AD$1,'Assumptions (T&amp;D) old'!$B$103,Model!$AQ$2699)</f>
        <v>-0.1578492255</v>
      </c>
      <c r="AY2794" s="373">
        <f>IPMT('Assumptions (T&amp;D) old'!$B$100,Model!AE$1,'Assumptions (T&amp;D) old'!$B$103,Model!$AQ$2699)</f>
        <v>-0.141170567</v>
      </c>
      <c r="AZ2794" s="373">
        <f>IPMT('Assumptions (T&amp;D) old'!$B$100,Model!AF$1,'Assumptions (T&amp;D) old'!$B$103,Model!$AQ$2699)</f>
        <v>-0.1236996722</v>
      </c>
      <c r="BA2794" s="373">
        <f>IPMT('Assumptions (T&amp;D) old'!$B$100,Model!AG$1,'Assumptions (T&amp;D) old'!$B$103,Model!$AQ$2699)</f>
        <v>-0.1053989099</v>
      </c>
      <c r="BB2794" s="373">
        <f>IPMT('Assumptions (T&amp;D) old'!$B$100,Model!AH$1,'Assumptions (T&amp;D) old'!$B$103,Model!$AQ$2699)</f>
        <v>-0.08622886138</v>
      </c>
      <c r="BC2794" s="373">
        <f>IPMT('Assumptions (T&amp;D) old'!$B$100,Model!AI$1,'Assumptions (T&amp;D) old'!$B$103,Model!$AQ$2699)</f>
        <v>-0.06614823556</v>
      </c>
      <c r="BD2794" s="373">
        <f>IPMT('Assumptions (T&amp;D) old'!$B$100,Model!AJ$1,'Assumptions (T&amp;D) old'!$B$103,Model!$AQ$2699)</f>
        <v>-0.04511378001</v>
      </c>
      <c r="BE2794" s="373">
        <f>IPMT('Assumptions (T&amp;D) old'!$B$100,Model!AK$1,'Assumptions (T&amp;D) old'!$B$103,Model!$AQ$2699)</f>
        <v>-0.02308018782</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-0.2047783011</v>
      </c>
      <c r="AS2795" s="373">
        <f>IPMT('Assumptions (T&amp;D) old'!$B$100,Model!X$1,'Assumptions (T&amp;D) old'!$B$103,Model!$AR$2699)</f>
        <v>-0.1951084374</v>
      </c>
      <c r="AT2795" s="373">
        <f>IPMT('Assumptions (T&amp;D) old'!$B$100,Model!Y$1,'Assumptions (T&amp;D) old'!$B$103,Model!$AR$2699)</f>
        <v>-0.1849792552</v>
      </c>
      <c r="AU2795" s="373">
        <f>IPMT('Assumptions (T&amp;D) old'!$B$100,Model!Z$1,'Assumptions (T&amp;D) old'!$B$103,Model!$AR$2699)</f>
        <v>-0.1743689369</v>
      </c>
      <c r="AV2795" s="373">
        <f>IPMT('Assumptions (T&amp;D) old'!$B$100,Model!AA$1,'Assumptions (T&amp;D) old'!$B$103,Model!$AR$2699)</f>
        <v>-0.1632546284</v>
      </c>
      <c r="AW2795" s="373">
        <f>IPMT('Assumptions (T&amp;D) old'!$B$100,Model!AB$1,'Assumptions (T&amp;D) old'!$B$103,Model!$AR$2699)</f>
        <v>-0.1516123903</v>
      </c>
      <c r="AX2795" s="373">
        <f>IPMT('Assumptions (T&amp;D) old'!$B$100,Model!AC$1,'Assumptions (T&amp;D) old'!$B$103,Model!$AR$2699)</f>
        <v>-0.1394171458</v>
      </c>
      <c r="AY2795" s="373">
        <f>IPMT('Assumptions (T&amp;D) old'!$B$100,Model!AD$1,'Assumptions (T&amp;D) old'!$B$103,Model!$AR$2699)</f>
        <v>-0.1266426272</v>
      </c>
      <c r="AZ2795" s="373">
        <f>IPMT('Assumptions (T&amp;D) old'!$B$100,Model!AE$1,'Assumptions (T&amp;D) old'!$B$103,Model!$AR$2699)</f>
        <v>-0.1132613191</v>
      </c>
      <c r="BA2795" s="373">
        <f>IPMT('Assumptions (T&amp;D) old'!$B$100,Model!AF$1,'Assumptions (T&amp;D) old'!$B$103,Model!$AR$2699)</f>
        <v>-0.09924439873</v>
      </c>
      <c r="BB2795" s="373">
        <f>IPMT('Assumptions (T&amp;D) old'!$B$100,Model!AG$1,'Assumptions (T&amp;D) old'!$B$103,Model!$AR$2699)</f>
        <v>-0.08456167468</v>
      </c>
      <c r="BC2795" s="373">
        <f>IPMT('Assumptions (T&amp;D) old'!$B$100,Model!AH$1,'Assumptions (T&amp;D) old'!$B$103,Model!$AR$2699)</f>
        <v>-0.06918152124</v>
      </c>
      <c r="BD2795" s="373">
        <f>IPMT('Assumptions (T&amp;D) old'!$B$100,Model!AI$1,'Assumptions (T&amp;D) old'!$B$103,Model!$AR$2699)</f>
        <v>-0.05307081052</v>
      </c>
      <c r="BE2795" s="373">
        <f>IPMT('Assumptions (T&amp;D) old'!$B$100,Model!AJ$1,'Assumptions (T&amp;D) old'!$B$103,Model!$AR$2699)</f>
        <v>-0.03619484103</v>
      </c>
      <c r="BF2795" s="373">
        <f>IPMT('Assumptions (T&amp;D) old'!$B$100,Model!AK$1,'Assumptions (T&amp;D) old'!$B$103,Model!$AR$2699)</f>
        <v>-0.01851726299</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-0.2193788633</v>
      </c>
      <c r="AT2796" s="373">
        <f>IPMT('Assumptions (T&amp;D) old'!$B$100,Model!X$1,'Assumptions (T&amp;D) old'!$B$103,Model!$AS$2699)</f>
        <v>-0.2090195445</v>
      </c>
      <c r="AU2796" s="373">
        <f>IPMT('Assumptions (T&amp;D) old'!$B$100,Model!Y$1,'Assumptions (T&amp;D) old'!$B$103,Model!$AS$2699)</f>
        <v>-0.1981681581</v>
      </c>
      <c r="AV2796" s="373">
        <f>IPMT('Assumptions (T&amp;D) old'!$B$100,Model!Z$1,'Assumptions (T&amp;D) old'!$B$103,Model!$AS$2699)</f>
        <v>-0.1868013308</v>
      </c>
      <c r="AW2796" s="373">
        <f>IPMT('Assumptions (T&amp;D) old'!$B$100,Model!AA$1,'Assumptions (T&amp;D) old'!$B$103,Model!$AS$2699)</f>
        <v>-0.1748945792</v>
      </c>
      <c r="AX2796" s="373">
        <f>IPMT('Assumptions (T&amp;D) old'!$B$100,Model!AB$1,'Assumptions (T&amp;D) old'!$B$103,Model!$AS$2699)</f>
        <v>-0.1624222569</v>
      </c>
      <c r="AY2796" s="373">
        <f>IPMT('Assumptions (T&amp;D) old'!$B$100,Model!AC$1,'Assumptions (T&amp;D) old'!$B$103,Model!$AS$2699)</f>
        <v>-0.1493574993</v>
      </c>
      <c r="AZ2796" s="373">
        <f>IPMT('Assumptions (T&amp;D) old'!$B$100,Model!AD$1,'Assumptions (T&amp;D) old'!$B$103,Model!$AS$2699)</f>
        <v>-0.1356721658</v>
      </c>
      <c r="BA2796" s="373">
        <f>IPMT('Assumptions (T&amp;D) old'!$B$100,Model!AE$1,'Assumptions (T&amp;D) old'!$B$103,Model!$AS$2699)</f>
        <v>-0.1213367788</v>
      </c>
      <c r="BB2796" s="373">
        <f>IPMT('Assumptions (T&amp;D) old'!$B$100,Model!AF$1,'Assumptions (T&amp;D) old'!$B$103,Model!$AS$2699)</f>
        <v>-0.106320461</v>
      </c>
      <c r="BC2796" s="373">
        <f>IPMT('Assumptions (T&amp;D) old'!$B$100,Model!AG$1,'Assumptions (T&amp;D) old'!$B$103,Model!$AS$2699)</f>
        <v>-0.09059086813</v>
      </c>
      <c r="BD2796" s="373">
        <f>IPMT('Assumptions (T&amp;D) old'!$B$100,Model!AH$1,'Assumptions (T&amp;D) old'!$B$103,Model!$AS$2699)</f>
        <v>-0.07411411956</v>
      </c>
      <c r="BE2796" s="373">
        <f>IPMT('Assumptions (T&amp;D) old'!$B$100,Model!AI$1,'Assumptions (T&amp;D) old'!$B$103,Model!$AS$2699)</f>
        <v>-0.05685472544</v>
      </c>
      <c r="BF2796" s="373">
        <f>IPMT('Assumptions (T&amp;D) old'!$B$100,Model!AJ$1,'Assumptions (T&amp;D) old'!$B$103,Model!$AS$2699)</f>
        <v>-0.0387755101</v>
      </c>
      <c r="BG2796" s="373">
        <f>IPMT('Assumptions (T&amp;D) old'!$B$100,Model!AK$1,'Assumptions (T&amp;D) old'!$B$103,Model!$AS$2699)</f>
        <v>-0.01983753203</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-0.2288053493</v>
      </c>
      <c r="AU2797" s="373">
        <f>IPMT('Assumptions (T&amp;D) old'!$B$100,Model!X$1,'Assumptions (T&amp;D) old'!$B$103,Model!$AT$2699)</f>
        <v>-0.2180009011</v>
      </c>
      <c r="AV2797" s="373">
        <f>IPMT('Assumptions (T&amp;D) old'!$B$100,Model!Y$1,'Assumptions (T&amp;D) old'!$B$103,Model!$AT$2699)</f>
        <v>-0.2066832417</v>
      </c>
      <c r="AW2797" s="373">
        <f>IPMT('Assumptions (T&amp;D) old'!$B$100,Model!Z$1,'Assumptions (T&amp;D) old'!$B$103,Model!$AT$2699)</f>
        <v>-0.1948279934</v>
      </c>
      <c r="AX2797" s="373">
        <f>IPMT('Assumptions (T&amp;D) old'!$B$100,Model!AA$1,'Assumptions (T&amp;D) old'!$B$103,Model!$AT$2699)</f>
        <v>-0.1824096209</v>
      </c>
      <c r="AY2797" s="373">
        <f>IPMT('Assumptions (T&amp;D) old'!$B$100,Model!AB$1,'Assumptions (T&amp;D) old'!$B$103,Model!$AT$2699)</f>
        <v>-0.1694013756</v>
      </c>
      <c r="AZ2797" s="373">
        <f>IPMT('Assumptions (T&amp;D) old'!$B$100,Model!AC$1,'Assumptions (T&amp;D) old'!$B$103,Model!$AT$2699)</f>
        <v>-0.1557752387</v>
      </c>
      <c r="BA2797" s="373">
        <f>IPMT('Assumptions (T&amp;D) old'!$B$100,Model!AD$1,'Assumptions (T&amp;D) old'!$B$103,Model!$AT$2699)</f>
        <v>-0.1415018603</v>
      </c>
      <c r="BB2797" s="373">
        <f>IPMT('Assumptions (T&amp;D) old'!$B$100,Model!AE$1,'Assumptions (T&amp;D) old'!$B$103,Model!$AT$2699)</f>
        <v>-0.1265504964</v>
      </c>
      <c r="BC2797" s="373">
        <f>IPMT('Assumptions (T&amp;D) old'!$B$100,Model!AF$1,'Assumptions (T&amp;D) old'!$B$103,Model!$AT$2699)</f>
        <v>-0.1108889428</v>
      </c>
      <c r="BD2797" s="373">
        <f>IPMT('Assumptions (T&amp;D) old'!$B$100,Model!AG$1,'Assumptions (T&amp;D) old'!$B$103,Model!$AT$2699)</f>
        <v>-0.09448346532</v>
      </c>
      <c r="BE2797" s="373">
        <f>IPMT('Assumptions (T&amp;D) old'!$B$100,Model!AH$1,'Assumptions (T&amp;D) old'!$B$103,Model!$AT$2699)</f>
        <v>-0.07729872768</v>
      </c>
      <c r="BF2797" s="373">
        <f>IPMT('Assumptions (T&amp;D) old'!$B$100,Model!AI$1,'Assumptions (T&amp;D) old'!$B$103,Model!$AT$2699)</f>
        <v>-0.059297715</v>
      </c>
      <c r="BG2797" s="373">
        <f>IPMT('Assumptions (T&amp;D) old'!$B$100,Model!AJ$1,'Assumptions (T&amp;D) old'!$B$103,Model!$AT$2699)</f>
        <v>-0.04044165421</v>
      </c>
      <c r="BH2797" s="373">
        <f>IPMT('Assumptions (T&amp;D) old'!$B$100,Model!AK$1,'Assumptions (T&amp;D) old'!$B$103,Model!$AT$2699)</f>
        <v>-0.02068993054</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-0.2277898481</v>
      </c>
      <c r="AV2798" s="373">
        <f>IPMT('Assumptions (T&amp;D) old'!$B$100,Model!X$1,'Assumptions (T&amp;D) old'!$B$103,Model!$AU$2699)</f>
        <v>-0.2170333531</v>
      </c>
      <c r="AW2798" s="373">
        <f>IPMT('Assumptions (T&amp;D) old'!$B$100,Model!Y$1,'Assumptions (T&amp;D) old'!$B$103,Model!$AU$2699)</f>
        <v>-0.2057659245</v>
      </c>
      <c r="AX2798" s="373">
        <f>IPMT('Assumptions (T&amp;D) old'!$B$100,Model!Z$1,'Assumptions (T&amp;D) old'!$B$103,Model!$AU$2699)</f>
        <v>-0.1939632931</v>
      </c>
      <c r="AY2798" s="373">
        <f>IPMT('Assumptions (T&amp;D) old'!$B$100,Model!AA$1,'Assumptions (T&amp;D) old'!$B$103,Model!$AU$2699)</f>
        <v>-0.1816000367</v>
      </c>
      <c r="AZ2798" s="373">
        <f>IPMT('Assumptions (T&amp;D) old'!$B$100,Model!AB$1,'Assumptions (T&amp;D) old'!$B$103,Model!$AU$2699)</f>
        <v>-0.1686495256</v>
      </c>
      <c r="BA2798" s="373">
        <f>IPMT('Assumptions (T&amp;D) old'!$B$100,Model!AC$1,'Assumptions (T&amp;D) old'!$B$103,Model!$AU$2699)</f>
        <v>-0.1550838653</v>
      </c>
      <c r="BB2798" s="373">
        <f>IPMT('Assumptions (T&amp;D) old'!$B$100,Model!AD$1,'Assumptions (T&amp;D) old'!$B$103,Model!$AU$2699)</f>
        <v>-0.1408738361</v>
      </c>
      <c r="BC2798" s="373">
        <f>IPMT('Assumptions (T&amp;D) old'!$B$100,Model!AE$1,'Assumptions (T&amp;D) old'!$B$103,Model!$AU$2699)</f>
        <v>-0.1259888305</v>
      </c>
      <c r="BD2798" s="373">
        <f>IPMT('Assumptions (T&amp;D) old'!$B$100,Model!AF$1,'Assumptions (T&amp;D) old'!$B$103,Model!$AU$2699)</f>
        <v>-0.1103967871</v>
      </c>
      <c r="BE2798" s="373">
        <f>IPMT('Assumptions (T&amp;D) old'!$B$100,Model!AG$1,'Assumptions (T&amp;D) old'!$B$103,Model!$AU$2699)</f>
        <v>-0.09406412165</v>
      </c>
      <c r="BF2798" s="373">
        <f>IPMT('Assumptions (T&amp;D) old'!$B$100,Model!AH$1,'Assumptions (T&amp;D) old'!$B$103,Model!$AU$2699)</f>
        <v>-0.07695565461</v>
      </c>
      <c r="BG2798" s="373">
        <f>IPMT('Assumptions (T&amp;D) old'!$B$100,Model!AI$1,'Assumptions (T&amp;D) old'!$B$103,Model!$AU$2699)</f>
        <v>-0.05903453539</v>
      </c>
      <c r="BH2798" s="373">
        <f>IPMT('Assumptions (T&amp;D) old'!$B$100,Model!AJ$1,'Assumptions (T&amp;D) old'!$B$103,Model!$AU$2699)</f>
        <v>-0.040262163</v>
      </c>
      <c r="BI2798" s="373">
        <f>IPMT('Assumptions (T&amp;D) old'!$B$100,Model!AK$1,'Assumptions (T&amp;D) old'!$B$103,Model!$AU$2699)</f>
        <v>-0.02059810293</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-0.242137743</v>
      </c>
      <c r="AW2799" s="373">
        <f>IPMT('Assumptions (T&amp;D) old'!$B$100,Model!X$1,'Assumptions (T&amp;D) old'!$B$103,Model!$AV$2699)</f>
        <v>-0.2307037241</v>
      </c>
      <c r="AX2799" s="373">
        <f>IPMT('Assumptions (T&amp;D) old'!$B$100,Model!Y$1,'Assumptions (T&amp;D) old'!$B$103,Model!$AV$2699)</f>
        <v>-0.2187265893</v>
      </c>
      <c r="AY2799" s="373">
        <f>IPMT('Assumptions (T&amp;D) old'!$B$100,Model!Z$1,'Assumptions (T&amp;D) old'!$B$103,Model!$AV$2699)</f>
        <v>-0.2061805406</v>
      </c>
      <c r="AZ2799" s="373">
        <f>IPMT('Assumptions (T&amp;D) old'!$B$100,Model!AA$1,'Assumptions (T&amp;D) old'!$B$103,Model!$AV$2699)</f>
        <v>-0.1930385546</v>
      </c>
      <c r="BA2799" s="373">
        <f>IPMT('Assumptions (T&amp;D) old'!$B$100,Model!AB$1,'Assumptions (T&amp;D) old'!$B$103,Model!$AV$2699)</f>
        <v>-0.1792723242</v>
      </c>
      <c r="BB2799" s="373">
        <f>IPMT('Assumptions (T&amp;D) old'!$B$100,Model!AC$1,'Assumptions (T&amp;D) old'!$B$103,Model!$AV$2699)</f>
        <v>-0.1648521979</v>
      </c>
      <c r="BC2799" s="373">
        <f>IPMT('Assumptions (T&amp;D) old'!$B$100,Model!AD$1,'Assumptions (T&amp;D) old'!$B$103,Model!$AV$2699)</f>
        <v>-0.1497471156</v>
      </c>
      <c r="BD2799" s="373">
        <f>IPMT('Assumptions (T&amp;D) old'!$B$100,Model!AE$1,'Assumptions (T&amp;D) old'!$B$103,Model!$AV$2699)</f>
        <v>-0.1339245419</v>
      </c>
      <c r="BE2799" s="373">
        <f>IPMT('Assumptions (T&amp;D) old'!$B$100,Model!AF$1,'Assumptions (T&amp;D) old'!$B$103,Model!$AV$2699)</f>
        <v>-0.1173503959</v>
      </c>
      <c r="BF2799" s="373">
        <f>IPMT('Assumptions (T&amp;D) old'!$B$100,Model!AG$1,'Assumptions (T&amp;D) old'!$B$103,Model!$AV$2699)</f>
        <v>-0.09998897804</v>
      </c>
      <c r="BG2799" s="373">
        <f>IPMT('Assumptions (T&amp;D) old'!$B$100,Model!AH$1,'Assumptions (T&amp;D) old'!$B$103,Model!$AV$2699)</f>
        <v>-0.08180289279</v>
      </c>
      <c r="BH2799" s="373">
        <f>IPMT('Assumptions (T&amp;D) old'!$B$100,Model!AI$1,'Assumptions (T&amp;D) old'!$B$103,Model!$AV$2699)</f>
        <v>-0.0627529685</v>
      </c>
      <c r="BI2799" s="373">
        <f>IPMT('Assumptions (T&amp;D) old'!$B$100,Model!AJ$1,'Assumptions (T&amp;D) old'!$B$103,Model!$AV$2699)</f>
        <v>-0.0427981728</v>
      </c>
      <c r="BJ2799" s="373">
        <f>IPMT('Assumptions (T&amp;D) old'!$B$100,Model!AK$1,'Assumptions (T&amp;D) old'!$B$103,Model!$AV$2699)</f>
        <v>-0.0218955243</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-0.2509038085</v>
      </c>
      <c r="AX2800" s="373">
        <f>IPMT('Assumptions (T&amp;D) old'!$B$100,Model!X$1,'Assumptions (T&amp;D) old'!$B$103,Model!$AW$2699)</f>
        <v>-0.2390558461</v>
      </c>
      <c r="AY2800" s="373">
        <f>IPMT('Assumptions (T&amp;D) old'!$B$100,Model!Y$1,'Assumptions (T&amp;D) old'!$B$103,Model!$AW$2699)</f>
        <v>-0.2266451054</v>
      </c>
      <c r="AZ2800" s="373">
        <f>IPMT('Assumptions (T&amp;D) old'!$B$100,Model!Z$1,'Assumptions (T&amp;D) old'!$B$103,Model!$AW$2699)</f>
        <v>-0.2136448545</v>
      </c>
      <c r="BA2800" s="373">
        <f>IPMT('Assumptions (T&amp;D) old'!$B$100,Model!AA$1,'Assumptions (T&amp;D) old'!$B$103,Model!$AW$2699)</f>
        <v>-0.2000270917</v>
      </c>
      <c r="BB2800" s="373">
        <f>IPMT('Assumptions (T&amp;D) old'!$B$100,Model!AB$1,'Assumptions (T&amp;D) old'!$B$103,Model!$AW$2699)</f>
        <v>-0.1857624852</v>
      </c>
      <c r="BC2800" s="373">
        <f>IPMT('Assumptions (T&amp;D) old'!$B$100,Model!AC$1,'Assumptions (T&amp;D) old'!$B$103,Model!$AW$2699)</f>
        <v>-0.1708203099</v>
      </c>
      <c r="BD2800" s="373">
        <f>IPMT('Assumptions (T&amp;D) old'!$B$100,Model!AD$1,'Assumptions (T&amp;D) old'!$B$103,Model!$AW$2699)</f>
        <v>-0.1551683812</v>
      </c>
      <c r="BE2800" s="373">
        <f>IPMT('Assumptions (T&amp;D) old'!$B$100,Model!AE$1,'Assumptions (T&amp;D) old'!$B$103,Model!$AW$2699)</f>
        <v>-0.138772986</v>
      </c>
      <c r="BF2800" s="373">
        <f>IPMT('Assumptions (T&amp;D) old'!$B$100,Model!AF$1,'Assumptions (T&amp;D) old'!$B$103,Model!$AW$2699)</f>
        <v>-0.1215988094</v>
      </c>
      <c r="BG2800" s="373">
        <f>IPMT('Assumptions (T&amp;D) old'!$B$100,Model!AG$1,'Assumptions (T&amp;D) old'!$B$103,Model!$AW$2699)</f>
        <v>-0.1036088595</v>
      </c>
      <c r="BH2800" s="373">
        <f>IPMT('Assumptions (T&amp;D) old'!$B$100,Model!AH$1,'Assumptions (T&amp;D) old'!$B$103,Model!$AW$2699)</f>
        <v>-0.08476438697</v>
      </c>
      <c r="BI2800" s="373">
        <f>IPMT('Assumptions (T&amp;D) old'!$B$100,Model!AI$1,'Assumptions (T&amp;D) old'!$B$103,Model!$AW$2699)</f>
        <v>-0.06502480198</v>
      </c>
      <c r="BJ2800" s="373">
        <f>IPMT('Assumptions (T&amp;D) old'!$B$100,Model!AJ$1,'Assumptions (T&amp;D) old'!$B$103,Model!$AW$2699)</f>
        <v>-0.0443475867</v>
      </c>
      <c r="BK2800" s="373">
        <f>IPMT('Assumptions (T&amp;D) old'!$B$100,Model!AK$1,'Assumptions (T&amp;D) old'!$B$103,Model!$AW$2699)</f>
        <v>-0.0226882037</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-0.2528345847</v>
      </c>
      <c r="AY2801" s="373">
        <f>IPMT('Assumptions (T&amp;D) old'!$B$100,Model!X$1,'Assumptions (T&amp;D) old'!$B$103,Model!$AX$2699)</f>
        <v>-0.2408954488</v>
      </c>
      <c r="AZ2801" s="373">
        <f>IPMT('Assumptions (T&amp;D) old'!$B$100,Model!Y$1,'Assumptions (T&amp;D) old'!$B$103,Model!$AX$2699)</f>
        <v>-0.228389204</v>
      </c>
      <c r="BA2801" s="373">
        <f>IPMT('Assumptions (T&amp;D) old'!$B$100,Model!Z$1,'Assumptions (T&amp;D) old'!$B$103,Model!$AX$2699)</f>
        <v>-0.2152889125</v>
      </c>
      <c r="BB2801" s="373">
        <f>IPMT('Assumptions (T&amp;D) old'!$B$100,Model!AA$1,'Assumptions (T&amp;D) old'!$B$103,Model!$AX$2699)</f>
        <v>-0.2015663571</v>
      </c>
      <c r="BC2801" s="373">
        <f>IPMT('Assumptions (T&amp;D) old'!$B$100,Model!AB$1,'Assumptions (T&amp;D) old'!$B$103,Model!$AX$2699)</f>
        <v>-0.1871919804</v>
      </c>
      <c r="BD2801" s="373">
        <f>IPMT('Assumptions (T&amp;D) old'!$B$100,Model!AC$1,'Assumptions (T&amp;D) old'!$B$103,Model!$AX$2699)</f>
        <v>-0.1721348208</v>
      </c>
      <c r="BE2801" s="373">
        <f>IPMT('Assumptions (T&amp;D) old'!$B$100,Model!AD$1,'Assumptions (T&amp;D) old'!$B$103,Model!$AX$2699)</f>
        <v>-0.1563624461</v>
      </c>
      <c r="BF2801" s="373">
        <f>IPMT('Assumptions (T&amp;D) old'!$B$100,Model!AE$1,'Assumptions (T&amp;D) old'!$B$103,Model!$AX$2699)</f>
        <v>-0.1398408836</v>
      </c>
      <c r="BG2801" s="373">
        <f>IPMT('Assumptions (T&amp;D) old'!$B$100,Model!AF$1,'Assumptions (T&amp;D) old'!$B$103,Model!$AX$2699)</f>
        <v>-0.1225345469</v>
      </c>
      <c r="BH2801" s="373">
        <f>IPMT('Assumptions (T&amp;D) old'!$B$100,Model!AG$1,'Assumptions (T&amp;D) old'!$B$103,Model!$AX$2699)</f>
        <v>-0.1044061592</v>
      </c>
      <c r="BI2801" s="373">
        <f>IPMT('Assumptions (T&amp;D) old'!$B$100,Model!AH$1,'Assumptions (T&amp;D) old'!$B$103,Model!$AX$2699)</f>
        <v>-0.08541667304</v>
      </c>
      <c r="BJ2801" s="373">
        <f>IPMT('Assumptions (T&amp;D) old'!$B$100,Model!AI$1,'Assumptions (T&amp;D) old'!$B$103,Model!$AX$2699)</f>
        <v>-0.06552518633</v>
      </c>
      <c r="BK2801" s="373">
        <f>IPMT('Assumptions (T&amp;D) old'!$B$100,Model!AJ$1,'Assumptions (T&amp;D) old'!$B$103,Model!$AX$2699)</f>
        <v>-0.044688854</v>
      </c>
      <c r="BL2801" s="373">
        <f>IPMT('Assumptions (T&amp;D) old'!$B$100,Model!AK$1,'Assumptions (T&amp;D) old'!$B$103,Model!$AX$2699)</f>
        <v>-0.02286279588</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-0.2616622553</v>
      </c>
      <c r="AZ2802" s="373">
        <f>IPMT('Assumptions (T&amp;D) old'!$B$100,Model!X$1,'Assumptions (T&amp;D) old'!$B$103,Model!$AY$2699)</f>
        <v>-0.2493062667</v>
      </c>
      <c r="BA2802" s="373">
        <f>IPMT('Assumptions (T&amp;D) old'!$B$100,Model!Y$1,'Assumptions (T&amp;D) old'!$B$103,Model!$AY$2699)</f>
        <v>-0.2363633688</v>
      </c>
      <c r="BB2802" s="373">
        <f>IPMT('Assumptions (T&amp;D) old'!$B$100,Model!Z$1,'Assumptions (T&amp;D) old'!$B$103,Model!$AY$2699)</f>
        <v>-0.2228056831</v>
      </c>
      <c r="BC2802" s="373">
        <f>IPMT('Assumptions (T&amp;D) old'!$B$100,Model!AA$1,'Assumptions (T&amp;D) old'!$B$103,Model!$AY$2699)</f>
        <v>-0.2086040074</v>
      </c>
      <c r="BD2802" s="373">
        <f>IPMT('Assumptions (T&amp;D) old'!$B$100,Model!AB$1,'Assumptions (T&amp;D) old'!$B$103,Model!$AY$2699)</f>
        <v>-0.1937277521</v>
      </c>
      <c r="BE2802" s="373">
        <f>IPMT('Assumptions (T&amp;D) old'!$B$100,Model!AC$1,'Assumptions (T&amp;D) old'!$B$103,Model!$AY$2699)</f>
        <v>-0.1781448747</v>
      </c>
      <c r="BF2802" s="373">
        <f>IPMT('Assumptions (T&amp;D) old'!$B$100,Model!AD$1,'Assumptions (T&amp;D) old'!$B$103,Model!$AY$2699)</f>
        <v>-0.1618218106</v>
      </c>
      <c r="BG2802" s="373">
        <f>IPMT('Assumptions (T&amp;D) old'!$B$100,Model!AE$1,'Assumptions (T&amp;D) old'!$B$103,Model!$AY$2699)</f>
        <v>-0.1447234009</v>
      </c>
      <c r="BH2802" s="373">
        <f>IPMT('Assumptions (T&amp;D) old'!$B$100,Model!AF$1,'Assumptions (T&amp;D) old'!$B$103,Model!$AY$2699)</f>
        <v>-0.1268128168</v>
      </c>
      <c r="BI2802" s="373">
        <f>IPMT('Assumptions (T&amp;D) old'!$B$100,Model!AG$1,'Assumptions (T&amp;D) old'!$B$103,Model!$AY$2699)</f>
        <v>-0.10805148</v>
      </c>
      <c r="BJ2802" s="373">
        <f>IPMT('Assumptions (T&amp;D) old'!$B$100,Model!AH$1,'Assumptions (T&amp;D) old'!$B$103,Model!$AY$2699)</f>
        <v>-0.08839897963</v>
      </c>
      <c r="BK2802" s="373">
        <f>IPMT('Assumptions (T&amp;D) old'!$B$100,Model!AI$1,'Assumptions (T&amp;D) old'!$B$103,Model!$AY$2699)</f>
        <v>-0.06781298551</v>
      </c>
      <c r="BL2802" s="373">
        <f>IPMT('Assumptions (T&amp;D) old'!$B$100,Model!AJ$1,'Assumptions (T&amp;D) old'!$B$103,Model!$AY$2699)</f>
        <v>-0.04624915668</v>
      </c>
      <c r="BM2802" s="373">
        <f>IPMT('Assumptions (T&amp;D) old'!$B$100,Model!AK$1,'Assumptions (T&amp;D) old'!$B$103,Model!$AY$2699)</f>
        <v>-0.02366104597</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-0.3114892741</v>
      </c>
      <c r="BA2803" s="373">
        <f>IPMT('Assumptions (T&amp;D) old'!$B$100,Model!X$1,'Assumptions (T&amp;D) old'!$B$103,Model!$AZ$2699)</f>
        <v>-0.2967803972</v>
      </c>
      <c r="BB2803" s="373">
        <f>IPMT('Assumptions (T&amp;D) old'!$B$100,Model!Y$1,'Assumptions (T&amp;D) old'!$B$103,Model!$AZ$2699)</f>
        <v>-0.2813728487</v>
      </c>
      <c r="BC2803" s="373">
        <f>IPMT('Assumptions (T&amp;D) old'!$B$100,Model!Z$1,'Assumptions (T&amp;D) old'!$B$103,Model!$AZ$2699)</f>
        <v>-0.2652334416</v>
      </c>
      <c r="BD2803" s="373">
        <f>IPMT('Assumptions (T&amp;D) old'!$B$100,Model!AA$1,'Assumptions (T&amp;D) old'!$B$103,Model!$AZ$2699)</f>
        <v>-0.2483274127</v>
      </c>
      <c r="BE2803" s="373">
        <f>IPMT('Assumptions (T&amp;D) old'!$B$100,Model!AB$1,'Assumptions (T&amp;D) old'!$B$103,Model!$AZ$2699)</f>
        <v>-0.2306183474</v>
      </c>
      <c r="BF2803" s="373">
        <f>IPMT('Assumptions (T&amp;D) old'!$B$100,Model!AC$1,'Assumptions (T&amp;D) old'!$B$103,Model!$AZ$2699)</f>
        <v>-0.2120681015</v>
      </c>
      <c r="BG2803" s="373">
        <f>IPMT('Assumptions (T&amp;D) old'!$B$100,Model!AD$1,'Assumptions (T&amp;D) old'!$B$103,Model!$AZ$2699)</f>
        <v>-0.1926367189</v>
      </c>
      <c r="BH2803" s="373">
        <f>IPMT('Assumptions (T&amp;D) old'!$B$100,Model!AE$1,'Assumptions (T&amp;D) old'!$B$103,Model!$AZ$2699)</f>
        <v>-0.1722823457</v>
      </c>
      <c r="BI2803" s="373">
        <f>IPMT('Assumptions (T&amp;D) old'!$B$100,Model!AF$1,'Assumptions (T&amp;D) old'!$B$103,Model!$AZ$2699)</f>
        <v>-0.1509611397</v>
      </c>
      <c r="BJ2803" s="373">
        <f>IPMT('Assumptions (T&amp;D) old'!$B$100,Model!AG$1,'Assumptions (T&amp;D) old'!$B$103,Model!$AZ$2699)</f>
        <v>-0.1286271764</v>
      </c>
      <c r="BK2803" s="373">
        <f>IPMT('Assumptions (T&amp;D) old'!$B$100,Model!AH$1,'Assumptions (T&amp;D) old'!$B$103,Model!$AZ$2699)</f>
        <v>-0.1052323499</v>
      </c>
      <c r="BL2803" s="373">
        <f>IPMT('Assumptions (T&amp;D) old'!$B$100,Model!AI$1,'Assumptions (T&amp;D) old'!$B$103,Model!$AZ$2699)</f>
        <v>-0.08072626911</v>
      </c>
      <c r="BM2803" s="373">
        <f>IPMT('Assumptions (T&amp;D) old'!$B$100,Model!AJ$1,'Assumptions (T&amp;D) old'!$B$103,Model!$AZ$2699)</f>
        <v>-0.05505614949</v>
      </c>
      <c r="BN2803" s="373">
        <f>IPMT('Assumptions (T&amp;D) old'!$B$100,Model!AK$1,'Assumptions (T&amp;D) old'!$B$103,Model!$AZ$2699)</f>
        <v>-0.02816669919</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-0.2895120342</v>
      </c>
      <c r="BB2804" s="373">
        <f>IPMT('Assumptions (T&amp;D) old'!$B$100,Model!X$1,'Assumptions (T&amp;D) old'!$B$103,Model!$BA$2699)</f>
        <v>-0.2758409475</v>
      </c>
      <c r="BC2804" s="373">
        <f>IPMT('Assumptions (T&amp;D) old'!$B$100,Model!Y$1,'Assumptions (T&amp;D) old'!$B$103,Model!$BA$2699)</f>
        <v>-0.2615204842</v>
      </c>
      <c r="BD2804" s="373">
        <f>IPMT('Assumptions (T&amp;D) old'!$B$100,Model!Z$1,'Assumptions (T&amp;D) old'!$B$103,Model!$BA$2699)</f>
        <v>-0.2465197989</v>
      </c>
      <c r="BE2804" s="373">
        <f>IPMT('Assumptions (T&amp;D) old'!$B$100,Model!AA$1,'Assumptions (T&amp;D) old'!$B$103,Model!$BA$2699)</f>
        <v>-0.230806581</v>
      </c>
      <c r="BF2804" s="373">
        <f>IPMT('Assumptions (T&amp;D) old'!$B$100,Model!AB$1,'Assumptions (T&amp;D) old'!$B$103,Model!$BA$2699)</f>
        <v>-0.2143469853</v>
      </c>
      <c r="BG2804" s="373">
        <f>IPMT('Assumptions (T&amp;D) old'!$B$100,Model!AC$1,'Assumptions (T&amp;D) old'!$B$103,Model!$BA$2699)</f>
        <v>-0.1971055588</v>
      </c>
      <c r="BH2804" s="373">
        <f>IPMT('Assumptions (T&amp;D) old'!$B$100,Model!AD$1,'Assumptions (T&amp;D) old'!$B$103,Model!$BA$2699)</f>
        <v>-0.1790451646</v>
      </c>
      <c r="BI2804" s="373">
        <f>IPMT('Assumptions (T&amp;D) old'!$B$100,Model!AE$1,'Assumptions (T&amp;D) old'!$B$103,Model!$BA$2699)</f>
        <v>-0.1601269016</v>
      </c>
      <c r="BJ2804" s="373">
        <f>IPMT('Assumptions (T&amp;D) old'!$B$100,Model!AF$1,'Assumptions (T&amp;D) old'!$B$103,Model!$BA$2699)</f>
        <v>-0.1403100211</v>
      </c>
      <c r="BK2804" s="373">
        <f>IPMT('Assumptions (T&amp;D) old'!$B$100,Model!AG$1,'Assumptions (T&amp;D) old'!$B$103,Model!$BA$2699)</f>
        <v>-0.1195518388</v>
      </c>
      <c r="BL2804" s="373">
        <f>IPMT('Assumptions (T&amp;D) old'!$B$100,Model!AH$1,'Assumptions (T&amp;D) old'!$B$103,Model!$BA$2699)</f>
        <v>-0.09780764286</v>
      </c>
      <c r="BM2804" s="373">
        <f>IPMT('Assumptions (T&amp;D) old'!$B$100,Model!AI$1,'Assumptions (T&amp;D) old'!$B$103,Model!$BA$2699)</f>
        <v>-0.07503059759</v>
      </c>
      <c r="BN2804" s="373">
        <f>IPMT('Assumptions (T&amp;D) old'!$B$100,Model!AJ$1,'Assumptions (T&amp;D) old'!$B$103,Model!$BA$2699)</f>
        <v>-0.05117164268</v>
      </c>
      <c r="BO2804" s="373">
        <f>IPMT('Assumptions (T&amp;D) old'!$B$100,Model!AK$1,'Assumptions (T&amp;D) old'!$B$103,Model!$BA$2699)</f>
        <v>-0.0261793874</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0.01351421905</v>
      </c>
      <c r="D2805" s="375">
        <f>SUM($C$2698:D2698)*'Assumptions (T&amp;D)'!$C$25</f>
        <v>0.02602361917</v>
      </c>
      <c r="E2805" s="375">
        <f>SUM($C$2698:E2698)*'Assumptions (T&amp;D)'!$C$25</f>
        <v>0.04283590185</v>
      </c>
      <c r="F2805" s="375">
        <f>SUM($C$2698:F2698)*'Assumptions (T&amp;D)'!$C$25</f>
        <v>0.07185380797</v>
      </c>
      <c r="G2805" s="375">
        <f>SUM($C$2698:G2698)*'Assumptions (T&amp;D)'!$C$25</f>
        <v>0.09797046989</v>
      </c>
      <c r="H2805" s="375">
        <f>SUM($C$2698:H2698)*'Assumptions (T&amp;D)'!$C$25</f>
        <v>0.1255345562</v>
      </c>
      <c r="I2805" s="375">
        <f>SUM($C$2698:I2698)*'Assumptions (T&amp;D)'!$C$25</f>
        <v>0.1674341468</v>
      </c>
      <c r="J2805" s="375">
        <f>SUM($C$2698:J2698)*'Assumptions (T&amp;D)'!$C$25</f>
        <v>0.2019893246</v>
      </c>
      <c r="K2805" s="375">
        <f>SUM($C$2698:K2698)*'Assumptions (T&amp;D)'!$C$25</f>
        <v>0.2281823298</v>
      </c>
      <c r="L2805" s="375">
        <f>SUM($C$2698:L2698)*'Assumptions (T&amp;D)'!$C$25</f>
        <v>0.295907299</v>
      </c>
      <c r="M2805" s="375">
        <f>SUM($C$2698:M2698)*'Assumptions (T&amp;D)'!$C$25</f>
        <v>0.3653230383</v>
      </c>
      <c r="N2805" s="375">
        <f>SUM($C$2698:N2698)*'Assumptions (T&amp;D)'!$C$25</f>
        <v>0.4035077686</v>
      </c>
      <c r="O2805" s="375">
        <f>SUM($C$2698:O2698)*'Assumptions (T&amp;D)'!$C$25</f>
        <v>0.5485543494</v>
      </c>
      <c r="P2805" s="375">
        <f>SUM($C$2698:P2698)*'Assumptions (T&amp;D)'!$C$25</f>
        <v>0.6831686516</v>
      </c>
      <c r="Q2805" s="375">
        <f>SUM($C$2698:Q2698)*'Assumptions (T&amp;D)'!$C$25</f>
        <v>0.7952607855</v>
      </c>
      <c r="R2805" s="375">
        <f>SUM($C$2698:R2698)*'Assumptions (T&amp;D)'!$C$25</f>
        <v>0.9029316448</v>
      </c>
      <c r="S2805" s="375">
        <f>SUM($C$2698:S2698)*'Assumptions (T&amp;D)'!$C$25</f>
        <v>1.00403846</v>
      </c>
      <c r="T2805" s="375">
        <f>SUM($C$2698:T2698)*'Assumptions (T&amp;D)'!$C$25</f>
        <v>1.131055095</v>
      </c>
      <c r="U2805" s="375">
        <f>SUM($C$2698:U2698)*'Assumptions (T&amp;D)'!$C$25</f>
        <v>1.25967612</v>
      </c>
      <c r="V2805" s="375">
        <f>SUM($C$2698:V2698)*'Assumptions (T&amp;D)'!$C$25</f>
        <v>1.392992689</v>
      </c>
      <c r="W2805" s="375">
        <f>SUM($C$2698:W2698)*'Assumptions (T&amp;D)'!$C$25</f>
        <v>1.531860809</v>
      </c>
      <c r="X2805" s="375">
        <f>SUM($C$2698:X2698)*'Assumptions (T&amp;D)'!$C$25</f>
        <v>1.722704742</v>
      </c>
      <c r="Y2805" s="375">
        <f>SUM($C$2698:Y2698)*'Assumptions (T&amp;D)'!$C$25</f>
        <v>1.895882144</v>
      </c>
      <c r="Z2805" s="375">
        <f>SUM($C$2698:Z2698)*'Assumptions (T&amp;D)'!$C$25</f>
        <v>2.074095454</v>
      </c>
      <c r="AA2805" s="375">
        <f>SUM($C$2698:AA2698)*'Assumptions (T&amp;D)'!$C$25</f>
        <v>2.260031448</v>
      </c>
      <c r="AB2805" s="375">
        <f>SUM($C$2698:AB2698)*'Assumptions (T&amp;D)'!$C$25</f>
        <v>2.454446815</v>
      </c>
      <c r="AC2805" s="375">
        <f>SUM($C$2698:AC2698)*'Assumptions (T&amp;D)'!$C$25</f>
        <v>2.65654101</v>
      </c>
      <c r="AD2805" s="375">
        <f>SUM($C$2698:AD2698)*'Assumptions (T&amp;D)'!$C$25</f>
        <v>2.871431116</v>
      </c>
      <c r="AE2805" s="375">
        <f>SUM($C$2698:AE2698)*'Assumptions (T&amp;D)'!$C$25</f>
        <v>3.090737634</v>
      </c>
      <c r="AF2805" s="375">
        <f>SUM($C$2698:AF2698)*'Assumptions (T&amp;D)'!$C$25</f>
        <v>3.32170782</v>
      </c>
      <c r="AG2805" s="376">
        <f>SUM(D$2698:AG2698)*'Assumptions (T&amp;D)'!$C$25</f>
        <v>3.550319405</v>
      </c>
      <c r="AH2805" s="376">
        <f>SUM(E$2698:AH2698)*'Assumptions (T&amp;D)'!$C$25</f>
        <v>3.792708876</v>
      </c>
      <c r="AI2805" s="376">
        <f>SUM(F$2698:AI2698)*'Assumptions (T&amp;D)'!$C$25</f>
        <v>4.036222557</v>
      </c>
      <c r="AJ2805" s="376">
        <f>SUM(G$2698:AJ2698)*'Assumptions (T&amp;D)'!$C$25</f>
        <v>4.276742698</v>
      </c>
      <c r="AK2805" s="376">
        <f>SUM(H$2698:AK2698)*'Assumptions (T&amp;D)'!$C$25</f>
        <v>4.537521087</v>
      </c>
      <c r="AL2805" s="376">
        <f>SUM(I$2698:AL2698)*'Assumptions (T&amp;D)'!$C$25</f>
        <v>4.800786574</v>
      </c>
      <c r="AM2805" s="376">
        <f>SUM(J$2698:AM2698)*'Assumptions (T&amp;D)'!$C$25</f>
        <v>5.060869945</v>
      </c>
      <c r="AN2805" s="376">
        <f>SUM(K$2698:AN2698)*'Assumptions (T&amp;D)'!$C$25</f>
        <v>5.350656873</v>
      </c>
      <c r="AO2805" s="376">
        <f>SUM(L$2698:AO2698)*'Assumptions (T&amp;D)'!$C$25</f>
        <v>5.653202456</v>
      </c>
      <c r="AP2805" s="376">
        <f>SUM(M$2698:AP2698)*'Assumptions (T&amp;D)'!$C$25</f>
        <v>5.967447361</v>
      </c>
      <c r="AQ2805" s="376">
        <f>SUM(N$2698:AQ2698)*'Assumptions (T&amp;D)'!$C$25</f>
        <v>6.345370982</v>
      </c>
      <c r="AR2805" s="376">
        <f>SUM(O$2698:AR2698)*'Assumptions (T&amp;D)'!$C$25</f>
        <v>6.666087169</v>
      </c>
      <c r="AS2805" s="376">
        <f>SUM(P$2698:AS2698)*'Assumptions (T&amp;D)'!$C$25</f>
        <v>6.905530912</v>
      </c>
      <c r="AT2805" s="376">
        <f>SUM(Q$2698:AT2698)*'Assumptions (T&amp;D)'!$C$25</f>
        <v>7.17192809</v>
      </c>
      <c r="AU2805" s="376">
        <f>SUM(R$2698:AU2698)*'Assumptions (T&amp;D)'!$C$25</f>
        <v>7.459067637</v>
      </c>
      <c r="AV2805" s="376">
        <f>SUM(S$2698:AV2698)*'Assumptions (T&amp;D)'!$C$25</f>
        <v>7.775775033</v>
      </c>
      <c r="AW2805" s="376">
        <f>SUM(T$2698:AW2698)*'Assumptions (T&amp;D)'!$C$25</f>
        <v>8.114410156</v>
      </c>
      <c r="AX2805" s="376">
        <f>SUM(U$2698:AX2698)*'Assumptions (T&amp;D)'!$C$25</f>
        <v>8.430519399</v>
      </c>
      <c r="AY2805" s="376">
        <f>SUM(V$2698:AY2698)*'Assumptions (T&amp;D)'!$C$25</f>
        <v>8.760495905</v>
      </c>
      <c r="AZ2805" s="376">
        <f>SUM(W$2698:AZ2698)*'Assumptions (T&amp;D)'!$C$25</f>
        <v>9.173105274</v>
      </c>
      <c r="BA2805" s="376">
        <f>SUM(X$2698:BA2698)*'Assumptions (T&amp;D)'!$C$25</f>
        <v>9.541645088</v>
      </c>
      <c r="BB2805" s="376">
        <f>SUM(Y$2698:BB2698)*'Assumptions (T&amp;D)'!$C$25</f>
        <v>9.350801154</v>
      </c>
      <c r="BC2805" s="376">
        <f>SUM(Z$2698:BC2698)*'Assumptions (T&amp;D)'!$C$25</f>
        <v>9.177623753</v>
      </c>
      <c r="BD2805" s="376">
        <f>SUM(AA$2698:BD2698)*'Assumptions (T&amp;D)'!$C$25</f>
        <v>8.999410442</v>
      </c>
      <c r="BE2805" s="376">
        <f>SUM(AB$2698:BE2698)*'Assumptions (T&amp;D)'!$C$25</f>
        <v>8.813474449</v>
      </c>
      <c r="BF2805" s="376">
        <f>SUM(AC$2698:BF2698)*'Assumptions (T&amp;D)'!$C$25</f>
        <v>8.619059081</v>
      </c>
      <c r="BG2805" s="376">
        <f>SUM(AD$2698:BG2698)*'Assumptions (T&amp;D)'!$C$25</f>
        <v>8.416964887</v>
      </c>
      <c r="BH2805" s="376">
        <f>SUM(AE$2698:BH2698)*'Assumptions (T&amp;D)'!$C$25</f>
        <v>8.20207478</v>
      </c>
      <c r="BI2805" s="376">
        <f>SUM(AF$2698:BI2698)*'Assumptions (T&amp;D)'!$C$25</f>
        <v>7.982768263</v>
      </c>
      <c r="BJ2805" s="376">
        <f>SUM(AG$2698:BJ2698)*'Assumptions (T&amp;D)'!$C$25</f>
        <v>7.751798077</v>
      </c>
      <c r="BK2805" s="376">
        <f>SUM(AH$2698:BK2698)*'Assumptions (T&amp;D)'!$C$25</f>
        <v>7.509672272</v>
      </c>
      <c r="BL2805" s="376">
        <f>SUM(AI$2698:BL2698)*'Assumptions (T&amp;D)'!$C$25</f>
        <v>7.254773402</v>
      </c>
      <c r="BM2805" s="376">
        <f>SUM(AJ$2698:BM2698)*'Assumptions (T&amp;D)'!$C$25</f>
        <v>6.994447438</v>
      </c>
      <c r="BN2805" s="376">
        <f>SUM(AK$2698:BN2698)*'Assumptions (T&amp;D)'!$C$25</f>
        <v>6.72490939</v>
      </c>
      <c r="BO2805" s="376">
        <f>SUM(AL$2698:BO2698)*'Assumptions (T&amp;D)'!$C$25</f>
        <v>6.43801434</v>
      </c>
      <c r="BP2805" s="376">
        <f>SUM(AM$2698:BP2698)*'Assumptions (T&amp;D)'!$C$25</f>
        <v>6.147184767</v>
      </c>
      <c r="BQ2805" s="376">
        <f>SUM(AN$2698:BQ2698)*'Assumptions (T&amp;D)'!$C$25</f>
        <v>5.845201805</v>
      </c>
      <c r="BR2805" s="376">
        <f>SUM(AO$2698:BR2698)*'Assumptions (T&amp;D)'!$C$25</f>
        <v>5.520859699</v>
      </c>
      <c r="BS2805" s="376">
        <f>SUM(AP$2698:BS2698)*'Assumptions (T&amp;D)'!$C$25</f>
        <v>5.192121111</v>
      </c>
      <c r="BT2805" s="376">
        <f>SUM(AQ$2698:BT2698)*'Assumptions (T&amp;D)'!$C$25</f>
        <v>4.810151237</v>
      </c>
      <c r="BU2805" s="376">
        <f>SUM(AR$2698:BU2698)*'Assumptions (T&amp;D)'!$C$25</f>
        <v>4.362811877</v>
      </c>
      <c r="BV2805" s="376">
        <f>SUM(AS$2698:BV2698)*'Assumptions (T&amp;D)'!$C$25</f>
        <v>4.003910959</v>
      </c>
      <c r="BW2805" s="376">
        <f>SUM(AT$2698:BW2698)*'Assumptions (T&amp;D)'!$C$25</f>
        <v>3.619420636</v>
      </c>
      <c r="BX2805" s="376">
        <f>SUM(AU$2698:BX2698)*'Assumptions (T&amp;D)'!$C$25</f>
        <v>3.218409155</v>
      </c>
      <c r="BY2805" s="376">
        <f>SUM(AV$2698:BY2698)*'Assumptions (T&amp;D)'!$C$25</f>
        <v>2.819177474</v>
      </c>
      <c r="BZ2805" s="376">
        <f>SUM(AW$2698:BZ2698)*'Assumptions (T&amp;D)'!$C$25</f>
        <v>2.394799219</v>
      </c>
      <c r="CA2805" s="376">
        <f>SUM(AX$2698:CA2698)*'Assumptions (T&amp;D)'!$C$25</f>
        <v>1.955057281</v>
      </c>
      <c r="CB2805" s="376">
        <f>SUM(AY$2698:CB2698)*'Assumptions (T&amp;D)'!$C$25</f>
        <v>1.511931403</v>
      </c>
      <c r="CC2805" s="376">
        <f>SUM(AZ$2698:CC2698)*'Assumptions (T&amp;D)'!$C$25</f>
        <v>1.053333872</v>
      </c>
      <c r="CD2805" s="376">
        <f>SUM(BA$2698:CD2698)*'Assumptions (T&amp;D)'!$C$25</f>
        <v>0.5074079336</v>
      </c>
    </row>
    <row r="2806" ht="15.75" customHeight="1">
      <c r="A2806" s="365" t="s">
        <v>373</v>
      </c>
      <c r="B2806" s="159" t="s">
        <v>351</v>
      </c>
      <c r="C2806" s="372">
        <f t="shared" ref="C2806:BU2806" si="95">SUM(C2807:C2857)</f>
        <v>0.01521871514</v>
      </c>
      <c r="D2806" s="372">
        <f t="shared" si="95"/>
        <v>0.04338826185</v>
      </c>
      <c r="E2806" s="372">
        <f t="shared" si="95"/>
        <v>0.07316483849</v>
      </c>
      <c r="F2806" s="372">
        <f t="shared" si="95"/>
        <v>0.1193040527</v>
      </c>
      <c r="G2806" s="372">
        <f t="shared" si="95"/>
        <v>0.1724405694</v>
      </c>
      <c r="H2806" s="372">
        <f t="shared" si="95"/>
        <v>0.2199958066</v>
      </c>
      <c r="I2806" s="372">
        <f t="shared" si="95"/>
        <v>0.2817367932</v>
      </c>
      <c r="J2806" s="372">
        <f t="shared" si="95"/>
        <v>0.3466998451</v>
      </c>
      <c r="K2806" s="372">
        <f t="shared" si="95"/>
        <v>0.3902721629</v>
      </c>
      <c r="L2806" s="372">
        <f t="shared" si="95"/>
        <v>0.4691749802</v>
      </c>
      <c r="M2806" s="372">
        <f t="shared" si="95"/>
        <v>0.5924275637</v>
      </c>
      <c r="N2806" s="372">
        <f t="shared" si="95"/>
        <v>0.6759497056</v>
      </c>
      <c r="O2806" s="372">
        <f t="shared" si="95"/>
        <v>0.8410335715</v>
      </c>
      <c r="P2806" s="372">
        <f t="shared" si="95"/>
        <v>1.104990653</v>
      </c>
      <c r="Q2806" s="372">
        <f t="shared" si="95"/>
        <v>1.316159763</v>
      </c>
      <c r="R2806" s="372">
        <f t="shared" si="95"/>
        <v>1.484794678</v>
      </c>
      <c r="S2806" s="372">
        <f t="shared" si="95"/>
        <v>1.630838504</v>
      </c>
      <c r="T2806" s="372">
        <f t="shared" si="95"/>
        <v>1.794128353</v>
      </c>
      <c r="U2806" s="372">
        <f t="shared" si="95"/>
        <v>1.983050342</v>
      </c>
      <c r="V2806" s="372">
        <f t="shared" si="95"/>
        <v>2.169122913</v>
      </c>
      <c r="W2806" s="372">
        <f t="shared" si="95"/>
        <v>2.356562751</v>
      </c>
      <c r="X2806" s="372">
        <f t="shared" si="95"/>
        <v>2.599331827</v>
      </c>
      <c r="Y2806" s="372">
        <f t="shared" si="95"/>
        <v>2.870744422</v>
      </c>
      <c r="Z2806" s="372">
        <f t="shared" si="95"/>
        <v>3.105933115</v>
      </c>
      <c r="AA2806" s="372">
        <f t="shared" si="95"/>
        <v>3.339566858</v>
      </c>
      <c r="AB2806" s="372">
        <f t="shared" si="95"/>
        <v>3.584361124</v>
      </c>
      <c r="AC2806" s="372">
        <f t="shared" si="95"/>
        <v>3.828781242</v>
      </c>
      <c r="AD2806" s="372">
        <f t="shared" si="95"/>
        <v>4.082969166</v>
      </c>
      <c r="AE2806" s="372">
        <f t="shared" si="95"/>
        <v>4.357986074</v>
      </c>
      <c r="AF2806" s="372">
        <f t="shared" si="95"/>
        <v>4.623549749</v>
      </c>
      <c r="AG2806" s="372">
        <f t="shared" si="95"/>
        <v>4.878925505</v>
      </c>
      <c r="AH2806" s="372">
        <f t="shared" si="95"/>
        <v>5.172795752</v>
      </c>
      <c r="AI2806" s="372">
        <f t="shared" si="95"/>
        <v>5.427638744</v>
      </c>
      <c r="AJ2806" s="372">
        <f t="shared" si="95"/>
        <v>5.625442399</v>
      </c>
      <c r="AK2806" s="372">
        <f t="shared" si="95"/>
        <v>5.866526018</v>
      </c>
      <c r="AL2806" s="372">
        <f t="shared" si="95"/>
        <v>6.140529478</v>
      </c>
      <c r="AM2806" s="372">
        <f t="shared" si="95"/>
        <v>6.429259133</v>
      </c>
      <c r="AN2806" s="372">
        <f t="shared" si="95"/>
        <v>6.733622164</v>
      </c>
      <c r="AO2806" s="372">
        <f t="shared" si="95"/>
        <v>7.039526691</v>
      </c>
      <c r="AP2806" s="372">
        <f t="shared" si="95"/>
        <v>7.395754108</v>
      </c>
      <c r="AQ2806" s="372">
        <f t="shared" si="95"/>
        <v>7.864855984</v>
      </c>
      <c r="AR2806" s="372">
        <f t="shared" si="95"/>
        <v>8.247536525</v>
      </c>
      <c r="AS2806" s="372">
        <f t="shared" si="95"/>
        <v>8.519778109</v>
      </c>
      <c r="AT2806" s="372">
        <f t="shared" si="95"/>
        <v>8.838210738</v>
      </c>
      <c r="AU2806" s="372">
        <f t="shared" si="95"/>
        <v>9.1532866</v>
      </c>
      <c r="AV2806" s="372">
        <f t="shared" si="95"/>
        <v>9.474406653</v>
      </c>
      <c r="AW2806" s="372">
        <f t="shared" si="95"/>
        <v>9.81971593</v>
      </c>
      <c r="AX2806" s="372">
        <f t="shared" si="95"/>
        <v>10.16416519</v>
      </c>
      <c r="AY2806" s="372">
        <f t="shared" si="95"/>
        <v>10.51551226</v>
      </c>
      <c r="AZ2806" s="372">
        <f t="shared" si="95"/>
        <v>10.96114125</v>
      </c>
      <c r="BA2806" s="372">
        <f t="shared" si="95"/>
        <v>11.42867254</v>
      </c>
      <c r="BB2806" s="372">
        <f t="shared" si="95"/>
        <v>11.24661645</v>
      </c>
      <c r="BC2806" s="372">
        <f t="shared" si="95"/>
        <v>10.50954769</v>
      </c>
      <c r="BD2806" s="372">
        <f t="shared" si="95"/>
        <v>9.833897715</v>
      </c>
      <c r="BE2806" s="372">
        <f t="shared" si="95"/>
        <v>9.20855341</v>
      </c>
      <c r="BF2806" s="372">
        <f t="shared" si="95"/>
        <v>8.633155135</v>
      </c>
      <c r="BG2806" s="372">
        <f t="shared" si="95"/>
        <v>8.106295202</v>
      </c>
      <c r="BH2806" s="372">
        <f t="shared" si="95"/>
        <v>7.620649138</v>
      </c>
      <c r="BI2806" s="372">
        <f t="shared" si="95"/>
        <v>7.17415832</v>
      </c>
      <c r="BJ2806" s="372">
        <f t="shared" si="95"/>
        <v>6.698218419</v>
      </c>
      <c r="BK2806" s="372">
        <f t="shared" si="95"/>
        <v>6.142855178</v>
      </c>
      <c r="BL2806" s="372">
        <f t="shared" si="95"/>
        <v>5.602940518</v>
      </c>
      <c r="BM2806" s="372">
        <f t="shared" si="95"/>
        <v>5.105113951</v>
      </c>
      <c r="BN2806" s="372">
        <f t="shared" si="95"/>
        <v>4.579087217</v>
      </c>
      <c r="BO2806" s="372">
        <f t="shared" si="95"/>
        <v>4.043188643</v>
      </c>
      <c r="BP2806" s="372">
        <f t="shared" si="95"/>
        <v>3.49164205</v>
      </c>
      <c r="BQ2806" s="372">
        <f t="shared" si="95"/>
        <v>2.912966965</v>
      </c>
      <c r="BR2806" s="372">
        <f t="shared" si="95"/>
        <v>2.321737167</v>
      </c>
      <c r="BS2806" s="372">
        <f t="shared" si="95"/>
        <v>1.71788035</v>
      </c>
      <c r="BT2806" s="372">
        <f t="shared" si="95"/>
        <v>1.045181449</v>
      </c>
      <c r="BU2806" s="372">
        <f t="shared" si="95"/>
        <v>0.3397957033</v>
      </c>
      <c r="BV2806" s="32"/>
      <c r="BW2806" s="32"/>
      <c r="BX2806" s="32"/>
      <c r="BY2806" s="32"/>
      <c r="BZ2806" s="32"/>
      <c r="CA2806" s="32"/>
      <c r="CB2806" s="32"/>
      <c r="CC2806" s="32"/>
      <c r="CD2806" s="32"/>
    </row>
    <row r="2807" ht="15.75" hidden="1" customHeight="1" outlineLevel="1">
      <c r="A2807" s="365"/>
      <c r="B2807" s="38"/>
      <c r="C2807" s="372">
        <f>$C2698*'Assumptions (T&amp;D)'!C$24</f>
        <v>0.01521871514</v>
      </c>
      <c r="D2807" s="372">
        <f>$C2698*'Assumptions (T&amp;D)'!D$24</f>
        <v>0.02930109955</v>
      </c>
      <c r="E2807" s="372">
        <f>$C2698*'Assumptions (T&amp;D)'!E$24</f>
        <v>0.02710960457</v>
      </c>
      <c r="F2807" s="372">
        <f>$C2698*'Assumptions (T&amp;D)'!F$24</f>
        <v>0.02508044255</v>
      </c>
      <c r="G2807" s="372">
        <f>$C2698*'Assumptions (T&amp;D)'!G$24</f>
        <v>0.02317303026</v>
      </c>
      <c r="H2807" s="372">
        <f>$C2698*'Assumptions (T&amp;D)'!H$24</f>
        <v>0.02146853416</v>
      </c>
      <c r="I2807" s="372">
        <f>$C2698*'Assumptions (T&amp;D)'!I$24</f>
        <v>0.01984520454</v>
      </c>
      <c r="J2807" s="372">
        <f>$C2698*'Assumptions (T&amp;D)'!J$24</f>
        <v>0.01834362465</v>
      </c>
      <c r="K2807" s="372">
        <f>$C2698*'Assumptions (T&amp;D)'!K$24</f>
        <v>0.01810012521</v>
      </c>
      <c r="L2807" s="372">
        <f>$C2698*'Assumptions (T&amp;D)'!L$24</f>
        <v>0.01810012521</v>
      </c>
      <c r="M2807" s="372">
        <f>$C2698*'Assumptions (T&amp;D)'!M$24</f>
        <v>0.01810012521</v>
      </c>
      <c r="N2807" s="372">
        <f>$C2698*'Assumptions (T&amp;D)'!N$24</f>
        <v>0.01810012521</v>
      </c>
      <c r="O2807" s="372">
        <f>$C2698*'Assumptions (T&amp;D)'!O$24</f>
        <v>0.01810012521</v>
      </c>
      <c r="P2807" s="372">
        <f>$C2698*'Assumptions (T&amp;D)'!P$24</f>
        <v>0.01810012521</v>
      </c>
      <c r="Q2807" s="372">
        <f>$C2698*'Assumptions (T&amp;D)'!Q$24</f>
        <v>0.01810012521</v>
      </c>
      <c r="R2807" s="372">
        <f>$C2698*'Assumptions (T&amp;D)'!R$24</f>
        <v>0.01810012521</v>
      </c>
      <c r="S2807" s="372">
        <f>$C2698*'Assumptions (T&amp;D)'!S$24</f>
        <v>0.01810012521</v>
      </c>
      <c r="T2807" s="372">
        <f>$C2698*'Assumptions (T&amp;D)'!T$24</f>
        <v>0.01810012521</v>
      </c>
      <c r="U2807" s="372">
        <f>$C2698*'Assumptions (T&amp;D)'!U$24</f>
        <v>0.01810012521</v>
      </c>
      <c r="V2807" s="372">
        <f>$C2698*'Assumptions (T&amp;D)'!V$24</f>
        <v>0.01810012521</v>
      </c>
      <c r="W2807" s="372">
        <f>$C2698*'Assumptions (T&amp;D)'!W$24</f>
        <v>0.009050062604</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0.0140871623</v>
      </c>
      <c r="E2808" s="372">
        <f>$D2698*'Assumptions (T&amp;D)'!D$24</f>
        <v>0.02712248315</v>
      </c>
      <c r="F2808" s="372">
        <f>$D2698*'Assumptions (T&amp;D)'!E$24</f>
        <v>0.02509393178</v>
      </c>
      <c r="G2808" s="372">
        <f>$D2698*'Assumptions (T&amp;D)'!F$24</f>
        <v>0.02321564347</v>
      </c>
      <c r="H2808" s="372">
        <f>$D2698*'Assumptions (T&amp;D)'!G$24</f>
        <v>0.02145005246</v>
      </c>
      <c r="I2808" s="372">
        <f>$D2698*'Assumptions (T&amp;D)'!H$24</f>
        <v>0.01987229029</v>
      </c>
      <c r="J2808" s="372">
        <f>$D2698*'Assumptions (T&amp;D)'!I$24</f>
        <v>0.01836965964</v>
      </c>
      <c r="K2808" s="372">
        <f>$D2698*'Assumptions (T&amp;D)'!J$24</f>
        <v>0.01697972629</v>
      </c>
      <c r="L2808" s="372">
        <f>$D2698*'Assumptions (T&amp;D)'!K$24</f>
        <v>0.0167543317</v>
      </c>
      <c r="M2808" s="372">
        <f>$D2698*'Assumptions (T&amp;D)'!L$24</f>
        <v>0.0167543317</v>
      </c>
      <c r="N2808" s="372">
        <f>$D2698*'Assumptions (T&amp;D)'!M$24</f>
        <v>0.0167543317</v>
      </c>
      <c r="O2808" s="372">
        <f>$D2698*'Assumptions (T&amp;D)'!N$24</f>
        <v>0.0167543317</v>
      </c>
      <c r="P2808" s="372">
        <f>$D2698*'Assumptions (T&amp;D)'!O$24</f>
        <v>0.0167543317</v>
      </c>
      <c r="Q2808" s="372">
        <f>$D2698*'Assumptions (T&amp;D)'!P$24</f>
        <v>0.0167543317</v>
      </c>
      <c r="R2808" s="372">
        <f>$D2698*'Assumptions (T&amp;D)'!Q$24</f>
        <v>0.0167543317</v>
      </c>
      <c r="S2808" s="372">
        <f>$D2698*'Assumptions (T&amp;D)'!R$24</f>
        <v>0.0167543317</v>
      </c>
      <c r="T2808" s="372">
        <f>$D2698*'Assumptions (T&amp;D)'!S$24</f>
        <v>0.0167543317</v>
      </c>
      <c r="U2808" s="372">
        <f>$D2698*'Assumptions (T&amp;D)'!T$24</f>
        <v>0.0167543317</v>
      </c>
      <c r="V2808" s="372">
        <f>$D2698*'Assumptions (T&amp;D)'!U$24</f>
        <v>0.0167543317</v>
      </c>
      <c r="W2808" s="372">
        <f>$D2698*'Assumptions (T&amp;D)'!V$24</f>
        <v>0.0167543317</v>
      </c>
      <c r="X2808" s="372">
        <f>$D2698*'Assumptions (T&amp;D)'!W$24</f>
        <v>0.008377165848</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0.01893275077</v>
      </c>
      <c r="F2809" s="372">
        <f>$E2698*'Assumptions (T&amp;D)'!D$24</f>
        <v>0.03645185615</v>
      </c>
      <c r="G2809" s="372">
        <f>$E2698*'Assumptions (T&amp;D)'!E$24</f>
        <v>0.03372554004</v>
      </c>
      <c r="H2809" s="372">
        <f>$E2698*'Assumptions (T&amp;D)'!F$24</f>
        <v>0.03120117327</v>
      </c>
      <c r="I2809" s="372">
        <f>$E2698*'Assumptions (T&amp;D)'!G$24</f>
        <v>0.02882826851</v>
      </c>
      <c r="J2809" s="372">
        <f>$E2698*'Assumptions (T&amp;D)'!H$24</f>
        <v>0.02670780042</v>
      </c>
      <c r="K2809" s="372">
        <f>$E2698*'Assumptions (T&amp;D)'!I$24</f>
        <v>0.024688307</v>
      </c>
      <c r="L2809" s="372">
        <f>$E2698*'Assumptions (T&amp;D)'!J$24</f>
        <v>0.02282027559</v>
      </c>
      <c r="M2809" s="372">
        <f>$E2698*'Assumptions (T&amp;D)'!K$24</f>
        <v>0.02251735158</v>
      </c>
      <c r="N2809" s="372">
        <f>$E2698*'Assumptions (T&amp;D)'!L$24</f>
        <v>0.02251735158</v>
      </c>
      <c r="O2809" s="372">
        <f>$E2698*'Assumptions (T&amp;D)'!M$24</f>
        <v>0.02251735158</v>
      </c>
      <c r="P2809" s="372">
        <f>$E2698*'Assumptions (T&amp;D)'!N$24</f>
        <v>0.02251735158</v>
      </c>
      <c r="Q2809" s="372">
        <f>$E2698*'Assumptions (T&amp;D)'!O$24</f>
        <v>0.02251735158</v>
      </c>
      <c r="R2809" s="372">
        <f>$E2698*'Assumptions (T&amp;D)'!P$24</f>
        <v>0.02251735158</v>
      </c>
      <c r="S2809" s="372">
        <f>$E2698*'Assumptions (T&amp;D)'!Q$24</f>
        <v>0.02251735158</v>
      </c>
      <c r="T2809" s="372">
        <f>$E2698*'Assumptions (T&amp;D)'!R$24</f>
        <v>0.02251735158</v>
      </c>
      <c r="U2809" s="372">
        <f>$E2698*'Assumptions (T&amp;D)'!S$24</f>
        <v>0.02251735158</v>
      </c>
      <c r="V2809" s="372">
        <f>$E2698*'Assumptions (T&amp;D)'!T$24</f>
        <v>0.02251735158</v>
      </c>
      <c r="W2809" s="372">
        <f>$E2698*'Assumptions (T&amp;D)'!U$24</f>
        <v>0.02251735158</v>
      </c>
      <c r="X2809" s="372">
        <f>$E2698*'Assumptions (T&amp;D)'!V$24</f>
        <v>0.02251735158</v>
      </c>
      <c r="Y2809" s="372">
        <f>$E2698*'Assumptions (T&amp;D)'!W$24</f>
        <v>0.01125867579</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0.03267782221</v>
      </c>
      <c r="G2810" s="372">
        <f>$F2698*'Assumptions (T&amp;D)'!D$24</f>
        <v>0.06291570036</v>
      </c>
      <c r="H2810" s="372">
        <f>$F2698*'Assumptions (T&amp;D)'!E$24</f>
        <v>0.05821009396</v>
      </c>
      <c r="I2810" s="372">
        <f>$F2698*'Assumptions (T&amp;D)'!F$24</f>
        <v>0.053853051</v>
      </c>
      <c r="J2810" s="372">
        <f>$F2698*'Assumptions (T&amp;D)'!G$24</f>
        <v>0.04975743061</v>
      </c>
      <c r="K2810" s="372">
        <f>$F2698*'Assumptions (T&amp;D)'!H$24</f>
        <v>0.04609751453</v>
      </c>
      <c r="L2810" s="372">
        <f>$F2698*'Assumptions (T&amp;D)'!I$24</f>
        <v>0.04261188016</v>
      </c>
      <c r="M2810" s="372">
        <f>$F2698*'Assumptions (T&amp;D)'!J$24</f>
        <v>0.03938766837</v>
      </c>
      <c r="N2810" s="372">
        <f>$F2698*'Assumptions (T&amp;D)'!K$24</f>
        <v>0.03886482321</v>
      </c>
      <c r="O2810" s="372">
        <f>$F2698*'Assumptions (T&amp;D)'!L$24</f>
        <v>0.03886482321</v>
      </c>
      <c r="P2810" s="372">
        <f>$F2698*'Assumptions (T&amp;D)'!M$24</f>
        <v>0.03886482321</v>
      </c>
      <c r="Q2810" s="372">
        <f>$F2698*'Assumptions (T&amp;D)'!N$24</f>
        <v>0.03886482321</v>
      </c>
      <c r="R2810" s="372">
        <f>$F2698*'Assumptions (T&amp;D)'!O$24</f>
        <v>0.03886482321</v>
      </c>
      <c r="S2810" s="372">
        <f>$F2698*'Assumptions (T&amp;D)'!P$24</f>
        <v>0.03886482321</v>
      </c>
      <c r="T2810" s="372">
        <f>$F2698*'Assumptions (T&amp;D)'!Q$24</f>
        <v>0.03886482321</v>
      </c>
      <c r="U2810" s="372">
        <f>$F2698*'Assumptions (T&amp;D)'!R$24</f>
        <v>0.03886482321</v>
      </c>
      <c r="V2810" s="372">
        <f>$F2698*'Assumptions (T&amp;D)'!S$24</f>
        <v>0.03886482321</v>
      </c>
      <c r="W2810" s="372">
        <f>$F2698*'Assumptions (T&amp;D)'!T$24</f>
        <v>0.03886482321</v>
      </c>
      <c r="X2810" s="372">
        <f>$F2698*'Assumptions (T&amp;D)'!U$24</f>
        <v>0.03886482321</v>
      </c>
      <c r="Y2810" s="372">
        <f>$F2698*'Assumptions (T&amp;D)'!V$24</f>
        <v>0.03886482321</v>
      </c>
      <c r="Z2810" s="372">
        <f>$F2698*'Assumptions (T&amp;D)'!W$24</f>
        <v>0.01943241161</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0.02941065531</v>
      </c>
      <c r="H2811" s="372">
        <f>$G2698*'Assumptions (T&amp;D)'!D$24</f>
        <v>0.05662531503</v>
      </c>
      <c r="I2811" s="372">
        <f>$G2698*'Assumptions (T&amp;D)'!E$24</f>
        <v>0.05239018066</v>
      </c>
      <c r="J2811" s="372">
        <f>$G2698*'Assumptions (T&amp;D)'!F$24</f>
        <v>0.04846875995</v>
      </c>
      <c r="K2811" s="372">
        <f>$G2698*'Assumptions (T&amp;D)'!G$24</f>
        <v>0.04478262449</v>
      </c>
      <c r="L2811" s="372">
        <f>$G2698*'Assumptions (T&amp;D)'!H$24</f>
        <v>0.04148863109</v>
      </c>
      <c r="M2811" s="372">
        <f>$G2698*'Assumptions (T&amp;D)'!I$24</f>
        <v>0.03835149453</v>
      </c>
      <c r="N2811" s="372">
        <f>$G2698*'Assumptions (T&amp;D)'!J$24</f>
        <v>0.0354496432</v>
      </c>
      <c r="O2811" s="372">
        <f>$G2698*'Assumptions (T&amp;D)'!K$24</f>
        <v>0.03497907272</v>
      </c>
      <c r="P2811" s="372">
        <f>$G2698*'Assumptions (T&amp;D)'!L$24</f>
        <v>0.03497907272</v>
      </c>
      <c r="Q2811" s="372">
        <f>$G2698*'Assumptions (T&amp;D)'!M$24</f>
        <v>0.03497907272</v>
      </c>
      <c r="R2811" s="372">
        <f>$G2698*'Assumptions (T&amp;D)'!N$24</f>
        <v>0.03497907272</v>
      </c>
      <c r="S2811" s="372">
        <f>$G2698*'Assumptions (T&amp;D)'!O$24</f>
        <v>0.03497907272</v>
      </c>
      <c r="T2811" s="372">
        <f>$G2698*'Assumptions (T&amp;D)'!P$24</f>
        <v>0.03497907272</v>
      </c>
      <c r="U2811" s="372">
        <f>$G2698*'Assumptions (T&amp;D)'!Q$24</f>
        <v>0.03497907272</v>
      </c>
      <c r="V2811" s="372">
        <f>$G2698*'Assumptions (T&amp;D)'!R$24</f>
        <v>0.03497907272</v>
      </c>
      <c r="W2811" s="372">
        <f>$G2698*'Assumptions (T&amp;D)'!S$24</f>
        <v>0.03497907272</v>
      </c>
      <c r="X2811" s="372">
        <f>$G2698*'Assumptions (T&amp;D)'!T$24</f>
        <v>0.03497907272</v>
      </c>
      <c r="Y2811" s="372">
        <f>$G2698*'Assumptions (T&amp;D)'!U$24</f>
        <v>0.03497907272</v>
      </c>
      <c r="Z2811" s="372">
        <f>$G2698*'Assumptions (T&amp;D)'!V$24</f>
        <v>0.03497907272</v>
      </c>
      <c r="AA2811" s="372">
        <f>$G2698*'Assumptions (T&amp;D)'!W$24</f>
        <v>0.01748953636</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0.03104063769</v>
      </c>
      <c r="I2812" s="372">
        <f>$H2698*'Assumptions (T&amp;D)'!D$24</f>
        <v>0.05976357444</v>
      </c>
      <c r="J2812" s="372">
        <f>$H2698*'Assumptions (T&amp;D)'!E$24</f>
        <v>0.05529372261</v>
      </c>
      <c r="K2812" s="372">
        <f>$H2698*'Assumptions (T&amp;D)'!F$24</f>
        <v>0.05115497092</v>
      </c>
      <c r="L2812" s="372">
        <f>$H2698*'Assumptions (T&amp;D)'!G$24</f>
        <v>0.04726454433</v>
      </c>
      <c r="M2812" s="372">
        <f>$H2698*'Assumptions (T&amp;D)'!H$24</f>
        <v>0.0437879929</v>
      </c>
      <c r="N2812" s="372">
        <f>$H2698*'Assumptions (T&amp;D)'!I$24</f>
        <v>0.04047699155</v>
      </c>
      <c r="O2812" s="372">
        <f>$H2698*'Assumptions (T&amp;D)'!J$24</f>
        <v>0.0374143153</v>
      </c>
      <c r="P2812" s="372">
        <f>$H2698*'Assumptions (T&amp;D)'!K$24</f>
        <v>0.0369176651</v>
      </c>
      <c r="Q2812" s="372">
        <f>$H2698*'Assumptions (T&amp;D)'!L$24</f>
        <v>0.0369176651</v>
      </c>
      <c r="R2812" s="372">
        <f>$H2698*'Assumptions (T&amp;D)'!M$24</f>
        <v>0.0369176651</v>
      </c>
      <c r="S2812" s="372">
        <f>$H2698*'Assumptions (T&amp;D)'!N$24</f>
        <v>0.0369176651</v>
      </c>
      <c r="T2812" s="372">
        <f>$H2698*'Assumptions (T&amp;D)'!O$24</f>
        <v>0.0369176651</v>
      </c>
      <c r="U2812" s="372">
        <f>$H2698*'Assumptions (T&amp;D)'!P$24</f>
        <v>0.0369176651</v>
      </c>
      <c r="V2812" s="372">
        <f>$H2698*'Assumptions (T&amp;D)'!Q$24</f>
        <v>0.0369176651</v>
      </c>
      <c r="W2812" s="372">
        <f>$H2698*'Assumptions (T&amp;D)'!R$24</f>
        <v>0.0369176651</v>
      </c>
      <c r="X2812" s="372">
        <f>$H2698*'Assumptions (T&amp;D)'!S$24</f>
        <v>0.0369176651</v>
      </c>
      <c r="Y2812" s="372">
        <f>$H2698*'Assumptions (T&amp;D)'!T$24</f>
        <v>0.0369176651</v>
      </c>
      <c r="Z2812" s="372">
        <f>$H2698*'Assumptions (T&amp;D)'!U$24</f>
        <v>0.0369176651</v>
      </c>
      <c r="AA2812" s="372">
        <f>$H2698*'Assumptions (T&amp;D)'!V$24</f>
        <v>0.0369176651</v>
      </c>
      <c r="AB2812" s="372">
        <f>$H2698*'Assumptions (T&amp;D)'!W$24</f>
        <v>0.01845883255</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0.04718422372</v>
      </c>
      <c r="J2813" s="372">
        <f>$I2698*'Assumptions (T&amp;D)'!D$24</f>
        <v>0.09084535873</v>
      </c>
      <c r="K2813" s="372">
        <f>$I2698*'Assumptions (T&amp;D)'!E$24</f>
        <v>0.08405083052</v>
      </c>
      <c r="L2813" s="372">
        <f>$I2698*'Assumptions (T&amp;D)'!F$24</f>
        <v>0.07775960069</v>
      </c>
      <c r="M2813" s="372">
        <f>$I2698*'Assumptions (T&amp;D)'!G$24</f>
        <v>0.07184584465</v>
      </c>
      <c r="N2813" s="372">
        <f>$I2698*'Assumptions (T&amp;D)'!H$24</f>
        <v>0.06656121159</v>
      </c>
      <c r="O2813" s="372">
        <f>$I2698*'Assumptions (T&amp;D)'!I$24</f>
        <v>0.06152822773</v>
      </c>
      <c r="P2813" s="372">
        <f>$I2698*'Assumptions (T&amp;D)'!J$24</f>
        <v>0.05687271766</v>
      </c>
      <c r="Q2813" s="372">
        <f>$I2698*'Assumptions (T&amp;D)'!K$24</f>
        <v>0.05611777008</v>
      </c>
      <c r="R2813" s="372">
        <f>$I2698*'Assumptions (T&amp;D)'!L$24</f>
        <v>0.05611777008</v>
      </c>
      <c r="S2813" s="372">
        <f>$I2698*'Assumptions (T&amp;D)'!M$24</f>
        <v>0.05611777008</v>
      </c>
      <c r="T2813" s="372">
        <f>$I2698*'Assumptions (T&amp;D)'!N$24</f>
        <v>0.05611777008</v>
      </c>
      <c r="U2813" s="372">
        <f>$I2698*'Assumptions (T&amp;D)'!O$24</f>
        <v>0.05611777008</v>
      </c>
      <c r="V2813" s="372">
        <f>$I2698*'Assumptions (T&amp;D)'!P$24</f>
        <v>0.05611777008</v>
      </c>
      <c r="W2813" s="372">
        <f>$I2698*'Assumptions (T&amp;D)'!Q$24</f>
        <v>0.05611777008</v>
      </c>
      <c r="X2813" s="372">
        <f>$I2698*'Assumptions (T&amp;D)'!R$24</f>
        <v>0.05611777008</v>
      </c>
      <c r="Y2813" s="372">
        <f>$I2698*'Assumptions (T&amp;D)'!S$24</f>
        <v>0.05611777008</v>
      </c>
      <c r="Z2813" s="372">
        <f>$I2698*'Assumptions (T&amp;D)'!T$24</f>
        <v>0.05611777008</v>
      </c>
      <c r="AA2813" s="372">
        <f>$I2698*'Assumptions (T&amp;D)'!U$24</f>
        <v>0.05611777008</v>
      </c>
      <c r="AB2813" s="372">
        <f>$I2698*'Assumptions (T&amp;D)'!V$24</f>
        <v>0.05611777008</v>
      </c>
      <c r="AC2813" s="372">
        <f>$I2698*'Assumptions (T&amp;D)'!W$24</f>
        <v>0.02805888504</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0.03891348844</v>
      </c>
      <c r="K2814" s="372">
        <f>$J2698*'Assumptions (T&amp;D)'!D$24</f>
        <v>0.07492143642</v>
      </c>
      <c r="L2814" s="372">
        <f>$J2698*'Assumptions (T&amp;D)'!E$24</f>
        <v>0.06931789408</v>
      </c>
      <c r="M2814" s="372">
        <f>$J2698*'Assumptions (T&amp;D)'!F$24</f>
        <v>0.06412942896</v>
      </c>
      <c r="N2814" s="372">
        <f>$J2698*'Assumptions (T&amp;D)'!G$24</f>
        <v>0.05925227174</v>
      </c>
      <c r="O2814" s="372">
        <f>$J2698*'Assumptions (T&amp;D)'!H$24</f>
        <v>0.05489396103</v>
      </c>
      <c r="P2814" s="372">
        <f>$J2698*'Assumptions (T&amp;D)'!I$24</f>
        <v>0.05074318893</v>
      </c>
      <c r="Q2814" s="372">
        <f>$J2698*'Assumptions (T&amp;D)'!J$24</f>
        <v>0.04690372474</v>
      </c>
      <c r="R2814" s="372">
        <f>$J2698*'Assumptions (T&amp;D)'!K$24</f>
        <v>0.04628110892</v>
      </c>
      <c r="S2814" s="372">
        <f>$J2698*'Assumptions (T&amp;D)'!L$24</f>
        <v>0.04628110892</v>
      </c>
      <c r="T2814" s="372">
        <f>$J2698*'Assumptions (T&amp;D)'!M$24</f>
        <v>0.04628110892</v>
      </c>
      <c r="U2814" s="372">
        <f>$J2698*'Assumptions (T&amp;D)'!N$24</f>
        <v>0.04628110892</v>
      </c>
      <c r="V2814" s="372">
        <f>$J2698*'Assumptions (T&amp;D)'!O$24</f>
        <v>0.04628110892</v>
      </c>
      <c r="W2814" s="372">
        <f>$J2698*'Assumptions (T&amp;D)'!P$24</f>
        <v>0.04628110892</v>
      </c>
      <c r="X2814" s="372">
        <f>$J2698*'Assumptions (T&amp;D)'!Q$24</f>
        <v>0.04628110892</v>
      </c>
      <c r="Y2814" s="372">
        <f>$J2698*'Assumptions (T&amp;D)'!R$24</f>
        <v>0.04628110892</v>
      </c>
      <c r="Z2814" s="372">
        <f>$J2698*'Assumptions (T&amp;D)'!S$24</f>
        <v>0.04628110892</v>
      </c>
      <c r="AA2814" s="372">
        <f>$J2698*'Assumptions (T&amp;D)'!T$24</f>
        <v>0.04628110892</v>
      </c>
      <c r="AB2814" s="372">
        <f>$J2698*'Assumptions (T&amp;D)'!U$24</f>
        <v>0.04628110892</v>
      </c>
      <c r="AC2814" s="372">
        <f>$J2698*'Assumptions (T&amp;D)'!V$24</f>
        <v>0.04628110892</v>
      </c>
      <c r="AD2814" s="372">
        <f>$J2698*'Assumptions (T&amp;D)'!W$24</f>
        <v>0.02314055446</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0.02949662749</v>
      </c>
      <c r="L2815" s="372">
        <f>$K2698*'Assumptions (T&amp;D)'!D$24</f>
        <v>0.05679084013</v>
      </c>
      <c r="M2815" s="372">
        <f>$K2698*'Assumptions (T&amp;D)'!E$24</f>
        <v>0.05254332578</v>
      </c>
      <c r="N2815" s="372">
        <f>$K2698*'Assumptions (T&amp;D)'!F$24</f>
        <v>0.04861044211</v>
      </c>
      <c r="O2815" s="372">
        <f>$K2698*'Assumptions (T&amp;D)'!G$24</f>
        <v>0.04491353146</v>
      </c>
      <c r="P2815" s="372">
        <f>$K2698*'Assumptions (T&amp;D)'!H$24</f>
        <v>0.04160990918</v>
      </c>
      <c r="Q2815" s="372">
        <f>$K2698*'Assumptions (T&amp;D)'!I$24</f>
        <v>0.03846360225</v>
      </c>
      <c r="R2815" s="372">
        <f>$K2698*'Assumptions (T&amp;D)'!J$24</f>
        <v>0.03555326834</v>
      </c>
      <c r="S2815" s="372">
        <f>$K2698*'Assumptions (T&amp;D)'!K$24</f>
        <v>0.0350813223</v>
      </c>
      <c r="T2815" s="372">
        <f>$K2698*'Assumptions (T&amp;D)'!L$24</f>
        <v>0.0350813223</v>
      </c>
      <c r="U2815" s="372">
        <f>$K2698*'Assumptions (T&amp;D)'!M$24</f>
        <v>0.0350813223</v>
      </c>
      <c r="V2815" s="372">
        <f>$K2698*'Assumptions (T&amp;D)'!N$24</f>
        <v>0.0350813223</v>
      </c>
      <c r="W2815" s="372">
        <f>$K2698*'Assumptions (T&amp;D)'!O$24</f>
        <v>0.0350813223</v>
      </c>
      <c r="X2815" s="372">
        <f>$K2698*'Assumptions (T&amp;D)'!P$24</f>
        <v>0.0350813223</v>
      </c>
      <c r="Y2815" s="372">
        <f>$K2698*'Assumptions (T&amp;D)'!Q$24</f>
        <v>0.0350813223</v>
      </c>
      <c r="Z2815" s="372">
        <f>$K2698*'Assumptions (T&amp;D)'!R$24</f>
        <v>0.0350813223</v>
      </c>
      <c r="AA2815" s="372">
        <f>$K2698*'Assumptions (T&amp;D)'!S$24</f>
        <v>0.0350813223</v>
      </c>
      <c r="AB2815" s="372">
        <f>$K2698*'Assumptions (T&amp;D)'!T$24</f>
        <v>0.0350813223</v>
      </c>
      <c r="AC2815" s="372">
        <f>$K2698*'Assumptions (T&amp;D)'!U$24</f>
        <v>0.0350813223</v>
      </c>
      <c r="AD2815" s="372">
        <f>$K2698*'Assumptions (T&amp;D)'!V$24</f>
        <v>0.0350813223</v>
      </c>
      <c r="AE2815" s="372">
        <f>$K2698*'Assumptions (T&amp;D)'!W$24</f>
        <v>0.01754066115</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0.07626685718</v>
      </c>
      <c r="M2816" s="372">
        <f>$L2698*'Assumptions (T&amp;D)'!D$24</f>
        <v>0.1468391224</v>
      </c>
      <c r="N2816" s="372">
        <f>$L2698*'Assumptions (T&amp;D)'!E$24</f>
        <v>0.1358566949</v>
      </c>
      <c r="O2816" s="372">
        <f>$L2698*'Assumptions (T&amp;D)'!F$24</f>
        <v>0.1256877806</v>
      </c>
      <c r="P2816" s="372">
        <f>$L2698*'Assumptions (T&amp;D)'!G$24</f>
        <v>0.1161290012</v>
      </c>
      <c r="Q2816" s="372">
        <f>$L2698*'Assumptions (T&amp;D)'!H$24</f>
        <v>0.1075871132</v>
      </c>
      <c r="R2816" s="372">
        <f>$L2698*'Assumptions (T&amp;D)'!I$24</f>
        <v>0.09945198177</v>
      </c>
      <c r="S2816" s="372">
        <f>$L2698*'Assumptions (T&amp;D)'!J$24</f>
        <v>0.09192698519</v>
      </c>
      <c r="T2816" s="372">
        <f>$L2698*'Assumptions (T&amp;D)'!K$24</f>
        <v>0.09070671548</v>
      </c>
      <c r="U2816" s="372">
        <f>$L2698*'Assumptions (T&amp;D)'!L$24</f>
        <v>0.09070671548</v>
      </c>
      <c r="V2816" s="372">
        <f>$L2698*'Assumptions (T&amp;D)'!M$24</f>
        <v>0.09070671548</v>
      </c>
      <c r="W2816" s="372">
        <f>$L2698*'Assumptions (T&amp;D)'!N$24</f>
        <v>0.09070671548</v>
      </c>
      <c r="X2816" s="372">
        <f>$L2698*'Assumptions (T&amp;D)'!O$24</f>
        <v>0.09070671548</v>
      </c>
      <c r="Y2816" s="372">
        <f>$L2698*'Assumptions (T&amp;D)'!P$24</f>
        <v>0.09070671548</v>
      </c>
      <c r="Z2816" s="372">
        <f>$L2698*'Assumptions (T&amp;D)'!Q$24</f>
        <v>0.09070671548</v>
      </c>
      <c r="AA2816" s="372">
        <f>$L2698*'Assumptions (T&amp;D)'!R$24</f>
        <v>0.09070671548</v>
      </c>
      <c r="AB2816" s="372">
        <f>$L2698*'Assumptions (T&amp;D)'!S$24</f>
        <v>0.09070671548</v>
      </c>
      <c r="AC2816" s="372">
        <f>$L2698*'Assumptions (T&amp;D)'!T$24</f>
        <v>0.09070671548</v>
      </c>
      <c r="AD2816" s="372">
        <f>$L2698*'Assumptions (T&amp;D)'!U$24</f>
        <v>0.09070671548</v>
      </c>
      <c r="AE2816" s="372">
        <f>$L2698*'Assumptions (T&amp;D)'!V$24</f>
        <v>0.09070671548</v>
      </c>
      <c r="AF2816" s="372">
        <f>$L2698*'Assumptions (T&amp;D)'!W$24</f>
        <v>0.04535335774</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0.07817087763</v>
      </c>
      <c r="N2817" s="372">
        <f>$M2698*'Assumptions (T&amp;D)'!D$24</f>
        <v>0.1505049964</v>
      </c>
      <c r="O2817" s="372">
        <f>$M2698*'Assumptions (T&amp;D)'!E$24</f>
        <v>0.13924839</v>
      </c>
      <c r="P2817" s="372">
        <f>$M2698*'Assumptions (T&amp;D)'!F$24</f>
        <v>0.1288256063</v>
      </c>
      <c r="Q2817" s="372">
        <f>$M2698*'Assumptions (T&amp;D)'!G$24</f>
        <v>0.1190281897</v>
      </c>
      <c r="R2817" s="372">
        <f>$M2698*'Assumptions (T&amp;D)'!H$24</f>
        <v>0.1102730514</v>
      </c>
      <c r="S2817" s="372">
        <f>$M2698*'Assumptions (T&amp;D)'!I$24</f>
        <v>0.1019348244</v>
      </c>
      <c r="T2817" s="372">
        <f>$M2698*'Assumptions (T&amp;D)'!J$24</f>
        <v>0.0942219645</v>
      </c>
      <c r="U2817" s="372">
        <f>$M2698*'Assumptions (T&amp;D)'!K$24</f>
        <v>0.09297123046</v>
      </c>
      <c r="V2817" s="372">
        <f>$M2698*'Assumptions (T&amp;D)'!L$24</f>
        <v>0.09297123046</v>
      </c>
      <c r="W2817" s="372">
        <f>$M2698*'Assumptions (T&amp;D)'!M$24</f>
        <v>0.09297123046</v>
      </c>
      <c r="X2817" s="372">
        <f>$M2698*'Assumptions (T&amp;D)'!N$24</f>
        <v>0.09297123046</v>
      </c>
      <c r="Y2817" s="372">
        <f>$M2698*'Assumptions (T&amp;D)'!O$24</f>
        <v>0.09297123046</v>
      </c>
      <c r="Z2817" s="372">
        <f>$M2698*'Assumptions (T&amp;D)'!P$24</f>
        <v>0.09297123046</v>
      </c>
      <c r="AA2817" s="372">
        <f>$M2698*'Assumptions (T&amp;D)'!Q$24</f>
        <v>0.09297123046</v>
      </c>
      <c r="AB2817" s="372">
        <f>$M2698*'Assumptions (T&amp;D)'!R$24</f>
        <v>0.09297123046</v>
      </c>
      <c r="AC2817" s="372">
        <f>$M2698*'Assumptions (T&amp;D)'!S$24</f>
        <v>0.09297123046</v>
      </c>
      <c r="AD2817" s="372">
        <f>$M2698*'Assumptions (T&amp;D)'!T$24</f>
        <v>0.09297123046</v>
      </c>
      <c r="AE2817" s="372">
        <f>$M2698*'Assumptions (T&amp;D)'!U$24</f>
        <v>0.09297123046</v>
      </c>
      <c r="AF2817" s="372">
        <f>$M2698*'Assumptions (T&amp;D)'!V$24</f>
        <v>0.09297123046</v>
      </c>
      <c r="AG2817" s="372">
        <f>$M2698*'Assumptions (T&amp;D)'!W$24</f>
        <v>0.04648561523</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0.04300082238</v>
      </c>
      <c r="O2818" s="372">
        <f>$N2698*'Assumptions (T&amp;D)'!D$24</f>
        <v>0.08279091669</v>
      </c>
      <c r="P2818" s="372">
        <f>$N2698*'Assumptions (T&amp;D)'!E$24</f>
        <v>0.07659879826</v>
      </c>
      <c r="Q2818" s="372">
        <f>$N2698*'Assumptions (T&amp;D)'!F$24</f>
        <v>0.07086535528</v>
      </c>
      <c r="R2818" s="372">
        <f>$N2698*'Assumptions (T&amp;D)'!G$24</f>
        <v>0.06547591887</v>
      </c>
      <c r="S2818" s="372">
        <f>$N2698*'Assumptions (T&amp;D)'!H$24</f>
        <v>0.06065982677</v>
      </c>
      <c r="T2818" s="372">
        <f>$N2698*'Assumptions (T&amp;D)'!I$24</f>
        <v>0.05607307238</v>
      </c>
      <c r="U2818" s="372">
        <f>$N2698*'Assumptions (T&amp;D)'!J$24</f>
        <v>0.05183032457</v>
      </c>
      <c r="V2818" s="372">
        <f>$N2698*'Assumptions (T&amp;D)'!K$24</f>
        <v>0.05114231142</v>
      </c>
      <c r="W2818" s="372">
        <f>$N2698*'Assumptions (T&amp;D)'!L$24</f>
        <v>0.05114231142</v>
      </c>
      <c r="X2818" s="372">
        <f>$N2698*'Assumptions (T&amp;D)'!M$24</f>
        <v>0.05114231142</v>
      </c>
      <c r="Y2818" s="372">
        <f>$N2698*'Assumptions (T&amp;D)'!N$24</f>
        <v>0.05114231142</v>
      </c>
      <c r="Z2818" s="372">
        <f>$N2698*'Assumptions (T&amp;D)'!O$24</f>
        <v>0.05114231142</v>
      </c>
      <c r="AA2818" s="372">
        <f>$N2698*'Assumptions (T&amp;D)'!P$24</f>
        <v>0.05114231142</v>
      </c>
      <c r="AB2818" s="372">
        <f>$N2698*'Assumptions (T&amp;D)'!Q$24</f>
        <v>0.05114231142</v>
      </c>
      <c r="AC2818" s="372">
        <f>$N2698*'Assumptions (T&amp;D)'!R$24</f>
        <v>0.05114231142</v>
      </c>
      <c r="AD2818" s="372">
        <f>$N2698*'Assumptions (T&amp;D)'!S$24</f>
        <v>0.05114231142</v>
      </c>
      <c r="AE2818" s="372">
        <f>$N2698*'Assumptions (T&amp;D)'!T$24</f>
        <v>0.05114231142</v>
      </c>
      <c r="AF2818" s="372">
        <f>$N2698*'Assumptions (T&amp;D)'!U$24</f>
        <v>0.05114231142</v>
      </c>
      <c r="AG2818" s="372">
        <f>$N2698*'Assumptions (T&amp;D)'!V$24</f>
        <v>0.05114231142</v>
      </c>
      <c r="AH2818" s="372">
        <f>$N2698*'Assumptions (T&amp;D)'!W$24</f>
        <v>0.02557115571</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0.1633407442</v>
      </c>
      <c r="P2819" s="372">
        <f>$O2698*'Assumptions (T&amp;D)'!D$24</f>
        <v>0.3144853794</v>
      </c>
      <c r="Q2819" s="372">
        <f>$O2698*'Assumptions (T&amp;D)'!E$24</f>
        <v>0.2909643123</v>
      </c>
      <c r="R2819" s="372">
        <f>$O2698*'Assumptions (T&amp;D)'!F$24</f>
        <v>0.2691855464</v>
      </c>
      <c r="S2819" s="372">
        <f>$O2698*'Assumptions (T&amp;D)'!G$24</f>
        <v>0.2487135065</v>
      </c>
      <c r="T2819" s="372">
        <f>$O2698*'Assumptions (T&amp;D)'!H$24</f>
        <v>0.2304193431</v>
      </c>
      <c r="U2819" s="372">
        <f>$O2698*'Assumptions (T&amp;D)'!I$24</f>
        <v>0.2129963304</v>
      </c>
      <c r="V2819" s="372">
        <f>$O2698*'Assumptions (T&amp;D)'!J$24</f>
        <v>0.1968800436</v>
      </c>
      <c r="W2819" s="372">
        <f>$O2698*'Assumptions (T&amp;D)'!K$24</f>
        <v>0.1942665917</v>
      </c>
      <c r="X2819" s="372">
        <f>$O2698*'Assumptions (T&amp;D)'!L$24</f>
        <v>0.1942665917</v>
      </c>
      <c r="Y2819" s="372">
        <f>$O2698*'Assumptions (T&amp;D)'!M$24</f>
        <v>0.1942665917</v>
      </c>
      <c r="Z2819" s="372">
        <f>$O2698*'Assumptions (T&amp;D)'!N$24</f>
        <v>0.1942665917</v>
      </c>
      <c r="AA2819" s="372">
        <f>$O2698*'Assumptions (T&amp;D)'!O$24</f>
        <v>0.1942665917</v>
      </c>
      <c r="AB2819" s="372">
        <f>$O2698*'Assumptions (T&amp;D)'!P$24</f>
        <v>0.1942665917</v>
      </c>
      <c r="AC2819" s="372">
        <f>$O2698*'Assumptions (T&amp;D)'!Q$24</f>
        <v>0.1942665917</v>
      </c>
      <c r="AD2819" s="372">
        <f>$O2698*'Assumptions (T&amp;D)'!R$24</f>
        <v>0.1942665917</v>
      </c>
      <c r="AE2819" s="372">
        <f>$O2698*'Assumptions (T&amp;D)'!S$24</f>
        <v>0.1942665917</v>
      </c>
      <c r="AF2819" s="372">
        <f>$O2698*'Assumptions (T&amp;D)'!T$24</f>
        <v>0.1942665917</v>
      </c>
      <c r="AG2819" s="372">
        <f>$O2698*'Assumptions (T&amp;D)'!U$24</f>
        <v>0.1942665917</v>
      </c>
      <c r="AH2819" s="372">
        <f>$O2698*'Assumptions (T&amp;D)'!V$24</f>
        <v>0.1942665917</v>
      </c>
      <c r="AI2819" s="372">
        <f>$O2698*'Assumptions (T&amp;D)'!W$24</f>
        <v>0.09713329587</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0.1515926827</v>
      </c>
      <c r="Q2820" s="372">
        <f>$P2698*'Assumptions (T&amp;D)'!D$24</f>
        <v>0.2918664451</v>
      </c>
      <c r="R2820" s="372">
        <f>$P2698*'Assumptions (T&amp;D)'!E$24</f>
        <v>0.2700370988</v>
      </c>
      <c r="S2820" s="372">
        <f>$P2698*'Assumptions (T&amp;D)'!F$24</f>
        <v>0.2498247411</v>
      </c>
      <c r="T2820" s="372">
        <f>$P2698*'Assumptions (T&amp;D)'!G$24</f>
        <v>0.2308251248</v>
      </c>
      <c r="U2820" s="372">
        <f>$P2698*'Assumptions (T&amp;D)'!H$24</f>
        <v>0.2138467444</v>
      </c>
      <c r="V2820" s="372">
        <f>$P2698*'Assumptions (T&amp;D)'!I$24</f>
        <v>0.1976768582</v>
      </c>
      <c r="W2820" s="372">
        <f>$P2698*'Assumptions (T&amp;D)'!J$24</f>
        <v>0.1827197135</v>
      </c>
      <c r="X2820" s="372">
        <f>$P2698*'Assumptions (T&amp;D)'!K$24</f>
        <v>0.1802942306</v>
      </c>
      <c r="Y2820" s="372">
        <f>$P2698*'Assumptions (T&amp;D)'!L$24</f>
        <v>0.1802942306</v>
      </c>
      <c r="Z2820" s="372">
        <f>$P2698*'Assumptions (T&amp;D)'!M$24</f>
        <v>0.1802942306</v>
      </c>
      <c r="AA2820" s="372">
        <f>$P2698*'Assumptions (T&amp;D)'!N$24</f>
        <v>0.1802942306</v>
      </c>
      <c r="AB2820" s="372">
        <f>$P2698*'Assumptions (T&amp;D)'!O$24</f>
        <v>0.1802942306</v>
      </c>
      <c r="AC2820" s="372">
        <f>$P2698*'Assumptions (T&amp;D)'!P$24</f>
        <v>0.1802942306</v>
      </c>
      <c r="AD2820" s="372">
        <f>$P2698*'Assumptions (T&amp;D)'!Q$24</f>
        <v>0.1802942306</v>
      </c>
      <c r="AE2820" s="372">
        <f>$P2698*'Assumptions (T&amp;D)'!R$24</f>
        <v>0.1802942306</v>
      </c>
      <c r="AF2820" s="372">
        <f>$P2698*'Assumptions (T&amp;D)'!S$24</f>
        <v>0.1802942306</v>
      </c>
      <c r="AG2820" s="372">
        <f>$P2698*'Assumptions (T&amp;D)'!T$24</f>
        <v>0.1802942306</v>
      </c>
      <c r="AH2820" s="372">
        <f>$P2698*'Assumptions (T&amp;D)'!U$24</f>
        <v>0.1802942306</v>
      </c>
      <c r="AI2820" s="372">
        <f>$P2698*'Assumptions (T&amp;D)'!V$24</f>
        <v>0.1802942306</v>
      </c>
      <c r="AJ2820" s="372">
        <f>$P2698*'Assumptions (T&amp;D)'!W$24</f>
        <v>0.09014711531</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0.1262298805</v>
      </c>
      <c r="R2821" s="372">
        <f>$Q2698*'Assumptions (T&amp;D)'!D$24</f>
        <v>0.2430345966</v>
      </c>
      <c r="S2821" s="372">
        <f>$Q2698*'Assumptions (T&amp;D)'!E$24</f>
        <v>0.2248574938</v>
      </c>
      <c r="T2821" s="372">
        <f>$Q2698*'Assumptions (T&amp;D)'!F$24</f>
        <v>0.2080268431</v>
      </c>
      <c r="U2821" s="372">
        <f>$Q2698*'Assumptions (T&amp;D)'!G$24</f>
        <v>0.1922060314</v>
      </c>
      <c r="V2821" s="372">
        <f>$Q2698*'Assumptions (T&amp;D)'!H$24</f>
        <v>0.1780682848</v>
      </c>
      <c r="W2821" s="372">
        <f>$Q2698*'Assumptions (T&amp;D)'!I$24</f>
        <v>0.1646037642</v>
      </c>
      <c r="X2821" s="372">
        <f>$Q2698*'Assumptions (T&amp;D)'!J$24</f>
        <v>0.1521490826</v>
      </c>
      <c r="Y2821" s="372">
        <f>$Q2698*'Assumptions (T&amp;D)'!K$24</f>
        <v>0.1501294045</v>
      </c>
      <c r="Z2821" s="372">
        <f>$Q2698*'Assumptions (T&amp;D)'!L$24</f>
        <v>0.1501294045</v>
      </c>
      <c r="AA2821" s="372">
        <f>$Q2698*'Assumptions (T&amp;D)'!M$24</f>
        <v>0.1501294045</v>
      </c>
      <c r="AB2821" s="372">
        <f>$Q2698*'Assumptions (T&amp;D)'!N$24</f>
        <v>0.1501294045</v>
      </c>
      <c r="AC2821" s="372">
        <f>$Q2698*'Assumptions (T&amp;D)'!O$24</f>
        <v>0.1501294045</v>
      </c>
      <c r="AD2821" s="372">
        <f>$Q2698*'Assumptions (T&amp;D)'!P$24</f>
        <v>0.1501294045</v>
      </c>
      <c r="AE2821" s="372">
        <f>$Q2698*'Assumptions (T&amp;D)'!Q$24</f>
        <v>0.1501294045</v>
      </c>
      <c r="AF2821" s="372">
        <f>$Q2698*'Assumptions (T&amp;D)'!R$24</f>
        <v>0.1501294045</v>
      </c>
      <c r="AG2821" s="372">
        <f>$Q2698*'Assumptions (T&amp;D)'!S$24</f>
        <v>0.1501294045</v>
      </c>
      <c r="AH2821" s="372">
        <f>$Q2698*'Assumptions (T&amp;D)'!T$24</f>
        <v>0.1501294045</v>
      </c>
      <c r="AI2821" s="372">
        <f>$Q2698*'Assumptions (T&amp;D)'!U$24</f>
        <v>0.1501294045</v>
      </c>
      <c r="AJ2821" s="372">
        <f>$Q2698*'Assumptions (T&amp;D)'!V$24</f>
        <v>0.1501294045</v>
      </c>
      <c r="AK2821" s="372">
        <f>$Q2698*'Assumptions (T&amp;D)'!W$24</f>
        <v>0.07506470227</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0.1212509677</v>
      </c>
      <c r="S2822" s="372">
        <f>$R2698*'Assumptions (T&amp;D)'!D$24</f>
        <v>0.2334485298</v>
      </c>
      <c r="T2822" s="372">
        <f>$R2698*'Assumptions (T&amp;D)'!E$24</f>
        <v>0.2159883904</v>
      </c>
      <c r="U2822" s="372">
        <f>$R2698*'Assumptions (T&amp;D)'!F$24</f>
        <v>0.1998215947</v>
      </c>
      <c r="V2822" s="372">
        <f>$R2698*'Assumptions (T&amp;D)'!G$24</f>
        <v>0.1846248068</v>
      </c>
      <c r="W2822" s="372">
        <f>$R2698*'Assumptions (T&amp;D)'!H$24</f>
        <v>0.1710446984</v>
      </c>
      <c r="X2822" s="372">
        <f>$R2698*'Assumptions (T&amp;D)'!I$24</f>
        <v>0.1581112618</v>
      </c>
      <c r="Y2822" s="372">
        <f>$R2698*'Assumptions (T&amp;D)'!J$24</f>
        <v>0.146147833</v>
      </c>
      <c r="Z2822" s="372">
        <f>$R2698*'Assumptions (T&amp;D)'!K$24</f>
        <v>0.1442078175</v>
      </c>
      <c r="AA2822" s="372">
        <f>$R2698*'Assumptions (T&amp;D)'!L$24</f>
        <v>0.1442078175</v>
      </c>
      <c r="AB2822" s="372">
        <f>$R2698*'Assumptions (T&amp;D)'!M$24</f>
        <v>0.1442078175</v>
      </c>
      <c r="AC2822" s="372">
        <f>$R2698*'Assumptions (T&amp;D)'!N$24</f>
        <v>0.1442078175</v>
      </c>
      <c r="AD2822" s="372">
        <f>$R2698*'Assumptions (T&amp;D)'!O$24</f>
        <v>0.1442078175</v>
      </c>
      <c r="AE2822" s="372">
        <f>$R2698*'Assumptions (T&amp;D)'!P$24</f>
        <v>0.1442078175</v>
      </c>
      <c r="AF2822" s="372">
        <f>$R2698*'Assumptions (T&amp;D)'!Q$24</f>
        <v>0.1442078175</v>
      </c>
      <c r="AG2822" s="372">
        <f>$R2698*'Assumptions (T&amp;D)'!R$24</f>
        <v>0.1442078175</v>
      </c>
      <c r="AH2822" s="372">
        <f>$R2698*'Assumptions (T&amp;D)'!S$24</f>
        <v>0.1442078175</v>
      </c>
      <c r="AI2822" s="372">
        <f>$R2698*'Assumptions (T&amp;D)'!T$24</f>
        <v>0.1442078175</v>
      </c>
      <c r="AJ2822" s="372">
        <f>$R2698*'Assumptions (T&amp;D)'!U$24</f>
        <v>0.1442078175</v>
      </c>
      <c r="AK2822" s="372">
        <f>$R2698*'Assumptions (T&amp;D)'!V$24</f>
        <v>0.1442078175</v>
      </c>
      <c r="AL2822" s="372">
        <f>$R2698*'Assumptions (T&amp;D)'!W$24</f>
        <v>0.07210390877</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0.113859026</v>
      </c>
      <c r="T2823" s="372">
        <f>$S2698*'Assumptions (T&amp;D)'!D$24</f>
        <v>0.219216578</v>
      </c>
      <c r="U2823" s="372">
        <f>$S2698*'Assumptions (T&amp;D)'!E$24</f>
        <v>0.2028208782</v>
      </c>
      <c r="V2823" s="372">
        <f>$S2698*'Assumptions (T&amp;D)'!F$24</f>
        <v>0.1876396748</v>
      </c>
      <c r="W2823" s="372">
        <f>$S2698*'Assumptions (T&amp;D)'!G$24</f>
        <v>0.1733693435</v>
      </c>
      <c r="X2823" s="372">
        <f>$S2698*'Assumptions (T&amp;D)'!H$24</f>
        <v>0.1606171326</v>
      </c>
      <c r="Y2823" s="372">
        <f>$S2698*'Assumptions (T&amp;D)'!I$24</f>
        <v>0.1484721698</v>
      </c>
      <c r="Z2823" s="372">
        <f>$S2698*'Assumptions (T&amp;D)'!J$24</f>
        <v>0.1372380793</v>
      </c>
      <c r="AA2823" s="372">
        <f>$S2698*'Assumptions (T&amp;D)'!K$24</f>
        <v>0.1354163349</v>
      </c>
      <c r="AB2823" s="372">
        <f>$S2698*'Assumptions (T&amp;D)'!L$24</f>
        <v>0.1354163349</v>
      </c>
      <c r="AC2823" s="372">
        <f>$S2698*'Assumptions (T&amp;D)'!M$24</f>
        <v>0.1354163349</v>
      </c>
      <c r="AD2823" s="372">
        <f>$S2698*'Assumptions (T&amp;D)'!N$24</f>
        <v>0.1354163349</v>
      </c>
      <c r="AE2823" s="372">
        <f>$S2698*'Assumptions (T&amp;D)'!O$24</f>
        <v>0.1354163349</v>
      </c>
      <c r="AF2823" s="372">
        <f>$S2698*'Assumptions (T&amp;D)'!P$24</f>
        <v>0.1354163349</v>
      </c>
      <c r="AG2823" s="372">
        <f>$S2698*'Assumptions (T&amp;D)'!Q$24</f>
        <v>0.1354163349</v>
      </c>
      <c r="AH2823" s="372">
        <f>$S2698*'Assumptions (T&amp;D)'!R$24</f>
        <v>0.1354163349</v>
      </c>
      <c r="AI2823" s="372">
        <f>$S2698*'Assumptions (T&amp;D)'!S$24</f>
        <v>0.1354163349</v>
      </c>
      <c r="AJ2823" s="372">
        <f>$S2698*'Assumptions (T&amp;D)'!T$24</f>
        <v>0.1354163349</v>
      </c>
      <c r="AK2823" s="372">
        <f>$S2698*'Assumptions (T&amp;D)'!U$24</f>
        <v>0.1354163349</v>
      </c>
      <c r="AL2823" s="372">
        <f>$S2698*'Assumptions (T&amp;D)'!V$24</f>
        <v>0.1354163349</v>
      </c>
      <c r="AM2823" s="372">
        <f>$S2698*'Assumptions (T&amp;D)'!W$24</f>
        <v>0.06770816743</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0.1430367509</v>
      </c>
      <c r="U2824" s="372">
        <f>$T2698*'Assumptions (T&amp;D)'!D$24</f>
        <v>0.2753934243</v>
      </c>
      <c r="V2824" s="372">
        <f>$T2698*'Assumptions (T&amp;D)'!E$24</f>
        <v>0.2547961322</v>
      </c>
      <c r="W2824" s="372">
        <f>$T2698*'Assumptions (T&amp;D)'!F$24</f>
        <v>0.2357245654</v>
      </c>
      <c r="X2824" s="372">
        <f>$T2698*'Assumptions (T&amp;D)'!G$24</f>
        <v>0.2177972926</v>
      </c>
      <c r="Y2824" s="372">
        <f>$T2698*'Assumptions (T&amp;D)'!H$24</f>
        <v>0.2017771765</v>
      </c>
      <c r="Z2824" s="372">
        <f>$T2698*'Assumptions (T&amp;D)'!I$24</f>
        <v>0.1865199231</v>
      </c>
      <c r="AA2824" s="372">
        <f>$T2698*'Assumptions (T&amp;D)'!J$24</f>
        <v>0.1724069637</v>
      </c>
      <c r="AB2824" s="372">
        <f>$T2698*'Assumptions (T&amp;D)'!K$24</f>
        <v>0.1701183757</v>
      </c>
      <c r="AC2824" s="372">
        <f>$T2698*'Assumptions (T&amp;D)'!L$24</f>
        <v>0.1701183757</v>
      </c>
      <c r="AD2824" s="372">
        <f>$T2698*'Assumptions (T&amp;D)'!M$24</f>
        <v>0.1701183757</v>
      </c>
      <c r="AE2824" s="372">
        <f>$T2698*'Assumptions (T&amp;D)'!N$24</f>
        <v>0.1701183757</v>
      </c>
      <c r="AF2824" s="372">
        <f>$T2698*'Assumptions (T&amp;D)'!O$24</f>
        <v>0.1701183757</v>
      </c>
      <c r="AG2824" s="372">
        <f>$T2698*'Assumptions (T&amp;D)'!P$24</f>
        <v>0.1701183757</v>
      </c>
      <c r="AH2824" s="372">
        <f>$T2698*'Assumptions (T&amp;D)'!Q$24</f>
        <v>0.1701183757</v>
      </c>
      <c r="AI2824" s="372">
        <f>$T2698*'Assumptions (T&amp;D)'!R$24</f>
        <v>0.1701183757</v>
      </c>
      <c r="AJ2824" s="372">
        <f>$T2698*'Assumptions (T&amp;D)'!S$24</f>
        <v>0.1701183757</v>
      </c>
      <c r="AK2824" s="372">
        <f>$T2698*'Assumptions (T&amp;D)'!T$24</f>
        <v>0.1701183757</v>
      </c>
      <c r="AL2824" s="372">
        <f>$T2698*'Assumptions (T&amp;D)'!U$24</f>
        <v>0.1701183757</v>
      </c>
      <c r="AM2824" s="372">
        <f>$T2698*'Assumptions (T&amp;D)'!V$24</f>
        <v>0.1701183757</v>
      </c>
      <c r="AN2824" s="372">
        <f>$T2698*'Assumptions (T&amp;D)'!W$24</f>
        <v>0.08505918784</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0.1448434972</v>
      </c>
      <c r="V2825" s="372">
        <f>$U2698*'Assumptions (T&amp;D)'!D$24</f>
        <v>0.2788720133</v>
      </c>
      <c r="W2825" s="372">
        <f>$U2698*'Assumptions (T&amp;D)'!E$24</f>
        <v>0.2580145497</v>
      </c>
      <c r="X2825" s="372">
        <f>$U2698*'Assumptions (T&amp;D)'!F$24</f>
        <v>0.2387020834</v>
      </c>
      <c r="Y2825" s="372">
        <f>$U2698*'Assumptions (T&amp;D)'!G$24</f>
        <v>0.2205483651</v>
      </c>
      <c r="Z2825" s="372">
        <f>$U2698*'Assumptions (T&amp;D)'!H$24</f>
        <v>0.2043258934</v>
      </c>
      <c r="AA2825" s="372">
        <f>$U2698*'Assumptions (T&amp;D)'!I$24</f>
        <v>0.1888759204</v>
      </c>
      <c r="AB2825" s="372">
        <f>$U2698*'Assumptions (T&amp;D)'!J$24</f>
        <v>0.1745846953</v>
      </c>
      <c r="AC2825" s="372">
        <f>$U2698*'Assumptions (T&amp;D)'!K$24</f>
        <v>0.1722671993</v>
      </c>
      <c r="AD2825" s="372">
        <f>$U2698*'Assumptions (T&amp;D)'!L$24</f>
        <v>0.1722671993</v>
      </c>
      <c r="AE2825" s="372">
        <f>$U2698*'Assumptions (T&amp;D)'!M$24</f>
        <v>0.1722671993</v>
      </c>
      <c r="AF2825" s="372">
        <f>$U2698*'Assumptions (T&amp;D)'!N$24</f>
        <v>0.1722671993</v>
      </c>
      <c r="AG2825" s="372">
        <f>$U2698*'Assumptions (T&amp;D)'!O$24</f>
        <v>0.1722671993</v>
      </c>
      <c r="AH2825" s="372">
        <f>$U2698*'Assumptions (T&amp;D)'!P$24</f>
        <v>0.1722671993</v>
      </c>
      <c r="AI2825" s="372">
        <f>$U2698*'Assumptions (T&amp;D)'!Q$24</f>
        <v>0.1722671993</v>
      </c>
      <c r="AJ2825" s="372">
        <f>$U2698*'Assumptions (T&amp;D)'!R$24</f>
        <v>0.1722671993</v>
      </c>
      <c r="AK2825" s="372">
        <f>$U2698*'Assumptions (T&amp;D)'!S$24</f>
        <v>0.1722671993</v>
      </c>
      <c r="AL2825" s="372">
        <f>$U2698*'Assumptions (T&amp;D)'!T$24</f>
        <v>0.1722671993</v>
      </c>
      <c r="AM2825" s="372">
        <f>$U2698*'Assumptions (T&amp;D)'!U$24</f>
        <v>0.1722671993</v>
      </c>
      <c r="AN2825" s="372">
        <f>$U2698*'Assumptions (T&amp;D)'!V$24</f>
        <v>0.1722671993</v>
      </c>
      <c r="AO2825" s="372">
        <f>$U2698*'Assumptions (T&amp;D)'!W$24</f>
        <v>0.08613359967</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0.1501312713</v>
      </c>
      <c r="W2826" s="372">
        <f>$V2698*'Assumptions (T&amp;D)'!D$24</f>
        <v>0.2890527411</v>
      </c>
      <c r="X2826" s="372">
        <f>$V2698*'Assumptions (T&amp;D)'!E$24</f>
        <v>0.267433838</v>
      </c>
      <c r="Y2826" s="372">
        <f>$V2698*'Assumptions (T&amp;D)'!F$24</f>
        <v>0.2474163352</v>
      </c>
      <c r="Z2826" s="372">
        <f>$V2698*'Assumptions (T&amp;D)'!G$24</f>
        <v>0.2285998825</v>
      </c>
      <c r="AA2826" s="372">
        <f>$V2698*'Assumptions (T&amp;D)'!H$24</f>
        <v>0.2117851801</v>
      </c>
      <c r="AB2826" s="372">
        <f>$V2698*'Assumptions (T&amp;D)'!I$24</f>
        <v>0.1957711778</v>
      </c>
      <c r="AC2826" s="372">
        <f>$V2698*'Assumptions (T&amp;D)'!J$24</f>
        <v>0.1809582257</v>
      </c>
      <c r="AD2826" s="372">
        <f>$V2698*'Assumptions (T&amp;D)'!K$24</f>
        <v>0.1785561254</v>
      </c>
      <c r="AE2826" s="372">
        <f>$V2698*'Assumptions (T&amp;D)'!L$24</f>
        <v>0.1785561254</v>
      </c>
      <c r="AF2826" s="372">
        <f>$V2698*'Assumptions (T&amp;D)'!M$24</f>
        <v>0.1785561254</v>
      </c>
      <c r="AG2826" s="372">
        <f>$V2698*'Assumptions (T&amp;D)'!N$24</f>
        <v>0.1785561254</v>
      </c>
      <c r="AH2826" s="372">
        <f>$V2698*'Assumptions (T&amp;D)'!O$24</f>
        <v>0.1785561254</v>
      </c>
      <c r="AI2826" s="372">
        <f>$V2698*'Assumptions (T&amp;D)'!P$24</f>
        <v>0.1785561254</v>
      </c>
      <c r="AJ2826" s="372">
        <f>$V2698*'Assumptions (T&amp;D)'!Q$24</f>
        <v>0.1785561254</v>
      </c>
      <c r="AK2826" s="372">
        <f>$V2698*'Assumptions (T&amp;D)'!R$24</f>
        <v>0.1785561254</v>
      </c>
      <c r="AL2826" s="372">
        <f>$V2698*'Assumptions (T&amp;D)'!S$24</f>
        <v>0.1785561254</v>
      </c>
      <c r="AM2826" s="372">
        <f>$V2698*'Assumptions (T&amp;D)'!T$24</f>
        <v>0.1785561254</v>
      </c>
      <c r="AN2826" s="372">
        <f>$V2698*'Assumptions (T&amp;D)'!U$24</f>
        <v>0.1785561254</v>
      </c>
      <c r="AO2826" s="372">
        <f>$V2698*'Assumptions (T&amp;D)'!V$24</f>
        <v>0.1785561254</v>
      </c>
      <c r="AP2826" s="372">
        <f>$V2698*'Assumptions (T&amp;D)'!W$24</f>
        <v>0.08927806269</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0.1563830174</v>
      </c>
      <c r="X2827" s="372">
        <f>$W2698*'Assumptions (T&amp;D)'!D$24</f>
        <v>0.3010894362</v>
      </c>
      <c r="Y2827" s="372">
        <f>$W2698*'Assumptions (T&amp;D)'!E$24</f>
        <v>0.2785702817</v>
      </c>
      <c r="Z2827" s="372">
        <f>$W2698*'Assumptions (T&amp;D)'!F$24</f>
        <v>0.2577192127</v>
      </c>
      <c r="AA2827" s="372">
        <f>$W2698*'Assumptions (T&amp;D)'!G$24</f>
        <v>0.2381192079</v>
      </c>
      <c r="AB2827" s="372">
        <f>$W2698*'Assumptions (T&amp;D)'!H$24</f>
        <v>0.2206043099</v>
      </c>
      <c r="AC2827" s="372">
        <f>$W2698*'Assumptions (T&amp;D)'!I$24</f>
        <v>0.2039234547</v>
      </c>
      <c r="AD2827" s="372">
        <f>$W2698*'Assumptions (T&amp;D)'!J$24</f>
        <v>0.1884936637</v>
      </c>
      <c r="AE2827" s="372">
        <f>$W2698*'Assumptions (T&amp;D)'!K$24</f>
        <v>0.1859915354</v>
      </c>
      <c r="AF2827" s="372">
        <f>$W2698*'Assumptions (T&amp;D)'!L$24</f>
        <v>0.1859915354</v>
      </c>
      <c r="AG2827" s="372">
        <f>$W2698*'Assumptions (T&amp;D)'!M$24</f>
        <v>0.1859915354</v>
      </c>
      <c r="AH2827" s="372">
        <f>$W2698*'Assumptions (T&amp;D)'!N$24</f>
        <v>0.1859915354</v>
      </c>
      <c r="AI2827" s="372">
        <f>$W2698*'Assumptions (T&amp;D)'!O$24</f>
        <v>0.1859915354</v>
      </c>
      <c r="AJ2827" s="372">
        <f>$W2698*'Assumptions (T&amp;D)'!P$24</f>
        <v>0.1859915354</v>
      </c>
      <c r="AK2827" s="372">
        <f>$W2698*'Assumptions (T&amp;D)'!Q$24</f>
        <v>0.1859915354</v>
      </c>
      <c r="AL2827" s="372">
        <f>$W2698*'Assumptions (T&amp;D)'!R$24</f>
        <v>0.1859915354</v>
      </c>
      <c r="AM2827" s="372">
        <f>$W2698*'Assumptions (T&amp;D)'!S$24</f>
        <v>0.1859915354</v>
      </c>
      <c r="AN2827" s="372">
        <f>$W2698*'Assumptions (T&amp;D)'!T$24</f>
        <v>0.1859915354</v>
      </c>
      <c r="AO2827" s="372">
        <f>$W2698*'Assumptions (T&amp;D)'!U$24</f>
        <v>0.1859915354</v>
      </c>
      <c r="AP2827" s="372">
        <f>$W2698*'Assumptions (T&amp;D)'!V$24</f>
        <v>0.1859915354</v>
      </c>
      <c r="AQ2827" s="372">
        <f>$W2698*'Assumptions (T&amp;D)'!W$24</f>
        <v>0.0929957677</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0.2149143398</v>
      </c>
      <c r="Y2828" s="372">
        <f>$X2698*'Assumptions (T&amp;D)'!D$24</f>
        <v>0.4137817423</v>
      </c>
      <c r="Z2828" s="372">
        <f>$X2698*'Assumptions (T&amp;D)'!E$24</f>
        <v>0.3828340773</v>
      </c>
      <c r="AA2828" s="372">
        <f>$X2698*'Assumptions (T&amp;D)'!F$24</f>
        <v>0.354178832</v>
      </c>
      <c r="AB2828" s="372">
        <f>$X2698*'Assumptions (T&amp;D)'!G$24</f>
        <v>0.3272429014</v>
      </c>
      <c r="AC2828" s="372">
        <f>$X2698*'Assumptions (T&amp;D)'!H$24</f>
        <v>0.3031724954</v>
      </c>
      <c r="AD2828" s="372">
        <f>$X2698*'Assumptions (T&amp;D)'!I$24</f>
        <v>0.2802482991</v>
      </c>
      <c r="AE2828" s="372">
        <f>$X2698*'Assumptions (T&amp;D)'!J$24</f>
        <v>0.2590434176</v>
      </c>
      <c r="AF2828" s="372">
        <f>$X2698*'Assumptions (T&amp;D)'!K$24</f>
        <v>0.2556047882</v>
      </c>
      <c r="AG2828" s="372">
        <f>$X2698*'Assumptions (T&amp;D)'!L$24</f>
        <v>0.2556047882</v>
      </c>
      <c r="AH2828" s="372">
        <f>$X2698*'Assumptions (T&amp;D)'!M$24</f>
        <v>0.2556047882</v>
      </c>
      <c r="AI2828" s="372">
        <f>$X2698*'Assumptions (T&amp;D)'!N$24</f>
        <v>0.2556047882</v>
      </c>
      <c r="AJ2828" s="372">
        <f>$X2698*'Assumptions (T&amp;D)'!O$24</f>
        <v>0.2556047882</v>
      </c>
      <c r="AK2828" s="372">
        <f>$X2698*'Assumptions (T&amp;D)'!P$24</f>
        <v>0.2556047882</v>
      </c>
      <c r="AL2828" s="372">
        <f>$X2698*'Assumptions (T&amp;D)'!Q$24</f>
        <v>0.2556047882</v>
      </c>
      <c r="AM2828" s="372">
        <f>$X2698*'Assumptions (T&amp;D)'!R$24</f>
        <v>0.2556047882</v>
      </c>
      <c r="AN2828" s="372">
        <f>$X2698*'Assumptions (T&amp;D)'!S$24</f>
        <v>0.2556047882</v>
      </c>
      <c r="AO2828" s="372">
        <f>$X2698*'Assumptions (T&amp;D)'!T$24</f>
        <v>0.2556047882</v>
      </c>
      <c r="AP2828" s="372">
        <f>$X2698*'Assumptions (T&amp;D)'!U$24</f>
        <v>0.2556047882</v>
      </c>
      <c r="AQ2828" s="372">
        <f>$X2698*'Assumptions (T&amp;D)'!V$24</f>
        <v>0.2556047882</v>
      </c>
      <c r="AR2828" s="372">
        <f>$X2698*'Assumptions (T&amp;D)'!W$24</f>
        <v>0.1278023941</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0.1950195961</v>
      </c>
      <c r="Z2829" s="372">
        <f>$Y2698*'Assumptions (T&amp;D)'!D$24</f>
        <v>0.3754777291</v>
      </c>
      <c r="AA2829" s="372">
        <f>$Y2698*'Assumptions (T&amp;D)'!E$24</f>
        <v>0.3473949072</v>
      </c>
      <c r="AB2829" s="372">
        <f>$Y2698*'Assumptions (T&amp;D)'!F$24</f>
        <v>0.3213922944</v>
      </c>
      <c r="AC2829" s="372">
        <f>$Y2698*'Assumptions (T&amp;D)'!G$24</f>
        <v>0.2969498384</v>
      </c>
      <c r="AD2829" s="372">
        <f>$Y2698*'Assumptions (T&amp;D)'!H$24</f>
        <v>0.2751076436</v>
      </c>
      <c r="AE2829" s="372">
        <f>$Y2698*'Assumptions (T&amp;D)'!I$24</f>
        <v>0.2543055533</v>
      </c>
      <c r="AF2829" s="372">
        <f>$Y2698*'Assumptions (T&amp;D)'!J$24</f>
        <v>0.2350636199</v>
      </c>
      <c r="AG2829" s="372">
        <f>$Y2698*'Assumptions (T&amp;D)'!K$24</f>
        <v>0.2319433063</v>
      </c>
      <c r="AH2829" s="372">
        <f>$Y2698*'Assumptions (T&amp;D)'!L$24</f>
        <v>0.2319433063</v>
      </c>
      <c r="AI2829" s="372">
        <f>$Y2698*'Assumptions (T&amp;D)'!M$24</f>
        <v>0.2319433063</v>
      </c>
      <c r="AJ2829" s="372">
        <f>$Y2698*'Assumptions (T&amp;D)'!N$24</f>
        <v>0.2319433063</v>
      </c>
      <c r="AK2829" s="372">
        <f>$Y2698*'Assumptions (T&amp;D)'!O$24</f>
        <v>0.2319433063</v>
      </c>
      <c r="AL2829" s="372">
        <f>$Y2698*'Assumptions (T&amp;D)'!P$24</f>
        <v>0.2319433063</v>
      </c>
      <c r="AM2829" s="372">
        <f>$Y2698*'Assumptions (T&amp;D)'!Q$24</f>
        <v>0.2319433063</v>
      </c>
      <c r="AN2829" s="372">
        <f>$Y2698*'Assumptions (T&amp;D)'!R$24</f>
        <v>0.2319433063</v>
      </c>
      <c r="AO2829" s="372">
        <f>$Y2698*'Assumptions (T&amp;D)'!S$24</f>
        <v>0.2319433063</v>
      </c>
      <c r="AP2829" s="372">
        <f>$Y2698*'Assumptions (T&amp;D)'!T$24</f>
        <v>0.2319433063</v>
      </c>
      <c r="AQ2829" s="372">
        <f>$Y2698*'Assumptions (T&amp;D)'!U$24</f>
        <v>0.2319433063</v>
      </c>
      <c r="AR2829" s="372">
        <f>$Y2698*'Assumptions (T&amp;D)'!V$24</f>
        <v>0.2319433063</v>
      </c>
      <c r="AS2829" s="372">
        <f>$Y2698*'Assumptions (T&amp;D)'!W$24</f>
        <v>0.1159716532</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0.2006906651</v>
      </c>
      <c r="AA2830" s="372">
        <f>$Z2698*'Assumptions (T&amp;D)'!D$24</f>
        <v>0.3863964272</v>
      </c>
      <c r="AB2830" s="372">
        <f>$Z2698*'Assumptions (T&amp;D)'!E$24</f>
        <v>0.3574969714</v>
      </c>
      <c r="AC2830" s="372">
        <f>$Z2698*'Assumptions (T&amp;D)'!F$24</f>
        <v>0.3307382161</v>
      </c>
      <c r="AD2830" s="372">
        <f>$Z2698*'Assumptions (T&amp;D)'!G$24</f>
        <v>0.305584986</v>
      </c>
      <c r="AE2830" s="372">
        <f>$Z2698*'Assumptions (T&amp;D)'!H$24</f>
        <v>0.2831076316</v>
      </c>
      <c r="AF2830" s="372">
        <f>$Z2698*'Assumptions (T&amp;D)'!I$24</f>
        <v>0.2617006273</v>
      </c>
      <c r="AG2830" s="372">
        <f>$Z2698*'Assumptions (T&amp;D)'!J$24</f>
        <v>0.2418991483</v>
      </c>
      <c r="AH2830" s="372">
        <f>$Z2698*'Assumptions (T&amp;D)'!K$24</f>
        <v>0.2386880977</v>
      </c>
      <c r="AI2830" s="372">
        <f>$Z2698*'Assumptions (T&amp;D)'!L$24</f>
        <v>0.2386880977</v>
      </c>
      <c r="AJ2830" s="372">
        <f>$Z2698*'Assumptions (T&amp;D)'!M$24</f>
        <v>0.2386880977</v>
      </c>
      <c r="AK2830" s="372">
        <f>$Z2698*'Assumptions (T&amp;D)'!N$24</f>
        <v>0.2386880977</v>
      </c>
      <c r="AL2830" s="372">
        <f>$Z2698*'Assumptions (T&amp;D)'!O$24</f>
        <v>0.2386880977</v>
      </c>
      <c r="AM2830" s="372">
        <f>$Z2698*'Assumptions (T&amp;D)'!P$24</f>
        <v>0.2386880977</v>
      </c>
      <c r="AN2830" s="372">
        <f>$Z2698*'Assumptions (T&amp;D)'!Q$24</f>
        <v>0.2386880977</v>
      </c>
      <c r="AO2830" s="372">
        <f>$Z2698*'Assumptions (T&amp;D)'!R$24</f>
        <v>0.2386880977</v>
      </c>
      <c r="AP2830" s="372">
        <f>$Z2698*'Assumptions (T&amp;D)'!S$24</f>
        <v>0.2386880977</v>
      </c>
      <c r="AQ2830" s="372">
        <f>$Z2698*'Assumptions (T&amp;D)'!T$24</f>
        <v>0.2386880977</v>
      </c>
      <c r="AR2830" s="372">
        <f>$Z2698*'Assumptions (T&amp;D)'!U$24</f>
        <v>0.2386880977</v>
      </c>
      <c r="AS2830" s="372">
        <f>$Z2698*'Assumptions (T&amp;D)'!V$24</f>
        <v>0.2386880977</v>
      </c>
      <c r="AT2830" s="372">
        <f>$Z2698*'Assumptions (T&amp;D)'!W$24</f>
        <v>0.1193440488</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0.2093873806</v>
      </c>
      <c r="AB2831" s="372">
        <f>$AA2698*'Assumptions (T&amp;D)'!D$24</f>
        <v>0.4031405034</v>
      </c>
      <c r="AC2831" s="372">
        <f>$AA2698*'Assumptions (T&amp;D)'!E$24</f>
        <v>0.3729887206</v>
      </c>
      <c r="AD2831" s="372">
        <f>$AA2698*'Assumptions (T&amp;D)'!F$24</f>
        <v>0.3450704031</v>
      </c>
      <c r="AE2831" s="372">
        <f>$AA2698*'Assumptions (T&amp;D)'!G$24</f>
        <v>0.3188271848</v>
      </c>
      <c r="AF2831" s="372">
        <f>$AA2698*'Assumptions (T&amp;D)'!H$24</f>
        <v>0.2953757982</v>
      </c>
      <c r="AG2831" s="372">
        <f>$AA2698*'Assumptions (T&amp;D)'!I$24</f>
        <v>0.2730411442</v>
      </c>
      <c r="AH2831" s="372">
        <f>$AA2698*'Assumptions (T&amp;D)'!J$24</f>
        <v>0.2523815894</v>
      </c>
      <c r="AI2831" s="372">
        <f>$AA2698*'Assumptions (T&amp;D)'!K$24</f>
        <v>0.2490313913</v>
      </c>
      <c r="AJ2831" s="372">
        <f>$AA2698*'Assumptions (T&amp;D)'!L$24</f>
        <v>0.2490313913</v>
      </c>
      <c r="AK2831" s="372">
        <f>$AA2698*'Assumptions (T&amp;D)'!M$24</f>
        <v>0.2490313913</v>
      </c>
      <c r="AL2831" s="372">
        <f>$AA2698*'Assumptions (T&amp;D)'!N$24</f>
        <v>0.2490313913</v>
      </c>
      <c r="AM2831" s="372">
        <f>$AA2698*'Assumptions (T&amp;D)'!O$24</f>
        <v>0.2490313913</v>
      </c>
      <c r="AN2831" s="372">
        <f>$AA2698*'Assumptions (T&amp;D)'!P$24</f>
        <v>0.2490313913</v>
      </c>
      <c r="AO2831" s="372">
        <f>$AA2698*'Assumptions (T&amp;D)'!Q$24</f>
        <v>0.2490313913</v>
      </c>
      <c r="AP2831" s="372">
        <f>$AA2698*'Assumptions (T&amp;D)'!R$24</f>
        <v>0.2490313913</v>
      </c>
      <c r="AQ2831" s="372">
        <f>$AA2698*'Assumptions (T&amp;D)'!S$24</f>
        <v>0.2490313913</v>
      </c>
      <c r="AR2831" s="372">
        <f>$AA2698*'Assumptions (T&amp;D)'!T$24</f>
        <v>0.2490313913</v>
      </c>
      <c r="AS2831" s="372">
        <f>$AA2698*'Assumptions (T&amp;D)'!U$24</f>
        <v>0.2490313913</v>
      </c>
      <c r="AT2831" s="372">
        <f>$AA2698*'Assumptions (T&amp;D)'!V$24</f>
        <v>0.2490313913</v>
      </c>
      <c r="AU2831" s="372">
        <f>$AA2698*'Assumptions (T&amp;D)'!W$24</f>
        <v>0.1245156956</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0.2189362243</v>
      </c>
      <c r="AC2832" s="372">
        <f>$AB2698*'Assumptions (T&amp;D)'!D$24</f>
        <v>0.4215252104</v>
      </c>
      <c r="AD2832" s="372">
        <f>$AB2698*'Assumptions (T&amp;D)'!E$24</f>
        <v>0.3899983941</v>
      </c>
      <c r="AE2832" s="372">
        <f>$AB2698*'Assumptions (T&amp;D)'!F$24</f>
        <v>0.3608068976</v>
      </c>
      <c r="AF2832" s="372">
        <f>$AB2698*'Assumptions (T&amp;D)'!G$24</f>
        <v>0.3333668908</v>
      </c>
      <c r="AG2832" s="372">
        <f>$AB2698*'Assumptions (T&amp;D)'!H$24</f>
        <v>0.3088460337</v>
      </c>
      <c r="AH2832" s="372">
        <f>$AB2698*'Assumptions (T&amp;D)'!I$24</f>
        <v>0.2854928364</v>
      </c>
      <c r="AI2832" s="372">
        <f>$AB2698*'Assumptions (T&amp;D)'!J$24</f>
        <v>0.263891129</v>
      </c>
      <c r="AJ2832" s="372">
        <f>$AB2698*'Assumptions (T&amp;D)'!K$24</f>
        <v>0.2603881494</v>
      </c>
      <c r="AK2832" s="372">
        <f>$AB2698*'Assumptions (T&amp;D)'!L$24</f>
        <v>0.2603881494</v>
      </c>
      <c r="AL2832" s="372">
        <f>$AB2698*'Assumptions (T&amp;D)'!M$24</f>
        <v>0.2603881494</v>
      </c>
      <c r="AM2832" s="372">
        <f>$AB2698*'Assumptions (T&amp;D)'!N$24</f>
        <v>0.2603881494</v>
      </c>
      <c r="AN2832" s="372">
        <f>$AB2698*'Assumptions (T&amp;D)'!O$24</f>
        <v>0.2603881494</v>
      </c>
      <c r="AO2832" s="372">
        <f>$AB2698*'Assumptions (T&amp;D)'!P$24</f>
        <v>0.2603881494</v>
      </c>
      <c r="AP2832" s="372">
        <f>$AB2698*'Assumptions (T&amp;D)'!Q$24</f>
        <v>0.2603881494</v>
      </c>
      <c r="AQ2832" s="372">
        <f>$AB2698*'Assumptions (T&amp;D)'!R$24</f>
        <v>0.2603881494</v>
      </c>
      <c r="AR2832" s="372">
        <f>$AB2698*'Assumptions (T&amp;D)'!S$24</f>
        <v>0.2603881494</v>
      </c>
      <c r="AS2832" s="372">
        <f>$AB2698*'Assumptions (T&amp;D)'!T$24</f>
        <v>0.2603881494</v>
      </c>
      <c r="AT2832" s="372">
        <f>$AB2698*'Assumptions (T&amp;D)'!U$24</f>
        <v>0.2603881494</v>
      </c>
      <c r="AU2832" s="372">
        <f>$AB2698*'Assumptions (T&amp;D)'!V$24</f>
        <v>0.2603881494</v>
      </c>
      <c r="AV2832" s="372">
        <f>$AB2698*'Assumptions (T&amp;D)'!W$24</f>
        <v>0.1301940747</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0.2275835524</v>
      </c>
      <c r="AD2833" s="372">
        <f>$AC2698*'Assumptions (T&amp;D)'!D$24</f>
        <v>0.4381741996</v>
      </c>
      <c r="AE2833" s="372">
        <f>$AC2698*'Assumptions (T&amp;D)'!E$24</f>
        <v>0.405402168</v>
      </c>
      <c r="AF2833" s="372">
        <f>$AC2698*'Assumptions (T&amp;D)'!F$24</f>
        <v>0.3750576944</v>
      </c>
      <c r="AG2833" s="372">
        <f>$AC2698*'Assumptions (T&amp;D)'!G$24</f>
        <v>0.3465338891</v>
      </c>
      <c r="AH2833" s="372">
        <f>$AC2698*'Assumptions (T&amp;D)'!H$24</f>
        <v>0.3210445313</v>
      </c>
      <c r="AI2833" s="372">
        <f>$AC2698*'Assumptions (T&amp;D)'!I$24</f>
        <v>0.2967689523</v>
      </c>
      <c r="AJ2833" s="372">
        <f>$AC2698*'Assumptions (T&amp;D)'!J$24</f>
        <v>0.2743140418</v>
      </c>
      <c r="AK2833" s="372">
        <f>$AC2698*'Assumptions (T&amp;D)'!K$24</f>
        <v>0.270672705</v>
      </c>
      <c r="AL2833" s="372">
        <f>$AC2698*'Assumptions (T&amp;D)'!L$24</f>
        <v>0.270672705</v>
      </c>
      <c r="AM2833" s="372">
        <f>$AC2698*'Assumptions (T&amp;D)'!M$24</f>
        <v>0.270672705</v>
      </c>
      <c r="AN2833" s="372">
        <f>$AC2698*'Assumptions (T&amp;D)'!N$24</f>
        <v>0.270672705</v>
      </c>
      <c r="AO2833" s="372">
        <f>$AC2698*'Assumptions (T&amp;D)'!O$24</f>
        <v>0.270672705</v>
      </c>
      <c r="AP2833" s="372">
        <f>$AC2698*'Assumptions (T&amp;D)'!P$24</f>
        <v>0.270672705</v>
      </c>
      <c r="AQ2833" s="372">
        <f>$AC2698*'Assumptions (T&amp;D)'!Q$24</f>
        <v>0.270672705</v>
      </c>
      <c r="AR2833" s="372">
        <f>$AC2698*'Assumptions (T&amp;D)'!R$24</f>
        <v>0.270672705</v>
      </c>
      <c r="AS2833" s="372">
        <f>$AC2698*'Assumptions (T&amp;D)'!S$24</f>
        <v>0.270672705</v>
      </c>
      <c r="AT2833" s="372">
        <f>$AC2698*'Assumptions (T&amp;D)'!T$24</f>
        <v>0.270672705</v>
      </c>
      <c r="AU2833" s="372">
        <f>$AC2698*'Assumptions (T&amp;D)'!U$24</f>
        <v>0.270672705</v>
      </c>
      <c r="AV2833" s="372">
        <f>$AC2698*'Assumptions (T&amp;D)'!V$24</f>
        <v>0.270672705</v>
      </c>
      <c r="AW2833" s="372">
        <f>$AC2698*'Assumptions (T&amp;D)'!W$24</f>
        <v>0.1353363525</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0.2419933632</v>
      </c>
      <c r="AE2834" s="372">
        <f>$AD2698*'Assumptions (T&amp;D)'!D$24</f>
        <v>0.4659178887</v>
      </c>
      <c r="AF2834" s="372">
        <f>$AD2698*'Assumptions (T&amp;D)'!E$24</f>
        <v>0.4310708444</v>
      </c>
      <c r="AG2834" s="372">
        <f>$AD2698*'Assumptions (T&amp;D)'!F$24</f>
        <v>0.3988050626</v>
      </c>
      <c r="AH2834" s="372">
        <f>$AD2698*'Assumptions (T&amp;D)'!G$24</f>
        <v>0.3684752278</v>
      </c>
      <c r="AI2834" s="372">
        <f>$AD2698*'Assumptions (T&amp;D)'!H$24</f>
        <v>0.3413719711</v>
      </c>
      <c r="AJ2834" s="372">
        <f>$AD2698*'Assumptions (T&amp;D)'!I$24</f>
        <v>0.3155593457</v>
      </c>
      <c r="AK2834" s="372">
        <f>$AD2698*'Assumptions (T&amp;D)'!J$24</f>
        <v>0.2916826672</v>
      </c>
      <c r="AL2834" s="372">
        <f>$AD2698*'Assumptions (T&amp;D)'!K$24</f>
        <v>0.2878107734</v>
      </c>
      <c r="AM2834" s="372">
        <f>$AD2698*'Assumptions (T&amp;D)'!L$24</f>
        <v>0.2878107734</v>
      </c>
      <c r="AN2834" s="372">
        <f>$AD2698*'Assumptions (T&amp;D)'!M$24</f>
        <v>0.2878107734</v>
      </c>
      <c r="AO2834" s="372">
        <f>$AD2698*'Assumptions (T&amp;D)'!N$24</f>
        <v>0.2878107734</v>
      </c>
      <c r="AP2834" s="372">
        <f>$AD2698*'Assumptions (T&amp;D)'!O$24</f>
        <v>0.2878107734</v>
      </c>
      <c r="AQ2834" s="372">
        <f>$AD2698*'Assumptions (T&amp;D)'!P$24</f>
        <v>0.2878107734</v>
      </c>
      <c r="AR2834" s="372">
        <f>$AD2698*'Assumptions (T&amp;D)'!Q$24</f>
        <v>0.2878107734</v>
      </c>
      <c r="AS2834" s="372">
        <f>$AD2698*'Assumptions (T&amp;D)'!R$24</f>
        <v>0.2878107734</v>
      </c>
      <c r="AT2834" s="372">
        <f>$AD2698*'Assumptions (T&amp;D)'!S$24</f>
        <v>0.2878107734</v>
      </c>
      <c r="AU2834" s="372">
        <f>$AD2698*'Assumptions (T&amp;D)'!T$24</f>
        <v>0.2878107734</v>
      </c>
      <c r="AV2834" s="372">
        <f>$AD2698*'Assumptions (T&amp;D)'!U$24</f>
        <v>0.2878107734</v>
      </c>
      <c r="AW2834" s="372">
        <f>$AD2698*'Assumptions (T&amp;D)'!V$24</f>
        <v>0.2878107734</v>
      </c>
      <c r="AX2834" s="372">
        <f>$AD2698*'Assumptions (T&amp;D)'!W$24</f>
        <v>0.1439053867</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0.2469667987</v>
      </c>
      <c r="AF2835" s="372">
        <f>$AE2698*'Assumptions (T&amp;D)'!D$24</f>
        <v>0.4754934098</v>
      </c>
      <c r="AG2835" s="372">
        <f>$AE2698*'Assumptions (T&amp;D)'!E$24</f>
        <v>0.4399301908</v>
      </c>
      <c r="AH2835" s="372">
        <f>$AE2698*'Assumptions (T&amp;D)'!F$24</f>
        <v>0.4070012843</v>
      </c>
      <c r="AI2835" s="372">
        <f>$AE2698*'Assumptions (T&amp;D)'!G$24</f>
        <v>0.3760481122</v>
      </c>
      <c r="AJ2835" s="372">
        <f>$AE2698*'Assumptions (T&amp;D)'!H$24</f>
        <v>0.3483878307</v>
      </c>
      <c r="AK2835" s="372">
        <f>$AE2698*'Assumptions (T&amp;D)'!I$24</f>
        <v>0.3220447055</v>
      </c>
      <c r="AL2835" s="372">
        <f>$AE2698*'Assumptions (T&amp;D)'!J$24</f>
        <v>0.2976773147</v>
      </c>
      <c r="AM2835" s="372">
        <f>$AE2698*'Assumptions (T&amp;D)'!K$24</f>
        <v>0.293725846</v>
      </c>
      <c r="AN2835" s="372">
        <f>$AE2698*'Assumptions (T&amp;D)'!L$24</f>
        <v>0.293725846</v>
      </c>
      <c r="AO2835" s="372">
        <f>$AE2698*'Assumptions (T&amp;D)'!M$24</f>
        <v>0.293725846</v>
      </c>
      <c r="AP2835" s="372">
        <f>$AE2698*'Assumptions (T&amp;D)'!N$24</f>
        <v>0.293725846</v>
      </c>
      <c r="AQ2835" s="372">
        <f>$AE2698*'Assumptions (T&amp;D)'!O$24</f>
        <v>0.293725846</v>
      </c>
      <c r="AR2835" s="372">
        <f>$AE2698*'Assumptions (T&amp;D)'!P$24</f>
        <v>0.293725846</v>
      </c>
      <c r="AS2835" s="372">
        <f>$AE2698*'Assumptions (T&amp;D)'!Q$24</f>
        <v>0.293725846</v>
      </c>
      <c r="AT2835" s="372">
        <f>$AE2698*'Assumptions (T&amp;D)'!R$24</f>
        <v>0.293725846</v>
      </c>
      <c r="AU2835" s="372">
        <f>$AE2698*'Assumptions (T&amp;D)'!S$24</f>
        <v>0.293725846</v>
      </c>
      <c r="AV2835" s="372">
        <f>$AE2698*'Assumptions (T&amp;D)'!T$24</f>
        <v>0.293725846</v>
      </c>
      <c r="AW2835" s="372">
        <f>$AE2698*'Assumptions (T&amp;D)'!U$24</f>
        <v>0.293725846</v>
      </c>
      <c r="AX2835" s="372">
        <f>$AE2698*'Assumptions (T&amp;D)'!V$24</f>
        <v>0.293725846</v>
      </c>
      <c r="AY2835" s="372">
        <f>$AE2698*'Assumptions (T&amp;D)'!W$24</f>
        <v>0.146862923</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0.260101561</v>
      </c>
      <c r="AG2836" s="372">
        <f>$AF2698*'Assumptions (T&amp;D)'!D$24</f>
        <v>0.5007822055</v>
      </c>
      <c r="AH2836" s="372">
        <f>$AF2698*'Assumptions (T&amp;D)'!E$24</f>
        <v>0.4633275807</v>
      </c>
      <c r="AI2836" s="372">
        <f>$AF2698*'Assumptions (T&amp;D)'!F$24</f>
        <v>0.4286473726</v>
      </c>
      <c r="AJ2836" s="372">
        <f>$AF2698*'Assumptions (T&amp;D)'!G$24</f>
        <v>0.396047977</v>
      </c>
      <c r="AK2836" s="372">
        <f>$AF2698*'Assumptions (T&amp;D)'!H$24</f>
        <v>0.3669166021</v>
      </c>
      <c r="AL2836" s="372">
        <f>$AF2698*'Assumptions (T&amp;D)'!I$24</f>
        <v>0.3391724356</v>
      </c>
      <c r="AM2836" s="372">
        <f>$AF2698*'Assumptions (T&amp;D)'!J$24</f>
        <v>0.3135090816</v>
      </c>
      <c r="AN2836" s="372">
        <f>$AF2698*'Assumptions (T&amp;D)'!K$24</f>
        <v>0.3093474566</v>
      </c>
      <c r="AO2836" s="372">
        <f>$AF2698*'Assumptions (T&amp;D)'!L$24</f>
        <v>0.3093474566</v>
      </c>
      <c r="AP2836" s="372">
        <f>$AF2698*'Assumptions (T&amp;D)'!M$24</f>
        <v>0.3093474566</v>
      </c>
      <c r="AQ2836" s="372">
        <f>$AF2698*'Assumptions (T&amp;D)'!N$24</f>
        <v>0.3093474566</v>
      </c>
      <c r="AR2836" s="372">
        <f>$AF2698*'Assumptions (T&amp;D)'!O$24</f>
        <v>0.3093474566</v>
      </c>
      <c r="AS2836" s="372">
        <f>$AF2698*'Assumptions (T&amp;D)'!P$24</f>
        <v>0.3093474566</v>
      </c>
      <c r="AT2836" s="372">
        <f>$AF2698*'Assumptions (T&amp;D)'!Q$24</f>
        <v>0.3093474566</v>
      </c>
      <c r="AU2836" s="372">
        <f>$AF2698*'Assumptions (T&amp;D)'!R$24</f>
        <v>0.3093474566</v>
      </c>
      <c r="AV2836" s="372">
        <f>$AF2698*'Assumptions (T&amp;D)'!S$24</f>
        <v>0.3093474566</v>
      </c>
      <c r="AW2836" s="372">
        <f>$AF2698*'Assumptions (T&amp;D)'!T$24</f>
        <v>0.3093474566</v>
      </c>
      <c r="AX2836" s="372">
        <f>$AF2698*'Assumptions (T&amp;D)'!U$24</f>
        <v>0.3093474566</v>
      </c>
      <c r="AY2836" s="372">
        <f>$AF2698*'Assumptions (T&amp;D)'!V$24</f>
        <v>0.3093474566</v>
      </c>
      <c r="AZ2836" s="372">
        <f>$AF2698*'Assumptions (T&amp;D)'!W$24</f>
        <v>0.1546737283</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0.2726641942</v>
      </c>
      <c r="AH2837" s="372">
        <f>$AG2698*'Assumptions (T&amp;D)'!D$24</f>
        <v>0.5249694618</v>
      </c>
      <c r="AI2837" s="372">
        <f>$AG2698*'Assumptions (T&amp;D)'!E$24</f>
        <v>0.4857058179</v>
      </c>
      <c r="AJ2837" s="372">
        <f>$AG2698*'Assumptions (T&amp;D)'!F$24</f>
        <v>0.449350592</v>
      </c>
      <c r="AK2837" s="372">
        <f>$AG2698*'Assumptions (T&amp;D)'!G$24</f>
        <v>0.4151766797</v>
      </c>
      <c r="AL2837" s="372">
        <f>$AG2698*'Assumptions (T&amp;D)'!H$24</f>
        <v>0.3846382899</v>
      </c>
      <c r="AM2837" s="372">
        <f>$AG2698*'Assumptions (T&amp;D)'!I$24</f>
        <v>0.3555541092</v>
      </c>
      <c r="AN2837" s="372">
        <f>$AG2698*'Assumptions (T&amp;D)'!J$24</f>
        <v>0.328651242</v>
      </c>
      <c r="AO2837" s="372">
        <f>$AG2698*'Assumptions (T&amp;D)'!K$24</f>
        <v>0.3242886149</v>
      </c>
      <c r="AP2837" s="372">
        <f>$AG2698*'Assumptions (T&amp;D)'!L$24</f>
        <v>0.3242886149</v>
      </c>
      <c r="AQ2837" s="372">
        <f>$AG2698*'Assumptions (T&amp;D)'!M$24</f>
        <v>0.3242886149</v>
      </c>
      <c r="AR2837" s="372">
        <f>$AG2698*'Assumptions (T&amp;D)'!N$24</f>
        <v>0.3242886149</v>
      </c>
      <c r="AS2837" s="372">
        <f>$AG2698*'Assumptions (T&amp;D)'!O$24</f>
        <v>0.3242886149</v>
      </c>
      <c r="AT2837" s="372">
        <f>$AG2698*'Assumptions (T&amp;D)'!P$24</f>
        <v>0.3242886149</v>
      </c>
      <c r="AU2837" s="372">
        <f>$AG2698*'Assumptions (T&amp;D)'!Q$24</f>
        <v>0.3242886149</v>
      </c>
      <c r="AV2837" s="372">
        <f>$AG2698*'Assumptions (T&amp;D)'!R$24</f>
        <v>0.3242886149</v>
      </c>
      <c r="AW2837" s="372">
        <f>$AG2698*'Assumptions (T&amp;D)'!S$24</f>
        <v>0.3242886149</v>
      </c>
      <c r="AX2837" s="372">
        <f>$AG2698*'Assumptions (T&amp;D)'!T$24</f>
        <v>0.3242886149</v>
      </c>
      <c r="AY2837" s="372">
        <f>$AG2698*'Assumptions (T&amp;D)'!U$24</f>
        <v>0.3242886149</v>
      </c>
      <c r="AZ2837" s="372">
        <f>$AG2698*'Assumptions (T&amp;D)'!V$24</f>
        <v>0.3242886149</v>
      </c>
      <c r="BA2837" s="372">
        <f>$AG2698*'Assumptions (T&amp;D)'!W$24</f>
        <v>0.1621443075</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0.2870482775</v>
      </c>
      <c r="AI2838" s="372">
        <f>$AH2698*'Assumptions (T&amp;D)'!D$24</f>
        <v>0.5526636169</v>
      </c>
      <c r="AJ2838" s="372">
        <f>$AH2698*'Assumptions (T&amp;D)'!E$24</f>
        <v>0.5113286649</v>
      </c>
      <c r="AK2838" s="372">
        <f>$AH2698*'Assumptions (T&amp;D)'!F$24</f>
        <v>0.4730555613</v>
      </c>
      <c r="AL2838" s="372">
        <f>$AH2698*'Assumptions (T&amp;D)'!G$24</f>
        <v>0.4370788438</v>
      </c>
      <c r="AM2838" s="372">
        <f>$AH2698*'Assumptions (T&amp;D)'!H$24</f>
        <v>0.4049294367</v>
      </c>
      <c r="AN2838" s="372">
        <f>$AH2698*'Assumptions (T&amp;D)'!I$24</f>
        <v>0.3743109538</v>
      </c>
      <c r="AO2838" s="372">
        <f>$AH2698*'Assumptions (T&amp;D)'!J$24</f>
        <v>0.3459888571</v>
      </c>
      <c r="AP2838" s="372">
        <f>$AH2698*'Assumptions (T&amp;D)'!K$24</f>
        <v>0.3413960847</v>
      </c>
      <c r="AQ2838" s="372">
        <f>$AH2698*'Assumptions (T&amp;D)'!L$24</f>
        <v>0.3413960847</v>
      </c>
      <c r="AR2838" s="372">
        <f>$AH2698*'Assumptions (T&amp;D)'!M$24</f>
        <v>0.3413960847</v>
      </c>
      <c r="AS2838" s="372">
        <f>$AH2698*'Assumptions (T&amp;D)'!N$24</f>
        <v>0.3413960847</v>
      </c>
      <c r="AT2838" s="372">
        <f>$AH2698*'Assumptions (T&amp;D)'!O$24</f>
        <v>0.3413960847</v>
      </c>
      <c r="AU2838" s="372">
        <f>$AH2698*'Assumptions (T&amp;D)'!P$24</f>
        <v>0.3413960847</v>
      </c>
      <c r="AV2838" s="372">
        <f>$AH2698*'Assumptions (T&amp;D)'!Q$24</f>
        <v>0.3413960847</v>
      </c>
      <c r="AW2838" s="372">
        <f>$AH2698*'Assumptions (T&amp;D)'!R$24</f>
        <v>0.3413960847</v>
      </c>
      <c r="AX2838" s="372">
        <f>$AH2698*'Assumptions (T&amp;D)'!S$24</f>
        <v>0.3413960847</v>
      </c>
      <c r="AY2838" s="372">
        <f>$AH2698*'Assumptions (T&amp;D)'!T$24</f>
        <v>0.3413960847</v>
      </c>
      <c r="AZ2838" s="372">
        <f>$AH2698*'Assumptions (T&amp;D)'!U$24</f>
        <v>0.3413960847</v>
      </c>
      <c r="BA2838" s="372">
        <f>$AH2698*'Assumptions (T&amp;D)'!V$24</f>
        <v>0.3413960847</v>
      </c>
      <c r="BB2838" s="372">
        <f>$AH2698*'Assumptions (T&amp;D)'!W$24</f>
        <v>0.1706980423</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0.2931598698</v>
      </c>
      <c r="AJ2839" s="372">
        <f>$AI2698*'Assumptions (T&amp;D)'!D$24</f>
        <v>0.5644304692</v>
      </c>
      <c r="AK2839" s="372">
        <f>$AI2698*'Assumptions (T&amp;D)'!E$24</f>
        <v>0.522215448</v>
      </c>
      <c r="AL2839" s="372">
        <f>$AI2698*'Assumptions (T&amp;D)'!F$24</f>
        <v>0.4831274654</v>
      </c>
      <c r="AM2839" s="372">
        <f>$AI2698*'Assumptions (T&amp;D)'!G$24</f>
        <v>0.4463847617</v>
      </c>
      <c r="AN2839" s="372">
        <f>$AI2698*'Assumptions (T&amp;D)'!H$24</f>
        <v>0.4135508563</v>
      </c>
      <c r="AO2839" s="372">
        <f>$AI2698*'Assumptions (T&amp;D)'!I$24</f>
        <v>0.3822804702</v>
      </c>
      <c r="AP2839" s="372">
        <f>$AI2698*'Assumptions (T&amp;D)'!J$24</f>
        <v>0.353355363</v>
      </c>
      <c r="AQ2839" s="372">
        <f>$AI2698*'Assumptions (T&amp;D)'!K$24</f>
        <v>0.3486648051</v>
      </c>
      <c r="AR2839" s="372">
        <f>$AI2698*'Assumptions (T&amp;D)'!L$24</f>
        <v>0.3486648051</v>
      </c>
      <c r="AS2839" s="372">
        <f>$AI2698*'Assumptions (T&amp;D)'!M$24</f>
        <v>0.3486648051</v>
      </c>
      <c r="AT2839" s="372">
        <f>$AI2698*'Assumptions (T&amp;D)'!N$24</f>
        <v>0.3486648051</v>
      </c>
      <c r="AU2839" s="372">
        <f>$AI2698*'Assumptions (T&amp;D)'!O$24</f>
        <v>0.3486648051</v>
      </c>
      <c r="AV2839" s="372">
        <f>$AI2698*'Assumptions (T&amp;D)'!P$24</f>
        <v>0.3486648051</v>
      </c>
      <c r="AW2839" s="372">
        <f>$AI2698*'Assumptions (T&amp;D)'!Q$24</f>
        <v>0.3486648051</v>
      </c>
      <c r="AX2839" s="372">
        <f>$AI2698*'Assumptions (T&amp;D)'!R$24</f>
        <v>0.3486648051</v>
      </c>
      <c r="AY2839" s="372">
        <f>$AI2698*'Assumptions (T&amp;D)'!S$24</f>
        <v>0.3486648051</v>
      </c>
      <c r="AZ2839" s="372">
        <f>$AI2698*'Assumptions (T&amp;D)'!T$24</f>
        <v>0.3486648051</v>
      </c>
      <c r="BA2839" s="372">
        <f>$AI2698*'Assumptions (T&amp;D)'!U$24</f>
        <v>0.3486648051</v>
      </c>
      <c r="BB2839" s="372">
        <f>$AI2698*'Assumptions (T&amp;D)'!V$24</f>
        <v>0.3486648051</v>
      </c>
      <c r="BC2839" s="372">
        <f>$AI2698*'Assumptions (T&amp;D)'!W$24</f>
        <v>0.1743324025</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0.303533837</v>
      </c>
      <c r="AK2840" s="372">
        <f>$AJ2698*'Assumptions (T&amp;D)'!D$24</f>
        <v>0.5844038141</v>
      </c>
      <c r="AL2840" s="372">
        <f>$AJ2698*'Assumptions (T&amp;D)'!E$24</f>
        <v>0.5406949416</v>
      </c>
      <c r="AM2840" s="372">
        <f>$AJ2698*'Assumptions (T&amp;D)'!F$24</f>
        <v>0.5002237634</v>
      </c>
      <c r="AN2840" s="372">
        <f>$AJ2698*'Assumptions (T&amp;D)'!G$24</f>
        <v>0.4621808558</v>
      </c>
      <c r="AO2840" s="372">
        <f>$AJ2698*'Assumptions (T&amp;D)'!H$24</f>
        <v>0.428185066</v>
      </c>
      <c r="AP2840" s="372">
        <f>$AJ2698*'Assumptions (T&amp;D)'!I$24</f>
        <v>0.3958081234</v>
      </c>
      <c r="AQ2840" s="372">
        <f>$AJ2698*'Assumptions (T&amp;D)'!J$24</f>
        <v>0.3658594515</v>
      </c>
      <c r="AR2840" s="372">
        <f>$AJ2698*'Assumptions (T&amp;D)'!K$24</f>
        <v>0.3610029101</v>
      </c>
      <c r="AS2840" s="372">
        <f>$AJ2698*'Assumptions (T&amp;D)'!L$24</f>
        <v>0.3610029101</v>
      </c>
      <c r="AT2840" s="372">
        <f>$AJ2698*'Assumptions (T&amp;D)'!M$24</f>
        <v>0.3610029101</v>
      </c>
      <c r="AU2840" s="372">
        <f>$AJ2698*'Assumptions (T&amp;D)'!N$24</f>
        <v>0.3610029101</v>
      </c>
      <c r="AV2840" s="372">
        <f>$AJ2698*'Assumptions (T&amp;D)'!O$24</f>
        <v>0.3610029101</v>
      </c>
      <c r="AW2840" s="372">
        <f>$AJ2698*'Assumptions (T&amp;D)'!P$24</f>
        <v>0.3610029101</v>
      </c>
      <c r="AX2840" s="372">
        <f>$AJ2698*'Assumptions (T&amp;D)'!Q$24</f>
        <v>0.3610029101</v>
      </c>
      <c r="AY2840" s="372">
        <f>$AJ2698*'Assumptions (T&amp;D)'!R$24</f>
        <v>0.3610029101</v>
      </c>
      <c r="AZ2840" s="372">
        <f>$AJ2698*'Assumptions (T&amp;D)'!S$24</f>
        <v>0.3610029101</v>
      </c>
      <c r="BA2840" s="372">
        <f>$AJ2698*'Assumptions (T&amp;D)'!T$24</f>
        <v>0.3610029101</v>
      </c>
      <c r="BB2840" s="372">
        <f>$AJ2698*'Assumptions (T&amp;D)'!U$24</f>
        <v>0.3610029101</v>
      </c>
      <c r="BC2840" s="372">
        <f>$AJ2698*'Assumptions (T&amp;D)'!V$24</f>
        <v>0.3610029101</v>
      </c>
      <c r="BD2840" s="372">
        <f>$AJ2698*'Assumptions (T&amp;D)'!W$24</f>
        <v>0.1805014551</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0.3230800118</v>
      </c>
      <c r="AL2841" s="372">
        <f>$AK2698*'Assumptions (T&amp;D)'!D$24</f>
        <v>0.622036716</v>
      </c>
      <c r="AM2841" s="372">
        <f>$AK2698*'Assumptions (T&amp;D)'!E$24</f>
        <v>0.5755131943</v>
      </c>
      <c r="AN2841" s="372">
        <f>$AK2698*'Assumptions (T&amp;D)'!F$24</f>
        <v>0.5324358594</v>
      </c>
      <c r="AO2841" s="372">
        <f>$AK2698*'Assumptions (T&amp;D)'!G$24</f>
        <v>0.4919431646</v>
      </c>
      <c r="AP2841" s="372">
        <f>$AK2698*'Assumptions (T&amp;D)'!H$24</f>
        <v>0.4557582033</v>
      </c>
      <c r="AQ2841" s="372">
        <f>$AK2698*'Assumptions (T&amp;D)'!I$24</f>
        <v>0.4212963354</v>
      </c>
      <c r="AR2841" s="372">
        <f>$AK2698*'Assumptions (T&amp;D)'!J$24</f>
        <v>0.3894191075</v>
      </c>
      <c r="AS2841" s="372">
        <f>$AK2698*'Assumptions (T&amp;D)'!K$24</f>
        <v>0.3842498273</v>
      </c>
      <c r="AT2841" s="372">
        <f>$AK2698*'Assumptions (T&amp;D)'!L$24</f>
        <v>0.3842498273</v>
      </c>
      <c r="AU2841" s="372">
        <f>$AK2698*'Assumptions (T&amp;D)'!M$24</f>
        <v>0.3842498273</v>
      </c>
      <c r="AV2841" s="372">
        <f>$AK2698*'Assumptions (T&amp;D)'!N$24</f>
        <v>0.3842498273</v>
      </c>
      <c r="AW2841" s="372">
        <f>$AK2698*'Assumptions (T&amp;D)'!O$24</f>
        <v>0.3842498273</v>
      </c>
      <c r="AX2841" s="372">
        <f>$AK2698*'Assumptions (T&amp;D)'!P$24</f>
        <v>0.3842498273</v>
      </c>
      <c r="AY2841" s="372">
        <f>$AK2698*'Assumptions (T&amp;D)'!Q$24</f>
        <v>0.3842498273</v>
      </c>
      <c r="AZ2841" s="372">
        <f>$AK2698*'Assumptions (T&amp;D)'!R$24</f>
        <v>0.3842498273</v>
      </c>
      <c r="BA2841" s="372">
        <f>$AK2698*'Assumptions (T&amp;D)'!S$24</f>
        <v>0.3842498273</v>
      </c>
      <c r="BB2841" s="372">
        <f>$AK2698*'Assumptions (T&amp;D)'!T$24</f>
        <v>0.3842498273</v>
      </c>
      <c r="BC2841" s="372">
        <f>$AK2698*'Assumptions (T&amp;D)'!U$24</f>
        <v>0.3842498273</v>
      </c>
      <c r="BD2841" s="372">
        <f>$AK2698*'Assumptions (T&amp;D)'!V$24</f>
        <v>0.3842498273</v>
      </c>
      <c r="BE2841" s="372">
        <f>$AK2698*'Assumptions (T&amp;D)'!W$24</f>
        <v>0.1921249137</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0.3275107807</v>
      </c>
      <c r="AM2842" s="372">
        <f>$AL2698*'Assumptions (T&amp;D)'!D$24</f>
        <v>0.6305674231</v>
      </c>
      <c r="AN2842" s="372">
        <f>$AL2698*'Assumptions (T&amp;D)'!E$24</f>
        <v>0.5834058707</v>
      </c>
      <c r="AO2842" s="372">
        <f>$AL2698*'Assumptions (T&amp;D)'!F$24</f>
        <v>0.5397377666</v>
      </c>
      <c r="AP2842" s="372">
        <f>$AL2698*'Assumptions (T&amp;D)'!G$24</f>
        <v>0.4986897488</v>
      </c>
      <c r="AQ2842" s="372">
        <f>$AL2698*'Assumptions (T&amp;D)'!H$24</f>
        <v>0.4620085413</v>
      </c>
      <c r="AR2842" s="372">
        <f>$AL2698*'Assumptions (T&amp;D)'!I$24</f>
        <v>0.4270740581</v>
      </c>
      <c r="AS2842" s="372">
        <f>$AL2698*'Assumptions (T&amp;D)'!J$24</f>
        <v>0.394759661</v>
      </c>
      <c r="AT2842" s="372">
        <f>$AL2698*'Assumptions (T&amp;D)'!K$24</f>
        <v>0.3895194885</v>
      </c>
      <c r="AU2842" s="372">
        <f>$AL2698*'Assumptions (T&amp;D)'!L$24</f>
        <v>0.3895194885</v>
      </c>
      <c r="AV2842" s="372">
        <f>$AL2698*'Assumptions (T&amp;D)'!M$24</f>
        <v>0.3895194885</v>
      </c>
      <c r="AW2842" s="372">
        <f>$AL2698*'Assumptions (T&amp;D)'!N$24</f>
        <v>0.3895194885</v>
      </c>
      <c r="AX2842" s="372">
        <f>$AL2698*'Assumptions (T&amp;D)'!O$24</f>
        <v>0.3895194885</v>
      </c>
      <c r="AY2842" s="372">
        <f>$AL2698*'Assumptions (T&amp;D)'!P$24</f>
        <v>0.3895194885</v>
      </c>
      <c r="AZ2842" s="372">
        <f>$AL2698*'Assumptions (T&amp;D)'!Q$24</f>
        <v>0.3895194885</v>
      </c>
      <c r="BA2842" s="372">
        <f>$AL2698*'Assumptions (T&amp;D)'!R$24</f>
        <v>0.3895194885</v>
      </c>
      <c r="BB2842" s="372">
        <f>$AL2698*'Assumptions (T&amp;D)'!S$24</f>
        <v>0.3895194885</v>
      </c>
      <c r="BC2842" s="372">
        <f>$AL2698*'Assumptions (T&amp;D)'!T$24</f>
        <v>0.3895194885</v>
      </c>
      <c r="BD2842" s="372">
        <f>$AL2698*'Assumptions (T&amp;D)'!U$24</f>
        <v>0.3895194885</v>
      </c>
      <c r="BE2842" s="372">
        <f>$AL2698*'Assumptions (T&amp;D)'!V$24</f>
        <v>0.3895194885</v>
      </c>
      <c r="BF2842" s="372">
        <f>$AL2698*'Assumptions (T&amp;D)'!W$24</f>
        <v>0.1947597443</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0.3400709027</v>
      </c>
      <c r="AN2843" s="372">
        <f>$AM2698*'Assumptions (T&amp;D)'!D$24</f>
        <v>0.6547498446</v>
      </c>
      <c r="AO2843" s="372">
        <f>$AM2698*'Assumptions (T&amp;D)'!E$24</f>
        <v>0.6057796346</v>
      </c>
      <c r="AP2843" s="372">
        <f>$AM2698*'Assumptions (T&amp;D)'!F$24</f>
        <v>0.5604368476</v>
      </c>
      <c r="AQ2843" s="372">
        <f>$AM2698*'Assumptions (T&amp;D)'!G$24</f>
        <v>0.5178146278</v>
      </c>
      <c r="AR2843" s="372">
        <f>$AM2698*'Assumptions (T&amp;D)'!H$24</f>
        <v>0.4797266867</v>
      </c>
      <c r="AS2843" s="372">
        <f>$AM2698*'Assumptions (T&amp;D)'!I$24</f>
        <v>0.4434524571</v>
      </c>
      <c r="AT2843" s="372">
        <f>$AM2698*'Assumptions (T&amp;D)'!J$24</f>
        <v>0.4098987947</v>
      </c>
      <c r="AU2843" s="372">
        <f>$AM2698*'Assumptions (T&amp;D)'!K$24</f>
        <v>0.4044576602</v>
      </c>
      <c r="AV2843" s="372">
        <f>$AM2698*'Assumptions (T&amp;D)'!L$24</f>
        <v>0.4044576602</v>
      </c>
      <c r="AW2843" s="372">
        <f>$AM2698*'Assumptions (T&amp;D)'!M$24</f>
        <v>0.4044576602</v>
      </c>
      <c r="AX2843" s="372">
        <f>$AM2698*'Assumptions (T&amp;D)'!N$24</f>
        <v>0.4044576602</v>
      </c>
      <c r="AY2843" s="372">
        <f>$AM2698*'Assumptions (T&amp;D)'!O$24</f>
        <v>0.4044576602</v>
      </c>
      <c r="AZ2843" s="372">
        <f>$AM2698*'Assumptions (T&amp;D)'!P$24</f>
        <v>0.4044576602</v>
      </c>
      <c r="BA2843" s="372">
        <f>$AM2698*'Assumptions (T&amp;D)'!Q$24</f>
        <v>0.4044576602</v>
      </c>
      <c r="BB2843" s="372">
        <f>$AM2698*'Assumptions (T&amp;D)'!R$24</f>
        <v>0.4044576602</v>
      </c>
      <c r="BC2843" s="372">
        <f>$AM2698*'Assumptions (T&amp;D)'!S$24</f>
        <v>0.4044576602</v>
      </c>
      <c r="BD2843" s="372">
        <f>$AM2698*'Assumptions (T&amp;D)'!T$24</f>
        <v>0.4044576602</v>
      </c>
      <c r="BE2843" s="372">
        <f>$AM2698*'Assumptions (T&amp;D)'!U$24</f>
        <v>0.4044576602</v>
      </c>
      <c r="BF2843" s="372">
        <f>$AM2698*'Assumptions (T&amp;D)'!V$24</f>
        <v>0.4044576602</v>
      </c>
      <c r="BG2843" s="372">
        <f>$AM2698*'Assumptions (T&amp;D)'!W$24</f>
        <v>0.2022288301</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0.3652501195</v>
      </c>
      <c r="AO2844" s="372">
        <f>$AN2698*'Assumptions (T&amp;D)'!D$24</f>
        <v>0.7032282301</v>
      </c>
      <c r="AP2844" s="372">
        <f>$AN2698*'Assumptions (T&amp;D)'!E$24</f>
        <v>0.6506322129</v>
      </c>
      <c r="AQ2844" s="372">
        <f>$AN2698*'Assumptions (T&amp;D)'!F$24</f>
        <v>0.6019321969</v>
      </c>
      <c r="AR2844" s="372">
        <f>$AN2698*'Assumptions (T&amp;D)'!G$24</f>
        <v>0.556154182</v>
      </c>
      <c r="AS2844" s="372">
        <f>$AN2698*'Assumptions (T&amp;D)'!H$24</f>
        <v>0.5152461686</v>
      </c>
      <c r="AT2844" s="372">
        <f>$AN2698*'Assumptions (T&amp;D)'!I$24</f>
        <v>0.4762861558</v>
      </c>
      <c r="AU2844" s="372">
        <f>$AN2698*'Assumptions (T&amp;D)'!J$24</f>
        <v>0.440248144</v>
      </c>
      <c r="AV2844" s="372">
        <f>$AN2698*'Assumptions (T&amp;D)'!K$24</f>
        <v>0.4344041421</v>
      </c>
      <c r="AW2844" s="372">
        <f>$AN2698*'Assumptions (T&amp;D)'!L$24</f>
        <v>0.4344041421</v>
      </c>
      <c r="AX2844" s="372">
        <f>$AN2698*'Assumptions (T&amp;D)'!M$24</f>
        <v>0.4344041421</v>
      </c>
      <c r="AY2844" s="372">
        <f>$AN2698*'Assumptions (T&amp;D)'!N$24</f>
        <v>0.4344041421</v>
      </c>
      <c r="AZ2844" s="372">
        <f>$AN2698*'Assumptions (T&amp;D)'!O$24</f>
        <v>0.4344041421</v>
      </c>
      <c r="BA2844" s="372">
        <f>$AN2698*'Assumptions (T&amp;D)'!P$24</f>
        <v>0.4344041421</v>
      </c>
      <c r="BB2844" s="372">
        <f>$AN2698*'Assumptions (T&amp;D)'!Q$24</f>
        <v>0.4344041421</v>
      </c>
      <c r="BC2844" s="372">
        <f>$AN2698*'Assumptions (T&amp;D)'!R$24</f>
        <v>0.4344041421</v>
      </c>
      <c r="BD2844" s="372">
        <f>$AN2698*'Assumptions (T&amp;D)'!S$24</f>
        <v>0.4344041421</v>
      </c>
      <c r="BE2844" s="372">
        <f>$AN2698*'Assumptions (T&amp;D)'!T$24</f>
        <v>0.4344041421</v>
      </c>
      <c r="BF2844" s="372">
        <f>$AN2698*'Assumptions (T&amp;D)'!U$24</f>
        <v>0.4344041421</v>
      </c>
      <c r="BG2844" s="372">
        <f>$AN2698*'Assumptions (T&amp;D)'!V$24</f>
        <v>0.4344041421</v>
      </c>
      <c r="BH2844" s="372">
        <f>$AN2698*'Assumptions (T&amp;D)'!W$24</f>
        <v>0.2172020711</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0.3702011131</v>
      </c>
      <c r="AP2845" s="372">
        <f>$AO2698*'Assumptions (T&amp;D)'!D$24</f>
        <v>0.7127605431</v>
      </c>
      <c r="AQ2845" s="372">
        <f>$AO2698*'Assumptions (T&amp;D)'!E$24</f>
        <v>0.6594515828</v>
      </c>
      <c r="AR2845" s="372">
        <f>$AO2698*'Assumptions (T&amp;D)'!F$24</f>
        <v>0.6100914344</v>
      </c>
      <c r="AS2845" s="372">
        <f>$AO2698*'Assumptions (T&amp;D)'!G$24</f>
        <v>0.5636928949</v>
      </c>
      <c r="AT2845" s="372">
        <f>$AO2698*'Assumptions (T&amp;D)'!H$24</f>
        <v>0.5222303702</v>
      </c>
      <c r="AU2845" s="372">
        <f>$AO2698*'Assumptions (T&amp;D)'!I$24</f>
        <v>0.4827422515</v>
      </c>
      <c r="AV2845" s="372">
        <f>$AO2698*'Assumptions (T&amp;D)'!J$24</f>
        <v>0.4462157416</v>
      </c>
      <c r="AW2845" s="372">
        <f>$AO2698*'Assumptions (T&amp;D)'!K$24</f>
        <v>0.4402925238</v>
      </c>
      <c r="AX2845" s="372">
        <f>$AO2698*'Assumptions (T&amp;D)'!L$24</f>
        <v>0.4402925238</v>
      </c>
      <c r="AY2845" s="372">
        <f>$AO2698*'Assumptions (T&amp;D)'!M$24</f>
        <v>0.4402925238</v>
      </c>
      <c r="AZ2845" s="372">
        <f>$AO2698*'Assumptions (T&amp;D)'!N$24</f>
        <v>0.4402925238</v>
      </c>
      <c r="BA2845" s="372">
        <f>$AO2698*'Assumptions (T&amp;D)'!O$24</f>
        <v>0.4402925238</v>
      </c>
      <c r="BB2845" s="372">
        <f>$AO2698*'Assumptions (T&amp;D)'!P$24</f>
        <v>0.4402925238</v>
      </c>
      <c r="BC2845" s="372">
        <f>$AO2698*'Assumptions (T&amp;D)'!Q$24</f>
        <v>0.4402925238</v>
      </c>
      <c r="BD2845" s="372">
        <f>$AO2698*'Assumptions (T&amp;D)'!R$24</f>
        <v>0.4402925238</v>
      </c>
      <c r="BE2845" s="372">
        <f>$AO2698*'Assumptions (T&amp;D)'!S$24</f>
        <v>0.4402925238</v>
      </c>
      <c r="BF2845" s="372">
        <f>$AO2698*'Assumptions (T&amp;D)'!T$24</f>
        <v>0.4402925238</v>
      </c>
      <c r="BG2845" s="372">
        <f>$AO2698*'Assumptions (T&amp;D)'!U$24</f>
        <v>0.4402925238</v>
      </c>
      <c r="BH2845" s="372">
        <f>$AO2698*'Assumptions (T&amp;D)'!V$24</f>
        <v>0.4402925238</v>
      </c>
      <c r="BI2845" s="372">
        <f>$AO2698*'Assumptions (T&amp;D)'!W$24</f>
        <v>0.2201462619</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0.4301462544</v>
      </c>
      <c r="AQ2846" s="372">
        <f>$AP2698*'Assumptions (T&amp;D)'!D$24</f>
        <v>0.8281749219</v>
      </c>
      <c r="AR2846" s="372">
        <f>$AP2698*'Assumptions (T&amp;D)'!E$24</f>
        <v>0.7662338612</v>
      </c>
      <c r="AS2846" s="372">
        <f>$AP2698*'Assumptions (T&amp;D)'!F$24</f>
        <v>0.7088810273</v>
      </c>
      <c r="AT2846" s="372">
        <f>$AP2698*'Assumptions (T&amp;D)'!G$24</f>
        <v>0.6549693634</v>
      </c>
      <c r="AU2846" s="372">
        <f>$AP2698*'Assumptions (T&amp;D)'!H$24</f>
        <v>0.6067929829</v>
      </c>
      <c r="AV2846" s="372">
        <f>$AP2698*'Assumptions (T&amp;D)'!I$24</f>
        <v>0.5609107158</v>
      </c>
      <c r="AW2846" s="372">
        <f>$AP2698*'Assumptions (T&amp;D)'!J$24</f>
        <v>0.5184696187</v>
      </c>
      <c r="AX2846" s="372">
        <f>$AP2698*'Assumptions (T&amp;D)'!K$24</f>
        <v>0.5115872786</v>
      </c>
      <c r="AY2846" s="372">
        <f>$AP2698*'Assumptions (T&amp;D)'!L$24</f>
        <v>0.5115872786</v>
      </c>
      <c r="AZ2846" s="372">
        <f>$AP2698*'Assumptions (T&amp;D)'!M$24</f>
        <v>0.5115872786</v>
      </c>
      <c r="BA2846" s="372">
        <f>$AP2698*'Assumptions (T&amp;D)'!N$24</f>
        <v>0.5115872786</v>
      </c>
      <c r="BB2846" s="372">
        <f>$AP2698*'Assumptions (T&amp;D)'!O$24</f>
        <v>0.5115872786</v>
      </c>
      <c r="BC2846" s="372">
        <f>$AP2698*'Assumptions (T&amp;D)'!P$24</f>
        <v>0.5115872786</v>
      </c>
      <c r="BD2846" s="372">
        <f>$AP2698*'Assumptions (T&amp;D)'!Q$24</f>
        <v>0.5115872786</v>
      </c>
      <c r="BE2846" s="372">
        <f>$AP2698*'Assumptions (T&amp;D)'!R$24</f>
        <v>0.5115872786</v>
      </c>
      <c r="BF2846" s="372">
        <f>$AP2698*'Assumptions (T&amp;D)'!S$24</f>
        <v>0.5115872786</v>
      </c>
      <c r="BG2846" s="372">
        <f>$AP2698*'Assumptions (T&amp;D)'!T$24</f>
        <v>0.5115872786</v>
      </c>
      <c r="BH2846" s="372">
        <f>$AP2698*'Assumptions (T&amp;D)'!U$24</f>
        <v>0.5115872786</v>
      </c>
      <c r="BI2846" s="372">
        <f>$AP2698*'Assumptions (T&amp;D)'!V$24</f>
        <v>0.5115872786</v>
      </c>
      <c r="BJ2846" s="372">
        <f>$AP2698*'Assumptions (T&amp;D)'!W$24</f>
        <v>0.2557936393</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0.5037605406</v>
      </c>
      <c r="AR2847" s="372">
        <f>$AQ2698*'Assumptions (T&amp;D)'!D$24</f>
        <v>0.9699069609</v>
      </c>
      <c r="AS2847" s="372">
        <f>$AQ2698*'Assumptions (T&amp;D)'!E$24</f>
        <v>0.8973654431</v>
      </c>
      <c r="AT2847" s="372">
        <f>$AQ2698*'Assumptions (T&amp;D)'!F$24</f>
        <v>0.830197371</v>
      </c>
      <c r="AU2847" s="372">
        <f>$AQ2698*'Assumptions (T&amp;D)'!G$24</f>
        <v>0.7670593832</v>
      </c>
      <c r="AV2847" s="372">
        <f>$AQ2698*'Assumptions (T&amp;D)'!H$24</f>
        <v>0.7106382027</v>
      </c>
      <c r="AW2847" s="372">
        <f>$AQ2698*'Assumptions (T&amp;D)'!I$24</f>
        <v>0.656903745</v>
      </c>
      <c r="AX2847" s="372">
        <f>$AQ2698*'Assumptions (T&amp;D)'!J$24</f>
        <v>0.6071993717</v>
      </c>
      <c r="AY2847" s="372">
        <f>$AQ2698*'Assumptions (T&amp;D)'!K$24</f>
        <v>0.599139203</v>
      </c>
      <c r="AZ2847" s="372">
        <f>$AQ2698*'Assumptions (T&amp;D)'!L$24</f>
        <v>0.599139203</v>
      </c>
      <c r="BA2847" s="372">
        <f>$AQ2698*'Assumptions (T&amp;D)'!M$24</f>
        <v>0.599139203</v>
      </c>
      <c r="BB2847" s="372">
        <f>$AQ2698*'Assumptions (T&amp;D)'!N$24</f>
        <v>0.599139203</v>
      </c>
      <c r="BC2847" s="372">
        <f>$AQ2698*'Assumptions (T&amp;D)'!O$24</f>
        <v>0.599139203</v>
      </c>
      <c r="BD2847" s="372">
        <f>$AQ2698*'Assumptions (T&amp;D)'!P$24</f>
        <v>0.599139203</v>
      </c>
      <c r="BE2847" s="372">
        <f>$AQ2698*'Assumptions (T&amp;D)'!Q$24</f>
        <v>0.599139203</v>
      </c>
      <c r="BF2847" s="372">
        <f>$AQ2698*'Assumptions (T&amp;D)'!R$24</f>
        <v>0.599139203</v>
      </c>
      <c r="BG2847" s="372">
        <f>$AQ2698*'Assumptions (T&amp;D)'!S$24</f>
        <v>0.599139203</v>
      </c>
      <c r="BH2847" s="372">
        <f>$AQ2698*'Assumptions (T&amp;D)'!T$24</f>
        <v>0.599139203</v>
      </c>
      <c r="BI2847" s="372">
        <f>$AQ2698*'Assumptions (T&amp;D)'!U$24</f>
        <v>0.599139203</v>
      </c>
      <c r="BJ2847" s="372">
        <f>$AQ2698*'Assumptions (T&amp;D)'!V$24</f>
        <v>0.599139203</v>
      </c>
      <c r="BK2847" s="372">
        <f>$AQ2698*'Assumptions (T&amp;D)'!W$24</f>
        <v>0.2995696015</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0.4041676996</v>
      </c>
      <c r="AS2848" s="372">
        <f>$AR2698*'Assumptions (T&amp;D)'!D$24</f>
        <v>0.7781575443</v>
      </c>
      <c r="AT2848" s="372">
        <f>$AR2698*'Assumptions (T&amp;D)'!E$24</f>
        <v>0.7199573955</v>
      </c>
      <c r="AU2848" s="372">
        <f>$AR2698*'Assumptions (T&amp;D)'!F$24</f>
        <v>0.6660683689</v>
      </c>
      <c r="AV2848" s="372">
        <f>$AR2698*'Assumptions (T&amp;D)'!G$24</f>
        <v>0.6154126839</v>
      </c>
      <c r="AW2848" s="372">
        <f>$AR2698*'Assumptions (T&amp;D)'!H$24</f>
        <v>0.5701459016</v>
      </c>
      <c r="AX2848" s="372">
        <f>$AR2698*'Assumptions (T&amp;D)'!I$24</f>
        <v>0.5270346803</v>
      </c>
      <c r="AY2848" s="372">
        <f>$AR2698*'Assumptions (T&amp;D)'!J$24</f>
        <v>0.4871568006</v>
      </c>
      <c r="AZ2848" s="372">
        <f>$AR2698*'Assumptions (T&amp;D)'!K$24</f>
        <v>0.4806901174</v>
      </c>
      <c r="BA2848" s="372">
        <f>$AR2698*'Assumptions (T&amp;D)'!L$24</f>
        <v>0.4806901174</v>
      </c>
      <c r="BB2848" s="372">
        <f>$AR2698*'Assumptions (T&amp;D)'!M$24</f>
        <v>0.4806901174</v>
      </c>
      <c r="BC2848" s="372">
        <f>$AR2698*'Assumptions (T&amp;D)'!N$24</f>
        <v>0.4806901174</v>
      </c>
      <c r="BD2848" s="372">
        <f>$AR2698*'Assumptions (T&amp;D)'!O$24</f>
        <v>0.4806901174</v>
      </c>
      <c r="BE2848" s="372">
        <f>$AR2698*'Assumptions (T&amp;D)'!P$24</f>
        <v>0.4806901174</v>
      </c>
      <c r="BF2848" s="372">
        <f>$AR2698*'Assumptions (T&amp;D)'!Q$24</f>
        <v>0.4806901174</v>
      </c>
      <c r="BG2848" s="372">
        <f>$AR2698*'Assumptions (T&amp;D)'!R$24</f>
        <v>0.4806901174</v>
      </c>
      <c r="BH2848" s="372">
        <f>$AR2698*'Assumptions (T&amp;D)'!S$24</f>
        <v>0.4806901174</v>
      </c>
      <c r="BI2848" s="372">
        <f>$AR2698*'Assumptions (T&amp;D)'!T$24</f>
        <v>0.4806901174</v>
      </c>
      <c r="BJ2848" s="372">
        <f>$AR2698*'Assumptions (T&amp;D)'!U$24</f>
        <v>0.4806901174</v>
      </c>
      <c r="BK2848" s="372">
        <f>$AR2698*'Assumptions (T&amp;D)'!V$24</f>
        <v>0.4806901174</v>
      </c>
      <c r="BL2848" s="372">
        <f>$AR2698*'Assumptions (T&amp;D)'!W$24</f>
        <v>0.2403450587</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0.4329845987</v>
      </c>
      <c r="AT2849" s="372">
        <f>$AS2698*'Assumptions (T&amp;D)'!D$24</f>
        <v>0.8336396807</v>
      </c>
      <c r="AU2849" s="372">
        <f>$AS2698*'Assumptions (T&amp;D)'!E$24</f>
        <v>0.7712898984</v>
      </c>
      <c r="AV2849" s="372">
        <f>$AS2698*'Assumptions (T&amp;D)'!F$24</f>
        <v>0.7135586186</v>
      </c>
      <c r="AW2849" s="372">
        <f>$AS2698*'Assumptions (T&amp;D)'!G$24</f>
        <v>0.6592912156</v>
      </c>
      <c r="AX2849" s="372">
        <f>$AS2698*'Assumptions (T&amp;D)'!H$24</f>
        <v>0.6107969405</v>
      </c>
      <c r="AY2849" s="372">
        <f>$AS2698*'Assumptions (T&amp;D)'!I$24</f>
        <v>0.5646119167</v>
      </c>
      <c r="AZ2849" s="372">
        <f>$AS2698*'Assumptions (T&amp;D)'!J$24</f>
        <v>0.5218907696</v>
      </c>
      <c r="BA2849" s="372">
        <f>$AS2698*'Assumptions (T&amp;D)'!K$24</f>
        <v>0.514963016</v>
      </c>
      <c r="BB2849" s="372">
        <f>$AS2698*'Assumptions (T&amp;D)'!L$24</f>
        <v>0.514963016</v>
      </c>
      <c r="BC2849" s="372">
        <f>$AS2698*'Assumptions (T&amp;D)'!M$24</f>
        <v>0.514963016</v>
      </c>
      <c r="BD2849" s="372">
        <f>$AS2698*'Assumptions (T&amp;D)'!N$24</f>
        <v>0.514963016</v>
      </c>
      <c r="BE2849" s="372">
        <f>$AS2698*'Assumptions (T&amp;D)'!O$24</f>
        <v>0.514963016</v>
      </c>
      <c r="BF2849" s="372">
        <f>$AS2698*'Assumptions (T&amp;D)'!P$24</f>
        <v>0.514963016</v>
      </c>
      <c r="BG2849" s="372">
        <f>$AS2698*'Assumptions (T&amp;D)'!Q$24</f>
        <v>0.514963016</v>
      </c>
      <c r="BH2849" s="372">
        <f>$AS2698*'Assumptions (T&amp;D)'!R$24</f>
        <v>0.514963016</v>
      </c>
      <c r="BI2849" s="372">
        <f>$AS2698*'Assumptions (T&amp;D)'!S$24</f>
        <v>0.514963016</v>
      </c>
      <c r="BJ2849" s="372">
        <f>$AS2698*'Assumptions (T&amp;D)'!T$24</f>
        <v>0.514963016</v>
      </c>
      <c r="BK2849" s="372">
        <f>$AS2698*'Assumptions (T&amp;D)'!U$24</f>
        <v>0.514963016</v>
      </c>
      <c r="BL2849" s="372">
        <f>$AS2698*'Assumptions (T&amp;D)'!V$24</f>
        <v>0.514963016</v>
      </c>
      <c r="BM2849" s="372">
        <f>$AS2698*'Assumptions (T&amp;D)'!W$24</f>
        <v>0.257481508</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0.4515895052</v>
      </c>
      <c r="AU2850" s="372">
        <f>$AT2698*'Assumptions (T&amp;D)'!D$24</f>
        <v>0.8694603273</v>
      </c>
      <c r="AV2850" s="372">
        <f>$AT2698*'Assumptions (T&amp;D)'!E$24</f>
        <v>0.8044314386</v>
      </c>
      <c r="AW2850" s="372">
        <f>$AT2698*'Assumptions (T&amp;D)'!F$24</f>
        <v>0.7442195046</v>
      </c>
      <c r="AX2850" s="372">
        <f>$AT2698*'Assumptions (T&amp;D)'!G$24</f>
        <v>0.6876202866</v>
      </c>
      <c r="AY2850" s="372">
        <f>$AT2698*'Assumptions (T&amp;D)'!H$24</f>
        <v>0.637042262</v>
      </c>
      <c r="AZ2850" s="372">
        <f>$AT2698*'Assumptions (T&amp;D)'!I$24</f>
        <v>0.5888727148</v>
      </c>
      <c r="BA2850" s="372">
        <f>$AT2698*'Assumptions (T&amp;D)'!J$24</f>
        <v>0.5443158836</v>
      </c>
      <c r="BB2850" s="372">
        <f>$AT2698*'Assumptions (T&amp;D)'!K$24</f>
        <v>0.5370904515</v>
      </c>
      <c r="BC2850" s="372">
        <f>$AT2698*'Assumptions (T&amp;D)'!L$24</f>
        <v>0.5370904515</v>
      </c>
      <c r="BD2850" s="372">
        <f>$AT2698*'Assumptions (T&amp;D)'!M$24</f>
        <v>0.5370904515</v>
      </c>
      <c r="BE2850" s="372">
        <f>$AT2698*'Assumptions (T&amp;D)'!N$24</f>
        <v>0.5370904515</v>
      </c>
      <c r="BF2850" s="372">
        <f>$AT2698*'Assumptions (T&amp;D)'!O$24</f>
        <v>0.5370904515</v>
      </c>
      <c r="BG2850" s="372">
        <f>$AT2698*'Assumptions (T&amp;D)'!P$24</f>
        <v>0.5370904515</v>
      </c>
      <c r="BH2850" s="372">
        <f>$AT2698*'Assumptions (T&amp;D)'!Q$24</f>
        <v>0.5370904515</v>
      </c>
      <c r="BI2850" s="372">
        <f>$AT2698*'Assumptions (T&amp;D)'!R$24</f>
        <v>0.5370904515</v>
      </c>
      <c r="BJ2850" s="372">
        <f>$AT2698*'Assumptions (T&amp;D)'!S$24</f>
        <v>0.5370904515</v>
      </c>
      <c r="BK2850" s="372">
        <f>$AT2698*'Assumptions (T&amp;D)'!T$24</f>
        <v>0.5370904515</v>
      </c>
      <c r="BL2850" s="372">
        <f>$AT2698*'Assumptions (T&amp;D)'!U$24</f>
        <v>0.5370904515</v>
      </c>
      <c r="BM2850" s="372">
        <f>$AT2698*'Assumptions (T&amp;D)'!V$24</f>
        <v>0.5370904515</v>
      </c>
      <c r="BN2850" s="372">
        <f>$AT2698*'Assumptions (T&amp;D)'!W$24</f>
        <v>0.2685452258</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0.4495852265</v>
      </c>
      <c r="AV2851" s="372">
        <f>$AU2698*'Assumptions (T&amp;D)'!D$24</f>
        <v>0.8656014227</v>
      </c>
      <c r="AW2851" s="372">
        <f>$AU2698*'Assumptions (T&amp;D)'!E$24</f>
        <v>0.8008611501</v>
      </c>
      <c r="AX2851" s="372">
        <f>$AU2698*'Assumptions (T&amp;D)'!F$24</f>
        <v>0.7409164532</v>
      </c>
      <c r="AY2851" s="372">
        <f>$AU2698*'Assumptions (T&amp;D)'!G$24</f>
        <v>0.6845684382</v>
      </c>
      <c r="AZ2851" s="372">
        <f>$AU2698*'Assumptions (T&amp;D)'!H$24</f>
        <v>0.6342148928</v>
      </c>
      <c r="BA2851" s="372">
        <f>$AU2698*'Assumptions (T&amp;D)'!I$24</f>
        <v>0.5862591353</v>
      </c>
      <c r="BB2851" s="372">
        <f>$AU2698*'Assumptions (T&amp;D)'!J$24</f>
        <v>0.5419000597</v>
      </c>
      <c r="BC2851" s="372">
        <f>$AU2698*'Assumptions (T&amp;D)'!K$24</f>
        <v>0.534706696</v>
      </c>
      <c r="BD2851" s="372">
        <f>$AU2698*'Assumptions (T&amp;D)'!L$24</f>
        <v>0.534706696</v>
      </c>
      <c r="BE2851" s="372">
        <f>$AU2698*'Assumptions (T&amp;D)'!M$24</f>
        <v>0.534706696</v>
      </c>
      <c r="BF2851" s="372">
        <f>$AU2698*'Assumptions (T&amp;D)'!N$24</f>
        <v>0.534706696</v>
      </c>
      <c r="BG2851" s="372">
        <f>$AU2698*'Assumptions (T&amp;D)'!O$24</f>
        <v>0.534706696</v>
      </c>
      <c r="BH2851" s="372">
        <f>$AU2698*'Assumptions (T&amp;D)'!P$24</f>
        <v>0.534706696</v>
      </c>
      <c r="BI2851" s="372">
        <f>$AU2698*'Assumptions (T&amp;D)'!Q$24</f>
        <v>0.534706696</v>
      </c>
      <c r="BJ2851" s="372">
        <f>$AU2698*'Assumptions (T&amp;D)'!R$24</f>
        <v>0.534706696</v>
      </c>
      <c r="BK2851" s="372">
        <f>$AU2698*'Assumptions (T&amp;D)'!S$24</f>
        <v>0.534706696</v>
      </c>
      <c r="BL2851" s="372">
        <f>$AU2698*'Assumptions (T&amp;D)'!T$24</f>
        <v>0.534706696</v>
      </c>
      <c r="BM2851" s="372">
        <f>$AU2698*'Assumptions (T&amp;D)'!U$24</f>
        <v>0.534706696</v>
      </c>
      <c r="BN2851" s="372">
        <f>$AU2698*'Assumptions (T&amp;D)'!V$24</f>
        <v>0.534706696</v>
      </c>
      <c r="BO2851" s="372">
        <f>$AU2698*'Assumptions (T&amp;D)'!W$24</f>
        <v>0.267353348</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0.4779034402</v>
      </c>
      <c r="AW2852" s="372">
        <f>$AV2698*'Assumptions (T&amp;D)'!D$24</f>
        <v>0.9201234235</v>
      </c>
      <c r="AX2852" s="372">
        <f>$AV2698*'Assumptions (T&amp;D)'!E$24</f>
        <v>0.8513053281</v>
      </c>
      <c r="AY2852" s="372">
        <f>$AV2698*'Assumptions (T&amp;D)'!F$24</f>
        <v>0.7875848694</v>
      </c>
      <c r="AZ2852" s="372">
        <f>$AV2698*'Assumptions (T&amp;D)'!G$24</f>
        <v>0.7276876383</v>
      </c>
      <c r="BA2852" s="372">
        <f>$AV2698*'Assumptions (T&amp;D)'!H$24</f>
        <v>0.674162453</v>
      </c>
      <c r="BB2852" s="372">
        <f>$AV2698*'Assumptions (T&amp;D)'!I$24</f>
        <v>0.623186086</v>
      </c>
      <c r="BC2852" s="372">
        <f>$AV2698*'Assumptions (T&amp;D)'!J$24</f>
        <v>0.5760329466</v>
      </c>
      <c r="BD2852" s="372">
        <f>$AV2698*'Assumptions (T&amp;D)'!K$24</f>
        <v>0.5683864915</v>
      </c>
      <c r="BE2852" s="372">
        <f>$AV2698*'Assumptions (T&amp;D)'!L$24</f>
        <v>0.5683864915</v>
      </c>
      <c r="BF2852" s="372">
        <f>$AV2698*'Assumptions (T&amp;D)'!M$24</f>
        <v>0.5683864915</v>
      </c>
      <c r="BG2852" s="372">
        <f>$AV2698*'Assumptions (T&amp;D)'!N$24</f>
        <v>0.5683864915</v>
      </c>
      <c r="BH2852" s="372">
        <f>$AV2698*'Assumptions (T&amp;D)'!O$24</f>
        <v>0.5683864915</v>
      </c>
      <c r="BI2852" s="372">
        <f>$AV2698*'Assumptions (T&amp;D)'!P$24</f>
        <v>0.5683864915</v>
      </c>
      <c r="BJ2852" s="372">
        <f>$AV2698*'Assumptions (T&amp;D)'!Q$24</f>
        <v>0.5683864915</v>
      </c>
      <c r="BK2852" s="372">
        <f>$AV2698*'Assumptions (T&amp;D)'!R$24</f>
        <v>0.5683864915</v>
      </c>
      <c r="BL2852" s="372">
        <f>$AV2698*'Assumptions (T&amp;D)'!S$24</f>
        <v>0.5683864915</v>
      </c>
      <c r="BM2852" s="372">
        <f>$AV2698*'Assumptions (T&amp;D)'!T$24</f>
        <v>0.5683864915</v>
      </c>
      <c r="BN2852" s="372">
        <f>$AV2698*'Assumptions (T&amp;D)'!U$24</f>
        <v>0.5683864915</v>
      </c>
      <c r="BO2852" s="372">
        <f>$AV2698*'Assumptions (T&amp;D)'!V$24</f>
        <v>0.5683864915</v>
      </c>
      <c r="BP2852" s="372">
        <f>$AV2698*'Assumptions (T&amp;D)'!W$24</f>
        <v>0.2841932458</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0.4952048852</v>
      </c>
      <c r="AX2853" s="372">
        <f>$AW2698*'Assumptions (T&amp;D)'!D$24</f>
        <v>0.9534344724</v>
      </c>
      <c r="AY2853" s="372">
        <f>$AW2698*'Assumptions (T&amp;D)'!E$24</f>
        <v>0.8821249689</v>
      </c>
      <c r="AZ2853" s="372">
        <f>$AW2698*'Assumptions (T&amp;D)'!F$24</f>
        <v>0.8160976509</v>
      </c>
      <c r="BA2853" s="372">
        <f>$AW2698*'Assumptions (T&amp;D)'!G$24</f>
        <v>0.7540319719</v>
      </c>
      <c r="BB2853" s="372">
        <f>$AW2698*'Assumptions (T&amp;D)'!H$24</f>
        <v>0.6985690248</v>
      </c>
      <c r="BC2853" s="372">
        <f>$AW2698*'Assumptions (T&amp;D)'!I$24</f>
        <v>0.6457471704</v>
      </c>
      <c r="BD2853" s="372">
        <f>$AW2698*'Assumptions (T&amp;D)'!J$24</f>
        <v>0.596886955</v>
      </c>
      <c r="BE2853" s="372">
        <f>$AW2698*'Assumptions (T&amp;D)'!K$24</f>
        <v>0.5889636769</v>
      </c>
      <c r="BF2853" s="372">
        <f>$AW2698*'Assumptions (T&amp;D)'!L$24</f>
        <v>0.5889636769</v>
      </c>
      <c r="BG2853" s="372">
        <f>$AW2698*'Assumptions (T&amp;D)'!M$24</f>
        <v>0.5889636769</v>
      </c>
      <c r="BH2853" s="372">
        <f>$AW2698*'Assumptions (T&amp;D)'!N$24</f>
        <v>0.5889636769</v>
      </c>
      <c r="BI2853" s="372">
        <f>$AW2698*'Assumptions (T&amp;D)'!O$24</f>
        <v>0.5889636769</v>
      </c>
      <c r="BJ2853" s="372">
        <f>$AW2698*'Assumptions (T&amp;D)'!P$24</f>
        <v>0.5889636769</v>
      </c>
      <c r="BK2853" s="372">
        <f>$AW2698*'Assumptions (T&amp;D)'!Q$24</f>
        <v>0.5889636769</v>
      </c>
      <c r="BL2853" s="372">
        <f>$AW2698*'Assumptions (T&amp;D)'!R$24</f>
        <v>0.5889636769</v>
      </c>
      <c r="BM2853" s="372">
        <f>$AW2698*'Assumptions (T&amp;D)'!S$24</f>
        <v>0.5889636769</v>
      </c>
      <c r="BN2853" s="372">
        <f>$AW2698*'Assumptions (T&amp;D)'!T$24</f>
        <v>0.5889636769</v>
      </c>
      <c r="BO2853" s="372">
        <f>$AW2698*'Assumptions (T&amp;D)'!U$24</f>
        <v>0.5889636769</v>
      </c>
      <c r="BP2853" s="372">
        <f>$AW2698*'Assumptions (T&amp;D)'!V$24</f>
        <v>0.5889636769</v>
      </c>
      <c r="BQ2853" s="372">
        <f>$AW2698*'Assumptions (T&amp;D)'!W$24</f>
        <v>0.2944818384</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0.4990156277</v>
      </c>
      <c r="AY2854" s="372">
        <f>$AX2698*'Assumptions (T&amp;D)'!D$24</f>
        <v>0.960771422</v>
      </c>
      <c r="AZ2854" s="372">
        <f>$AX2698*'Assumptions (T&amp;D)'!E$24</f>
        <v>0.8889131716</v>
      </c>
      <c r="BA2854" s="372">
        <f>$AX2698*'Assumptions (T&amp;D)'!F$24</f>
        <v>0.8223777545</v>
      </c>
      <c r="BB2854" s="372">
        <f>$AX2698*'Assumptions (T&amp;D)'!G$24</f>
        <v>0.7598344625</v>
      </c>
      <c r="BC2854" s="372">
        <f>$AX2698*'Assumptions (T&amp;D)'!H$24</f>
        <v>0.7039447122</v>
      </c>
      <c r="BD2854" s="372">
        <f>$AX2698*'Assumptions (T&amp;D)'!I$24</f>
        <v>0.6507163786</v>
      </c>
      <c r="BE2854" s="372">
        <f>$AX2698*'Assumptions (T&amp;D)'!J$24</f>
        <v>0.60148017</v>
      </c>
      <c r="BF2854" s="372">
        <f>$AX2698*'Assumptions (T&amp;D)'!K$24</f>
        <v>0.5934959199</v>
      </c>
      <c r="BG2854" s="372">
        <f>$AX2698*'Assumptions (T&amp;D)'!L$24</f>
        <v>0.5934959199</v>
      </c>
      <c r="BH2854" s="372">
        <f>$AX2698*'Assumptions (T&amp;D)'!M$24</f>
        <v>0.5934959199</v>
      </c>
      <c r="BI2854" s="372">
        <f>$AX2698*'Assumptions (T&amp;D)'!N$24</f>
        <v>0.5934959199</v>
      </c>
      <c r="BJ2854" s="372">
        <f>$AX2698*'Assumptions (T&amp;D)'!O$24</f>
        <v>0.5934959199</v>
      </c>
      <c r="BK2854" s="372">
        <f>$AX2698*'Assumptions (T&amp;D)'!P$24</f>
        <v>0.5934959199</v>
      </c>
      <c r="BL2854" s="372">
        <f>$AX2698*'Assumptions (T&amp;D)'!Q$24</f>
        <v>0.5934959199</v>
      </c>
      <c r="BM2854" s="372">
        <f>$AX2698*'Assumptions (T&amp;D)'!R$24</f>
        <v>0.5934959199</v>
      </c>
      <c r="BN2854" s="372">
        <f>$AX2698*'Assumptions (T&amp;D)'!S$24</f>
        <v>0.5934959199</v>
      </c>
      <c r="BO2854" s="372">
        <f>$AX2698*'Assumptions (T&amp;D)'!T$24</f>
        <v>0.5934959199</v>
      </c>
      <c r="BP2854" s="372">
        <f>$AX2698*'Assumptions (T&amp;D)'!U$24</f>
        <v>0.5934959199</v>
      </c>
      <c r="BQ2854" s="372">
        <f>$AX2698*'Assumptions (T&amp;D)'!V$24</f>
        <v>0.5934959199</v>
      </c>
      <c r="BR2854" s="372">
        <f>$AX2698*'Assumptions (T&amp;D)'!W$24</f>
        <v>0.29674796</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0.5164386617</v>
      </c>
      <c r="AZ2855" s="372">
        <f>$AY2698*'Assumptions (T&amp;D)'!D$24</f>
        <v>0.99431657</v>
      </c>
      <c r="BA2855" s="372">
        <f>$AY2698*'Assumptions (T&amp;D)'!E$24</f>
        <v>0.9199494027</v>
      </c>
      <c r="BB2855" s="372">
        <f>$AY2698*'Assumptions (T&amp;D)'!F$24</f>
        <v>0.8510909145</v>
      </c>
      <c r="BC2855" s="372">
        <f>$AY2698*'Assumptions (T&amp;D)'!G$24</f>
        <v>0.7863639355</v>
      </c>
      <c r="BD2855" s="372">
        <f>$AY2698*'Assumptions (T&amp;D)'!H$24</f>
        <v>0.7285228054</v>
      </c>
      <c r="BE2855" s="372">
        <f>$AY2698*'Assumptions (T&amp;D)'!I$24</f>
        <v>0.6734360148</v>
      </c>
      <c r="BF2855" s="372">
        <f>$AY2698*'Assumptions (T&amp;D)'!J$24</f>
        <v>0.6224807336</v>
      </c>
      <c r="BG2855" s="372">
        <f>$AY2698*'Assumptions (T&amp;D)'!K$24</f>
        <v>0.614217715</v>
      </c>
      <c r="BH2855" s="372">
        <f>$AY2698*'Assumptions (T&amp;D)'!L$24</f>
        <v>0.614217715</v>
      </c>
      <c r="BI2855" s="372">
        <f>$AY2698*'Assumptions (T&amp;D)'!M$24</f>
        <v>0.614217715</v>
      </c>
      <c r="BJ2855" s="372">
        <f>$AY2698*'Assumptions (T&amp;D)'!N$24</f>
        <v>0.614217715</v>
      </c>
      <c r="BK2855" s="372">
        <f>$AY2698*'Assumptions (T&amp;D)'!O$24</f>
        <v>0.614217715</v>
      </c>
      <c r="BL2855" s="372">
        <f>$AY2698*'Assumptions (T&amp;D)'!P$24</f>
        <v>0.614217715</v>
      </c>
      <c r="BM2855" s="372">
        <f>$AY2698*'Assumptions (T&amp;D)'!Q$24</f>
        <v>0.614217715</v>
      </c>
      <c r="BN2855" s="372">
        <f>$AY2698*'Assumptions (T&amp;D)'!R$24</f>
        <v>0.614217715</v>
      </c>
      <c r="BO2855" s="372">
        <f>$AY2698*'Assumptions (T&amp;D)'!S$24</f>
        <v>0.614217715</v>
      </c>
      <c r="BP2855" s="372">
        <f>$AY2698*'Assumptions (T&amp;D)'!T$24</f>
        <v>0.614217715</v>
      </c>
      <c r="BQ2855" s="372">
        <f>$AY2698*'Assumptions (T&amp;D)'!U$24</f>
        <v>0.614217715</v>
      </c>
      <c r="BR2855" s="372">
        <f>$AY2698*'Assumptions (T&amp;D)'!V$24</f>
        <v>0.614217715</v>
      </c>
      <c r="BS2855" s="372">
        <f>$AY2698*'Assumptions (T&amp;D)'!W$24</f>
        <v>0.3071088575</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0.6147814621</v>
      </c>
      <c r="BA2856" s="372">
        <f>$AZ2698*'Assumptions (T&amp;D)'!D$24</f>
        <v>1.183659242</v>
      </c>
      <c r="BB2856" s="372">
        <f>$AZ2698*'Assumptions (T&amp;D)'!E$24</f>
        <v>1.095130711</v>
      </c>
      <c r="BC2856" s="372">
        <f>$AZ2698*'Assumptions (T&amp;D)'!F$24</f>
        <v>1.01315985</v>
      </c>
      <c r="BD2856" s="372">
        <f>$AZ2698*'Assumptions (T&amp;D)'!G$24</f>
        <v>0.9361072396</v>
      </c>
      <c r="BE2856" s="372">
        <f>$AZ2698*'Assumptions (T&amp;D)'!H$24</f>
        <v>0.8672517159</v>
      </c>
      <c r="BF2856" s="372">
        <f>$AZ2698*'Assumptions (T&amp;D)'!I$24</f>
        <v>0.8016750266</v>
      </c>
      <c r="BG2856" s="372">
        <f>$AZ2698*'Assumptions (T&amp;D)'!J$24</f>
        <v>0.741016589</v>
      </c>
      <c r="BH2856" s="372">
        <f>$AZ2698*'Assumptions (T&amp;D)'!K$24</f>
        <v>0.7311800856</v>
      </c>
      <c r="BI2856" s="372">
        <f>$AZ2698*'Assumptions (T&amp;D)'!L$24</f>
        <v>0.7311800856</v>
      </c>
      <c r="BJ2856" s="372">
        <f>$AZ2698*'Assumptions (T&amp;D)'!M$24</f>
        <v>0.7311800856</v>
      </c>
      <c r="BK2856" s="372">
        <f>$AZ2698*'Assumptions (T&amp;D)'!N$24</f>
        <v>0.7311800856</v>
      </c>
      <c r="BL2856" s="372">
        <f>$AZ2698*'Assumptions (T&amp;D)'!O$24</f>
        <v>0.7311800856</v>
      </c>
      <c r="BM2856" s="372">
        <f>$AZ2698*'Assumptions (T&amp;D)'!P$24</f>
        <v>0.7311800856</v>
      </c>
      <c r="BN2856" s="372">
        <f>$AZ2698*'Assumptions (T&amp;D)'!Q$24</f>
        <v>0.7311800856</v>
      </c>
      <c r="BO2856" s="372">
        <f>$AZ2698*'Assumptions (T&amp;D)'!R$24</f>
        <v>0.7311800856</v>
      </c>
      <c r="BP2856" s="372">
        <f>$AZ2698*'Assumptions (T&amp;D)'!S$24</f>
        <v>0.7311800856</v>
      </c>
      <c r="BQ2856" s="372">
        <f>$AZ2698*'Assumptions (T&amp;D)'!T$24</f>
        <v>0.7311800856</v>
      </c>
      <c r="BR2856" s="372">
        <f>$AZ2698*'Assumptions (T&amp;D)'!U$24</f>
        <v>0.7311800856</v>
      </c>
      <c r="BS2856" s="372">
        <f>$AZ2698*'Assumptions (T&amp;D)'!V$24</f>
        <v>0.7311800856</v>
      </c>
      <c r="BT2856" s="372">
        <f>$AZ2698*'Assumptions (T&amp;D)'!W$24</f>
        <v>0.3655900428</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0.5714053306</v>
      </c>
      <c r="BB2857" s="372">
        <f>$BA2698*'Assumptions (T&amp;D)'!D$24</f>
        <v>1.10014573</v>
      </c>
      <c r="BC2857" s="372">
        <f>$BA2698*'Assumptions (T&amp;D)'!E$24</f>
        <v>1.017863362</v>
      </c>
      <c r="BD2857" s="372">
        <f>$BA2698*'Assumptions (T&amp;D)'!F$24</f>
        <v>0.9416759848</v>
      </c>
      <c r="BE2857" s="372">
        <f>$BA2698*'Assumptions (T&amp;D)'!G$24</f>
        <v>0.8700598501</v>
      </c>
      <c r="BF2857" s="372">
        <f>$BA2698*'Assumptions (T&amp;D)'!H$24</f>
        <v>0.806062453</v>
      </c>
      <c r="BG2857" s="372">
        <f>$BA2698*'Assumptions (T&amp;D)'!I$24</f>
        <v>0.7451125511</v>
      </c>
      <c r="BH2857" s="372">
        <f>$BA2698*'Assumptions (T&amp;D)'!J$24</f>
        <v>0.6887338918</v>
      </c>
      <c r="BI2857" s="372">
        <f>$BA2698*'Assumptions (T&amp;D)'!K$24</f>
        <v>0.6795914065</v>
      </c>
      <c r="BJ2857" s="372">
        <f>$BA2698*'Assumptions (T&amp;D)'!L$24</f>
        <v>0.6795914065</v>
      </c>
      <c r="BK2857" s="372">
        <f>$BA2698*'Assumptions (T&amp;D)'!M$24</f>
        <v>0.6795914065</v>
      </c>
      <c r="BL2857" s="372">
        <f>$BA2698*'Assumptions (T&amp;D)'!N$24</f>
        <v>0.6795914065</v>
      </c>
      <c r="BM2857" s="372">
        <f>$BA2698*'Assumptions (T&amp;D)'!O$24</f>
        <v>0.6795914065</v>
      </c>
      <c r="BN2857" s="372">
        <f>$BA2698*'Assumptions (T&amp;D)'!P$24</f>
        <v>0.6795914065</v>
      </c>
      <c r="BO2857" s="372">
        <f>$BA2698*'Assumptions (T&amp;D)'!Q$24</f>
        <v>0.6795914065</v>
      </c>
      <c r="BP2857" s="372">
        <f>$BA2698*'Assumptions (T&amp;D)'!R$24</f>
        <v>0.6795914065</v>
      </c>
      <c r="BQ2857" s="372">
        <f>$BA2698*'Assumptions (T&amp;D)'!S$24</f>
        <v>0.6795914065</v>
      </c>
      <c r="BR2857" s="372">
        <f>$BA2698*'Assumptions (T&amp;D)'!T$24</f>
        <v>0.6795914065</v>
      </c>
      <c r="BS2857" s="372">
        <f>$BA2698*'Assumptions (T&amp;D)'!U$24</f>
        <v>0.6795914065</v>
      </c>
      <c r="BT2857" s="372">
        <f>$BA2698*'Assumptions (T&amp;D)'!V$24</f>
        <v>0.6795914065</v>
      </c>
      <c r="BU2857" s="372">
        <f>$BA2698*'Assumptions (T&amp;D)'!W$24</f>
        <v>0.3397957033</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9.967937133</v>
      </c>
      <c r="D2858" s="377">
        <f>(1/(1-'Assumptions (T&amp;D)'!D$26))*(D2695+D2805+(D2696-D2805-D2696*'Assumptions (T&amp;D)'!$C$25)*'Assumptions (T&amp;D)'!$C$22)</f>
        <v>10.34308173</v>
      </c>
      <c r="E2858" s="377">
        <f>(1/(1-'Assumptions (T&amp;D)'!E$26))*(E2695+E2805+(E2696-E2805-E2696*'Assumptions (T&amp;D)'!$C$25)*'Assumptions (T&amp;D)'!$C$22)</f>
        <v>10.24933016</v>
      </c>
      <c r="F2858" s="377">
        <f>(1/(1-'Assumptions (T&amp;D)'!F$26))*(F2695+F2805+(F2696-F2805-F2696*'Assumptions (T&amp;D)'!$C$25)*'Assumptions (T&amp;D)'!$C$22)</f>
        <v>10.8440131</v>
      </c>
      <c r="G2858" s="377">
        <f>(1/(1-'Assumptions (T&amp;D)'!G$26))*(G2695+G2805+(G2696-G2805-G2696*'Assumptions (T&amp;D)'!$C$25)*'Assumptions (T&amp;D)'!$C$22)</f>
        <v>11.49955033</v>
      </c>
      <c r="H2858" s="377">
        <f>(1/(1-'Assumptions (T&amp;D)'!H$26))*(H2695+H2805+(H2696-H2805-H2696*'Assumptions (T&amp;D)'!$C$25)*'Assumptions (T&amp;D)'!$C$22)</f>
        <v>12.0568023</v>
      </c>
      <c r="I2858" s="377">
        <f>(1/(1-'Assumptions (T&amp;D)'!I$26))*(I2695+I2805+(I2696-I2805-I2696*'Assumptions (T&amp;D)'!$C$25)*'Assumptions (T&amp;D)'!$C$22)</f>
        <v>12.64044444</v>
      </c>
      <c r="J2858" s="377">
        <f>(1/(1-'Assumptions (T&amp;D)'!J$26))*(J2695+J2805+(J2696-J2805-J2696*'Assumptions (T&amp;D)'!$C$25)*'Assumptions (T&amp;D)'!$C$22)</f>
        <v>13.11186893</v>
      </c>
      <c r="K2858" s="377">
        <f>(1/(1-'Assumptions (T&amp;D)'!K$26))*(K2695+K2805+(K2696-K2805-K2696*'Assumptions (T&amp;D)'!$C$25)*'Assumptions (T&amp;D)'!$C$22)</f>
        <v>13.95918019</v>
      </c>
      <c r="L2858" s="377">
        <f>(1/(1-'Assumptions (T&amp;D)'!L$26))*(L2695+L2805+(L2696-L2805-L2696*'Assumptions (T&amp;D)'!$C$25)*'Assumptions (T&amp;D)'!$C$22)</f>
        <v>14.30204044</v>
      </c>
      <c r="M2858" s="377">
        <f>(1/(1-'Assumptions (T&amp;D)'!M$26))*(M2695+M2805+(M2696-M2805-M2696*'Assumptions (T&amp;D)'!$C$25)*'Assumptions (T&amp;D)'!$C$22)</f>
        <v>15.30495851</v>
      </c>
      <c r="N2858" s="377">
        <f>(1/(1-'Assumptions (T&amp;D)'!N$26))*(N2695+N2805+(N2696-N2805-N2696*'Assumptions (T&amp;D)'!$C$25)*'Assumptions (T&amp;D)'!$C$22)</f>
        <v>16.30486648</v>
      </c>
      <c r="O2858" s="377">
        <f>(1/(1-'Assumptions (T&amp;D)'!O$26))*(O2695+O2805+(O2696-O2805-O2696*'Assumptions (T&amp;D)'!$C$25)*'Assumptions (T&amp;D)'!$C$22)</f>
        <v>18.29623122</v>
      </c>
      <c r="P2858" s="377">
        <f>(1/(1-'Assumptions (T&amp;D)'!P$26))*(P2695+P2805+(P2696-P2805-P2696*'Assumptions (T&amp;D)'!$C$25)*'Assumptions (T&amp;D)'!$C$22)</f>
        <v>20.72495312</v>
      </c>
      <c r="Q2858" s="377">
        <f>(1/(1-'Assumptions (T&amp;D)'!Q$26))*(Q2695+Q2805+(Q2696-Q2805-Q2696*'Assumptions (T&amp;D)'!$C$25)*'Assumptions (T&amp;D)'!$C$22)</f>
        <v>22.38893663</v>
      </c>
      <c r="R2858" s="377">
        <f>(1/(1-'Assumptions (T&amp;D)'!R$26))*(R2695+R2805+(R2696-R2805-R2696*'Assumptions (T&amp;D)'!$C$25)*'Assumptions (T&amp;D)'!$C$22)</f>
        <v>24.99115112</v>
      </c>
      <c r="S2858" s="377">
        <f>(1/(1-'Assumptions (T&amp;D)'!S$26))*(S2695+S2805+(S2696-S2805-S2696*'Assumptions (T&amp;D)'!$C$25)*'Assumptions (T&amp;D)'!$C$22)</f>
        <v>27.27859276</v>
      </c>
      <c r="T2858" s="377">
        <f>(1/(1-'Assumptions (T&amp;D)'!T$26))*(T2695+T2805+(T2696-T2805-T2696*'Assumptions (T&amp;D)'!$C$25)*'Assumptions (T&amp;D)'!$C$22)</f>
        <v>2.918572746</v>
      </c>
      <c r="U2858" s="377">
        <f>(1/(1-'Assumptions (T&amp;D)'!U$26))*(U2695+U2805+(U2696-U2805-U2696*'Assumptions (T&amp;D)'!$C$25)*'Assumptions (T&amp;D)'!$C$22)</f>
        <v>2.61406436</v>
      </c>
      <c r="V2858" s="377">
        <f>(1/(1-'Assumptions (T&amp;D)'!V$26))*(V2695+V2805+(V2696-V2805-V2696*'Assumptions (T&amp;D)'!$C$25)*'Assumptions (T&amp;D)'!$C$22)</f>
        <v>2.752431111</v>
      </c>
      <c r="W2858" s="377">
        <f>(1/(1-'Assumptions (T&amp;D)'!W$26))*(W2695+W2805+(W2696-W2805-W2696*'Assumptions (T&amp;D)'!$C$25)*'Assumptions (T&amp;D)'!$C$22)</f>
        <v>2.959625349</v>
      </c>
      <c r="X2858" s="377">
        <f>(1/(1-'Assumptions (T&amp;D)'!X$26))*(X2695+X2805+(X2696-X2805-X2696*'Assumptions (T&amp;D)'!$C$25)*'Assumptions (T&amp;D)'!$C$22)</f>
        <v>3.207734063</v>
      </c>
      <c r="Y2858" s="377">
        <f>(1/(1-'Assumptions (T&amp;D)'!Y$26))*(Y2695+Y2805+(Y2696-Y2805-Y2696*'Assumptions (T&amp;D)'!$C$25)*'Assumptions (T&amp;D)'!$C$22)</f>
        <v>3.504818056</v>
      </c>
      <c r="Z2858" s="377">
        <f>(1/(1-'Assumptions (T&amp;D)'!Z$26))*(Z2695+Z2805+(Z2696-Z2805-Z2696*'Assumptions (T&amp;D)'!$C$25)*'Assumptions (T&amp;D)'!$C$22)</f>
        <v>3.811047712</v>
      </c>
      <c r="AA2858" s="377">
        <f>(1/(1-'Assumptions (T&amp;D)'!AA$26))*(AA2695+AA2805+(AA2696-AA2805-AA2696*'Assumptions (T&amp;D)'!$C$25)*'Assumptions (T&amp;D)'!$C$22)</f>
        <v>4.129686364</v>
      </c>
      <c r="AB2858" s="377">
        <f>(1/(1-'Assumptions (T&amp;D)'!AB$26))*(AB2695+AB2805+(AB2696-AB2805-AB2696*'Assumptions (T&amp;D)'!$C$25)*'Assumptions (T&amp;D)'!$C$22)</f>
        <v>4.461720206</v>
      </c>
      <c r="AC2858" s="377">
        <f>(1/(1-'Assumptions (T&amp;D)'!AC$26))*(AC2695+AC2805+(AC2696-AC2805-AC2696*'Assumptions (T&amp;D)'!$C$25)*'Assumptions (T&amp;D)'!$C$22)</f>
        <v>4.806298693</v>
      </c>
      <c r="AD2858" s="377">
        <f>(1/(1-'Assumptions (T&amp;D)'!AD$26))*(AD2695+AD2805+(AD2696-AD2805-AD2696*'Assumptions (T&amp;D)'!$C$25)*'Assumptions (T&amp;D)'!$C$22)</f>
        <v>5.169562501</v>
      </c>
      <c r="AE2858" s="377">
        <f>(1/(1-'Assumptions (T&amp;D)'!AE$26))*(AE2695+AE2805+(AE2696-AE2805-AE2696*'Assumptions (T&amp;D)'!$C$25)*'Assumptions (T&amp;D)'!$C$22)</f>
        <v>5.541715162</v>
      </c>
      <c r="AF2858" s="377">
        <f>(1/(1-'Assumptions (T&amp;D)'!AF$26))*(AF2695+AF2805+(AF2696-AF2805-AF2696*'Assumptions (T&amp;D)'!$C$25)*'Assumptions (T&amp;D)'!$C$22)</f>
        <v>5.931418154</v>
      </c>
      <c r="AG2858" s="377">
        <f>(1/(1-'Assumptions (T&amp;D)'!AG$26))*(AG2695+AG2805+(AG2696-AG2805-AG2696*'Assumptions (T&amp;D)'!$C$25)*'Assumptions (T&amp;D)'!$C$22)</f>
        <v>6.322215985</v>
      </c>
      <c r="AH2858" s="377">
        <f>(1/(1-'Assumptions (T&amp;D)'!AH$26))*(AH2695+AH2805+(AH2696-AH2805-AH2696*'Assumptions (T&amp;D)'!$C$25)*'Assumptions (T&amp;D)'!$C$22)</f>
        <v>6.733273711</v>
      </c>
      <c r="AI2858" s="377">
        <f>(1/(1-'Assumptions (T&amp;D)'!AI$26))*(AI2695+AI2805+(AI2696-AI2805-AI2696*'Assumptions (T&amp;D)'!$C$25)*'Assumptions (T&amp;D)'!$C$22)</f>
        <v>7.149757581</v>
      </c>
      <c r="AJ2858" s="377">
        <f>(1/(1-'Assumptions (T&amp;D)'!AJ$26))*(AJ2695+AJ2805+(AJ2696-AJ2805-AJ2696*'Assumptions (T&amp;D)'!$C$25)*'Assumptions (T&amp;D)'!$C$22)</f>
        <v>7.566917685</v>
      </c>
      <c r="AK2858" s="377">
        <f>(1/(1-'Assumptions (T&amp;D)'!AK$26))*(AK2695+AK2805+(AK2696-AK2805-AK2696*'Assumptions (T&amp;D)'!$C$25)*'Assumptions (T&amp;D)'!$C$22)</f>
        <v>8.012330755</v>
      </c>
      <c r="AL2858" s="377">
        <f>(1/(1-'Assumptions (T&amp;D)'!AL$26))*(AL2695+AL2805+(AL2696-AL2805-AL2696*'Assumptions (T&amp;D)'!$C$25)*'Assumptions (T&amp;D)'!$C$22)</f>
        <v>8.465127858</v>
      </c>
      <c r="AM2858" s="377">
        <f>(1/(1-'Assumptions (T&amp;D)'!AM$26))*(AM2695+AM2805+(AM2696-AM2805-AM2696*'Assumptions (T&amp;D)'!$C$25)*'Assumptions (T&amp;D)'!$C$22)</f>
        <v>8.918735614</v>
      </c>
      <c r="AN2858" s="377">
        <f>(1/(1-'Assumptions (T&amp;D)'!AN$26))*(AN2695+AN2805+(AN2696-AN2805-AN2696*'Assumptions (T&amp;D)'!$C$25)*'Assumptions (T&amp;D)'!$C$22)</f>
        <v>9.412117537</v>
      </c>
      <c r="AO2858" s="377">
        <f>(1/(1-'Assumptions (T&amp;D)'!AO$26))*(AO2695+AO2805+(AO2696-AO2805-AO2696*'Assumptions (T&amp;D)'!$C$25)*'Assumptions (T&amp;D)'!$C$22)</f>
        <v>9.925389762</v>
      </c>
      <c r="AP2858" s="377">
        <f>(1/(1-'Assumptions (T&amp;D)'!AP$26))*(AP2695+AP2805+(AP2696-AP2805-AP2696*'Assumptions (T&amp;D)'!$C$25)*'Assumptions (T&amp;D)'!$C$22)</f>
        <v>10.45743272</v>
      </c>
      <c r="AQ2858" s="377">
        <f>(1/(1-'Assumptions (T&amp;D)'!AQ$26))*(AQ2695+AQ2805+(AQ2696-AQ2805-AQ2696*'Assumptions (T&amp;D)'!$C$25)*'Assumptions (T&amp;D)'!$C$22)</f>
        <v>11.06976955</v>
      </c>
      <c r="AR2858" s="377">
        <f>(1/(1-'Assumptions (T&amp;D)'!AR$26))*(AR2695+AR2805+(AR2696-AR2805-AR2696*'Assumptions (T&amp;D)'!$C$25)*'Assumptions (T&amp;D)'!$C$22)</f>
        <v>11.61977041</v>
      </c>
      <c r="AS2858" s="377">
        <f>(1/(1-'Assumptions (T&amp;D)'!AS$26))*(AS2695+AS2805+(AS2696-AS2805-AS2696*'Assumptions (T&amp;D)'!$C$25)*'Assumptions (T&amp;D)'!$C$22)</f>
        <v>12.07915592</v>
      </c>
      <c r="AT2858" s="377">
        <f>(1/(1-'Assumptions (T&amp;D)'!AT$26))*(AT2695+AT2805+(AT2696-AT2805-AT2696*'Assumptions (T&amp;D)'!$C$25)*'Assumptions (T&amp;D)'!$C$22)</f>
        <v>12.57588745</v>
      </c>
      <c r="AU2858" s="377">
        <f>(1/(1-'Assumptions (T&amp;D)'!AU$26))*(AU2695+AU2805+(AU2696-AU2805-AU2696*'Assumptions (T&amp;D)'!$C$25)*'Assumptions (T&amp;D)'!$C$22)</f>
        <v>13.10277857</v>
      </c>
      <c r="AV2858" s="377">
        <f>(1/(1-'Assumptions (T&amp;D)'!AV$26))*(AV2695+AV2805+(AV2696-AV2805-AV2696*'Assumptions (T&amp;D)'!$C$25)*'Assumptions (T&amp;D)'!$C$22)</f>
        <v>13.67040489</v>
      </c>
      <c r="AW2858" s="377">
        <f>(1/(1-'Assumptions (T&amp;D)'!AW$26))*(AW2695+AW2805+(AW2696-AW2805-AW2696*'Assumptions (T&amp;D)'!$C$25)*'Assumptions (T&amp;D)'!$C$22)</f>
        <v>14.2698998</v>
      </c>
      <c r="AX2858" s="377">
        <f>(1/(1-'Assumptions (T&amp;D)'!AX$26))*(AX2695+AX2805+(AX2696-AX2805-AX2696*'Assumptions (T&amp;D)'!$C$25)*'Assumptions (T&amp;D)'!$C$22)</f>
        <v>14.84892336</v>
      </c>
      <c r="AY2858" s="377">
        <f>(1/(1-'Assumptions (T&amp;D)'!AY$26))*(AY2695+AY2805+(AY2696-AY2805-AY2696*'Assumptions (T&amp;D)'!$C$25)*'Assumptions (T&amp;D)'!$C$22)</f>
        <v>15.45062072</v>
      </c>
      <c r="AZ2858" s="377">
        <f>(1/(1-'Assumptions (T&amp;D)'!AZ$26))*(AZ2695+AZ2805+(AZ2696-AZ2805-AZ2696*'Assumptions (T&amp;D)'!$C$25)*'Assumptions (T&amp;D)'!$C$22)</f>
        <v>16.15637338</v>
      </c>
      <c r="BA2858" s="377">
        <f>(1/(1-'Assumptions (T&amp;D)'!BA$26))*(BA2695+BA2805+(BA2696-BA2805-BA2696*'Assumptions (T&amp;D)'!$C$25)*'Assumptions (T&amp;D)'!$C$22)</f>
        <v>16.81671684</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6.009064567</v>
      </c>
      <c r="D2859" s="372">
        <f>IF(D2858-D2695-D2806-D2753&gt;0,(1-'Assumptions (T&amp;D)'!D$26)*(D2858-D2695-D2806+D2753)-D2700+D2701+Model!D2806,D2858-D2695-D2700+D2701+D2753)</f>
        <v>6.184725901</v>
      </c>
      <c r="E2859" s="372">
        <f>IF(E2858-E2695-E2806-E2753&gt;0,(1-'Assumptions (T&amp;D)'!E$26)*(E2858-E2695-E2806+E2753)-E2700+E2701+Model!E2806,E2858-E2695-E2700+E2701+E2753)</f>
        <v>6.086122873</v>
      </c>
      <c r="F2859" s="372">
        <f>IF(F2858-F2695-F2806-F2753&gt;0,(1-'Assumptions (T&amp;D)'!F$26)*(F2858-F2695-F2806+F2753)-F2700+F2701+Model!F2806,F2858-F2695-F2700+F2701+F2753)</f>
        <v>6.188936193</v>
      </c>
      <c r="G2859" s="372">
        <f>IF(G2858-G2695-G2806-G2753&gt;0,(1-'Assumptions (T&amp;D)'!G$26)*(G2858-G2695-G2806+G2753)-G2700+G2701+Model!G2806,G2858-G2695-G2700+G2701+G2753)</f>
        <v>6.529495209</v>
      </c>
      <c r="H2859" s="372">
        <f>IF(H2858-H2695-H2806-H2753&gt;0,(1-'Assumptions (T&amp;D)'!H$26)*(H2858-H2695-H2806+H2753)-H2700+H2701+Model!H2806,H2858-H2695-H2700+H2701+H2753)</f>
        <v>6.771207365</v>
      </c>
      <c r="I2859" s="372">
        <f>IF(I2858-I2695-I2806-I2753&gt;0,(1-'Assumptions (T&amp;D)'!I$26)*(I2858-I2695-I2806+I2753)-I2700+I2701+Model!I2806,I2858-I2695-I2700+I2701+I2753)</f>
        <v>6.802377408</v>
      </c>
      <c r="J2859" s="372">
        <f>IF(J2858-J2695-J2806-J2753&gt;0,(1-'Assumptions (T&amp;D)'!J$26)*(J2858-J2695-J2806+J2753)-J2700+J2701+Model!J2806,J2858-J2695-J2700+J2701+J2753)</f>
        <v>7.350153144</v>
      </c>
      <c r="K2859" s="372">
        <f>IF(K2858-K2695-K2806-K2753&gt;0,(1-'Assumptions (T&amp;D)'!K$26)*(K2858-K2695-K2806+K2753)-K2700+K2701+Model!K2806,K2858-K2695-K2700+K2701+K2753)</f>
        <v>8.016442345</v>
      </c>
      <c r="L2859" s="372">
        <f>IF(L2858-L2695-L2806-L2753&gt;0,(1-'Assumptions (T&amp;D)'!L$26)*(L2858-L2695-L2806+L2753)-L2700+L2701+Model!L2806,L2858-L2695-L2700+L2701+L2753)</f>
        <v>7.527129978</v>
      </c>
      <c r="M2859" s="372">
        <f>IF(M2858-M2695-M2806-M2753&gt;0,(1-'Assumptions (T&amp;D)'!M$26)*(M2858-M2695-M2806+M2753)-M2700+M2701+Model!M2806,M2858-M2695-M2700+M2701+M2753)</f>
        <v>8.102767547</v>
      </c>
      <c r="N2859" s="372">
        <f>IF(N2858-N2695-N2806-N2753&gt;0,(1-'Assumptions (T&amp;D)'!N$26)*(N2858-N2695-N2806+N2753)-N2700+N2701+Model!N2806,N2858-N2695-N2700+N2701+N2753)</f>
        <v>9.340617921</v>
      </c>
      <c r="O2859" s="372">
        <f>IF(O2858-O2695-O2806-O2753&gt;0,(1-'Assumptions (T&amp;D)'!O$26)*(O2858-O2695-O2806+O2753)-O2700+O2701+Model!O2806,O2858-O2695-O2700+O2701+O2753)</f>
        <v>8.574717396</v>
      </c>
      <c r="P2859" s="372">
        <f>IF(P2858-P2695-P2806-P2753&gt;0,(1-'Assumptions (T&amp;D)'!P$26)*(P2858-P2695-P2806+P2753)-P2700+P2701+Model!P2806,P2858-P2695-P2700+P2701+P2753)</f>
        <v>10.21962749</v>
      </c>
      <c r="Q2859" s="372">
        <f>IF(Q2858-Q2695-Q2806-Q2753&gt;0,(1-'Assumptions (T&amp;D)'!Q$26)*(Q2858-Q2695-Q2806+Q2753)-Q2700+Q2701+Model!Q2806,Q2858-Q2695-Q2700+Q2701+Q2753)</f>
        <v>11.72490108</v>
      </c>
      <c r="R2859" s="372">
        <f>IF(R2858-R2695-R2806-R2753&gt;0,(1-'Assumptions (T&amp;D)'!R$26)*(R2858-R2695-R2806+R2753)-R2700+R2701+Model!R2806,R2858-R2695-R2700+R2701+R2753)</f>
        <v>13.35708762</v>
      </c>
      <c r="S2859" s="372">
        <f>IF(S2858-S2695-S2806-S2753&gt;0,(1-'Assumptions (T&amp;D)'!S$26)*(S2858-S2695-S2806+S2753)-S2700+S2701+Model!S2806,S2858-S2695-S2700+S2701+S2753)</f>
        <v>14.99847198</v>
      </c>
      <c r="T2859" s="372">
        <f>IF(T2858-T2695-T2806-T2753&gt;0,(1-'Assumptions (T&amp;D)'!T$26)*(T2858-T2695-T2806+T2753)-T2700+T2701+Model!T2806,T2858-T2695-T2700+T2701+T2753)</f>
        <v>-1.390613936</v>
      </c>
      <c r="U2859" s="372">
        <f>IF(U2858-U2695-U2806-U2753&gt;0,(1-'Assumptions (T&amp;D)'!U$26)*(U2858-U2695-U2806+U2753)-U2700+U2701+Model!U2806,U2858-U2695-U2700+U2701+U2753)</f>
        <v>-1.787859526</v>
      </c>
      <c r="V2859" s="372">
        <f>IF(V2858-V2695-V2806-V2753&gt;0,(1-'Assumptions (T&amp;D)'!V$26)*(V2858-V2695-V2806+V2753)-V2700+V2701+Model!V2806,V2858-V2695-V2700+V2701+V2753)</f>
        <v>-1.826777315</v>
      </c>
      <c r="W2859" s="372">
        <f>IF(W2858-W2695-W2806-W2753&gt;0,(1-'Assumptions (T&amp;D)'!W$26)*(W2858-W2695-W2806+W2753)-W2700+W2701+Model!W2806,W2858-W2695-W2700+W2701+W2753)</f>
        <v>-1.870192503</v>
      </c>
      <c r="X2859" s="372">
        <f>IF(X2858-X2695-X2806-X2753&gt;0,(1-'Assumptions (T&amp;D)'!X$26)*(X2858-X2695-X2806+X2753)-X2700+X2701+Model!X2806,X2858-X2695-X2700+X2701+X2753)</f>
        <v>-2.730886376</v>
      </c>
      <c r="Y2859" s="372">
        <f>IF(Y2858-Y2695-Y2806-Y2753&gt;0,(1-'Assumptions (T&amp;D)'!Y$26)*(Y2858-Y2695-Y2806+Y2753)-Y2700+Y2701+Model!Y2806,Y2858-Y2695-Y2700+Y2701+Y2753)</f>
        <v>-2.327115174</v>
      </c>
      <c r="Z2859" s="372">
        <f>IF(Z2858-Z2695-Z2806-Z2753&gt;0,(1-'Assumptions (T&amp;D)'!Z$26)*(Z2858-Z2695-Z2806+Z2753)-Z2700+Z2701+Model!Z2806,Z2858-Z2695-Z2700+Z2701+Z2753)</f>
        <v>-2.350549563</v>
      </c>
      <c r="AA2859" s="372">
        <f>IF(AA2858-AA2695-AA2806-AA2753&gt;0,(1-'Assumptions (T&amp;D)'!AA$26)*(AA2858-AA2695-AA2806+AA2753)-AA2700+AA2701+Model!AA2806,AA2858-AA2695-AA2700+AA2701+AA2753)</f>
        <v>-2.376887872</v>
      </c>
      <c r="AB2859" s="372">
        <f>IF(AB2858-AB2695-AB2806-AB2753&gt;0,(1-'Assumptions (T&amp;D)'!AB$26)*(AB2858-AB2695-AB2806+AB2753)-AB2700+AB2701+Model!AB2806,AB2858-AB2695-AB2700+AB2701+AB2753)</f>
        <v>-2.413698082</v>
      </c>
      <c r="AC2859" s="372">
        <f>IF(AC2858-AC2695-AC2806-AC2753&gt;0,(1-'Assumptions (T&amp;D)'!AC$26)*(AC2858-AC2695-AC2806+AC2753)-AC2700+AC2701+Model!AC2806,AC2858-AC2695-AC2700+AC2701+AC2753)</f>
        <v>-2.472792228</v>
      </c>
      <c r="AD2859" s="372">
        <f>IF(AD2858-AD2695-AD2806-AD2753&gt;0,(1-'Assumptions (T&amp;D)'!AD$26)*(AD2858-AD2695-AD2806+AD2753)-AD2700+AD2701+Model!AD2806,AD2858-AD2695-AD2700+AD2701+AD2753)</f>
        <v>-2.502408585</v>
      </c>
      <c r="AE2859" s="372">
        <f>IF(AE2858-AE2695-AE2806-AE2753&gt;0,(1-'Assumptions (T&amp;D)'!AE$26)*(AE2858-AE2695-AE2806+AE2753)-AE2700+AE2701+Model!AE2806,AE2858-AE2695-AE2700+AE2701+AE2753)</f>
        <v>-2.388699444</v>
      </c>
      <c r="AF2859" s="372">
        <f>IF(AF2858-AF2695-AF2806-AF2753&gt;0,(1-'Assumptions (T&amp;D)'!AF$26)*(AF2858-AF2695-AF2806+AF2753)-AF2700+AF2701+Model!AF2806,AF2858-AF2695-AF2700+AF2701+AF2753)</f>
        <v>-2.434104055</v>
      </c>
      <c r="AG2859" s="372">
        <f>IF(AG2858-AG2695-AG2806-AG2753&gt;0,(1-'Assumptions (T&amp;D)'!AG$26)*(AG2858-AG2695-AG2806+AG2753)-AG2700+AG2701+Model!AG2806,AG2858-AG2695-AG2700+AG2701+AG2753)</f>
        <v>-2.491342611</v>
      </c>
      <c r="AH2859" s="372">
        <f>IF(AH2858-AH2695-AH2806-AH2753&gt;0,(1-'Assumptions (T&amp;D)'!AH$26)*(AH2858-AH2695-AH2806+AH2753)-AH2700+AH2701+Model!AH2806,AH2858-AH2695-AH2700+AH2701+AH2753)</f>
        <v>-2.577656706</v>
      </c>
      <c r="AI2859" s="372">
        <f>IF(AI2858-AI2695-AI2806-AI2753&gt;0,(1-'Assumptions (T&amp;D)'!AI$26)*(AI2858-AI2695-AI2806+AI2753)-AI2700+AI2701+Model!AI2806,AI2858-AI2695-AI2700+AI2701+AI2753)</f>
        <v>-2.515381123</v>
      </c>
      <c r="AJ2859" s="372">
        <f>IF(AJ2858-AJ2695-AJ2806-AJ2753&gt;0,(1-'Assumptions (T&amp;D)'!AJ$26)*(AJ2858-AJ2695-AJ2806+AJ2753)-AJ2700+AJ2701+Model!AJ2806,AJ2858-AJ2695-AJ2700+AJ2701+AJ2753)</f>
        <v>-2.543983284</v>
      </c>
      <c r="AK2859" s="372">
        <f>IF(AK2858-AK2695-AK2806-AK2753&gt;0,(1-'Assumptions (T&amp;D)'!AK$26)*(AK2858-AK2695-AK2806+AK2753)-AK2700+AK2701+Model!AK2806,AK2858-AK2695-AK2700+AK2701+AK2753)</f>
        <v>-2.704098522</v>
      </c>
      <c r="AL2859" s="372">
        <f>IF(AL2858-AL2695-AL2806-AL2753&gt;0,(1-'Assumptions (T&amp;D)'!AL$26)*(AL2858-AL2695-AL2806+AL2753)-AL2700+AL2701+Model!AL2806,AL2858-AL2695-AL2700+AL2701+AL2753)</f>
        <v>-2.611322741</v>
      </c>
      <c r="AM2859" s="372">
        <f>IF(AM2858-AM2695-AM2806-AM2753&gt;0,(1-'Assumptions (T&amp;D)'!AM$26)*(AM2858-AM2695-AM2806+AM2753)-AM2700+AM2701+Model!AM2806,AM2858-AM2695-AM2700+AM2701+AM2753)</f>
        <v>-2.601207419</v>
      </c>
      <c r="AN2859" s="372">
        <f>IF(AN2858-AN2695-AN2806-AN2753&gt;0,(1-'Assumptions (T&amp;D)'!AN$26)*(AN2858-AN2695-AN2806+AN2753)-AN2700+AN2701+Model!AN2806,AN2858-AN2695-AN2700+AN2701+AN2753)</f>
        <v>-2.804873307</v>
      </c>
      <c r="AO2859" s="372">
        <f>IF(AO2858-AO2695-AO2806-AO2753&gt;0,(1-'Assumptions (T&amp;D)'!AO$26)*(AO2858-AO2695-AO2806+AO2753)-AO2700+AO2701+Model!AO2806,AO2858-AO2695-AO2700+AO2701+AO2753)</f>
        <v>-2.671759293</v>
      </c>
      <c r="AP2859" s="372">
        <f>IF(AP2858-AP2695-AP2806-AP2753&gt;0,(1-'Assumptions (T&amp;D)'!AP$26)*(AP2858-AP2695-AP2806+AP2753)-AP2700+AP2701+Model!AP2806,AP2858-AP2695-AP2700+AP2701+AP2753)</f>
        <v>-3.442823727</v>
      </c>
      <c r="AQ2859" s="372">
        <f>IF(AQ2858-AQ2695-AQ2806-AQ2753&gt;0,(1-'Assumptions (T&amp;D)'!AQ$26)*(AQ2858-AQ2695-AQ2806+AQ2753)-AQ2700+AQ2701+Model!AQ2806,AQ2858-AQ2695-AQ2700+AQ2701+AQ2753)</f>
        <v>-4.406976376</v>
      </c>
      <c r="AR2859" s="372">
        <f>IF(AR2858-AR2695-AR2806-AR2753&gt;0,(1-'Assumptions (T&amp;D)'!AR$26)*(AR2858-AR2695-AR2806+AR2753)-AR2700+AR2701+Model!AR2806,AR2858-AR2695-AR2700+AR2701+AR2753)</f>
        <v>-2.573493886</v>
      </c>
      <c r="AS2859" s="372">
        <f>IF(AS2858-AS2695-AS2806-AS2753&gt;0,(1-'Assumptions (T&amp;D)'!AS$26)*(AS2858-AS2695-AS2806+AS2753)-AS2700+AS2701+Model!AS2806,AS2858-AS2695-AS2700+AS2701+AS2753)</f>
        <v>-2.9054713</v>
      </c>
      <c r="AT2859" s="372">
        <f>IF(AT2858-AT2695-AT2806-AT2753&gt;0,(1-'Assumptions (T&amp;D)'!AT$26)*(AT2858-AT2695-AT2806+AT2753)-AT2700+AT2701+Model!AT2806,AT2858-AT2695-AT2700+AT2701+AT2753)</f>
        <v>-3.051433254</v>
      </c>
      <c r="AU2859" s="372">
        <f>IF(AU2858-AU2695-AU2806-AU2753&gt;0,(1-'Assumptions (T&amp;D)'!AU$26)*(AU2858-AU2695-AU2806+AU2753)-AU2700+AU2701+Model!AU2806,AU2858-AU2695-AU2700+AU2701+AU2753)</f>
        <v>-2.834431483</v>
      </c>
      <c r="AV2859" s="372">
        <f>IF(AV2858-AV2695-AV2806-AV2753&gt;0,(1-'Assumptions (T&amp;D)'!AV$26)*(AV2858-AV2695-AV2806+AV2753)-AV2700+AV2701+Model!AV2806,AV2858-AV2695-AV2700+AV2701+AV2753)</f>
        <v>-3.087054042</v>
      </c>
      <c r="AW2859" s="372">
        <f>IF(AW2858-AW2695-AW2806-AW2753&gt;0,(1-'Assumptions (T&amp;D)'!AW$26)*(AW2858-AW2695-AW2806+AW2753)-AW2700+AW2701+Model!AW2806,AW2858-AW2695-AW2700+AW2701+AW2753)</f>
        <v>-3.139446751</v>
      </c>
      <c r="AX2859" s="372">
        <f>IF(AX2858-AX2695-AX2806-AX2753&gt;0,(1-'Assumptions (T&amp;D)'!AX$26)*(AX2858-AX2695-AX2806+AX2753)-AX2700+AX2701+Model!AX2806,AX2858-AX2695-AX2700+AX2701+AX2753)</f>
        <v>-2.994910112</v>
      </c>
      <c r="AY2859" s="372">
        <f>IF(AY2858-AY2695-AY2806-AY2753&gt;0,(1-'Assumptions (T&amp;D)'!AY$26)*(AY2858-AY2695-AY2806+AY2753)-AY2700+AY2701+Model!AY2806,AY2858-AY2695-AY2700+AY2701+AY2753)</f>
        <v>-3.059506712</v>
      </c>
      <c r="AZ2859" s="372">
        <f>IF(AZ2858-AZ2695-AZ2806-AZ2753&gt;0,(1-'Assumptions (T&amp;D)'!AZ$26)*(AZ2858-AZ2695-AZ2806+AZ2753)-AZ2700+AZ2701+Model!AZ2806,AZ2858-AZ2695-AZ2700+AZ2701+AZ2753)</f>
        <v>-4.391554362</v>
      </c>
      <c r="BA2859" s="372">
        <f>IF(BA2858-BA2695-BA2806-BA2753&gt;0,(1-'Assumptions (T&amp;D)'!BA$26)*(BA2858-BA2695-BA2806+BA2753)-BA2700+BA2701+Model!BA2806,BA2858-BA2695-BA2700+BA2701+BA2753)</f>
        <v>-3.449753155</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3.362698145</v>
      </c>
      <c r="D2860" s="372">
        <f>IF(D2858-D2695-D2806-D2753&gt;0,'Assumptions (T&amp;D)'!D$26*(D2858-D2695-D2806+D2753),0)</f>
        <v>3.436384802</v>
      </c>
      <c r="E2860" s="372">
        <f>IF(E2858-E2695-E2806-E2753&gt;0,'Assumptions (T&amp;D)'!E$26*(E2858-E2695-E2806+E2753),0)</f>
        <v>3.414525706</v>
      </c>
      <c r="F2860" s="372">
        <f>IF(F2858-F2695-F2806-F2753&gt;0,'Assumptions (T&amp;D)'!F$26*(F2858-F2695-F2806+F2753),0)</f>
        <v>3.572973592</v>
      </c>
      <c r="G2860" s="372">
        <f>IF(G2858-G2695-G2806-G2753&gt;0,'Assumptions (T&amp;D)'!G$26*(G2858-G2695-G2806+G2753),0)</f>
        <v>3.708669338</v>
      </c>
      <c r="H2860" s="372">
        <f>IF(H2858-H2695-H2806-H2753&gt;0,'Assumptions (T&amp;D)'!H$26*(H2858-H2695-H2806+H2753),0)</f>
        <v>3.837209252</v>
      </c>
      <c r="I2860" s="372">
        <f>IF(I2858-I2695-I2806-I2753&gt;0,'Assumptions (T&amp;D)'!I$26*(I2858-I2695-I2806+I2753),0)</f>
        <v>3.974633249</v>
      </c>
      <c r="J2860" s="372">
        <f>IF(J2858-J2695-J2806-J2753&gt;0,'Assumptions (T&amp;D)'!J$26*(J2858-J2695-J2806+J2753),0)</f>
        <v>4.176615734</v>
      </c>
      <c r="K2860" s="372">
        <f>IF(K2858-K2695-K2806-K2753&gt;0,'Assumptions (T&amp;D)'!K$26*(K2858-K2695-K2806+K2753),0)</f>
        <v>4.442132851</v>
      </c>
      <c r="L2860" s="372">
        <f>IF(L2858-L2695-L2806-L2753&gt;0,'Assumptions (T&amp;D)'!L$26*(L2858-L2695-L2806+L2753),0)</f>
        <v>4.563675768</v>
      </c>
      <c r="M2860" s="372">
        <f>IF(M2858-M2695-M2806-M2753&gt;0,'Assumptions (T&amp;D)'!M$26*(M2858-M2695-M2806+M2753),0)</f>
        <v>4.849916047</v>
      </c>
      <c r="N2860" s="372">
        <f>IF(N2858-N2695-N2806-N2753&gt;0,'Assumptions (T&amp;D)'!N$26*(N2858-N2695-N2806+N2753),0)</f>
        <v>5.186426178</v>
      </c>
      <c r="O2860" s="372">
        <f>IF(O2858-O2695-O2806-O2753&gt;0,'Assumptions (T&amp;D)'!O$26*(O2858-O2695-O2806+O2753),0)</f>
        <v>5.773345118</v>
      </c>
      <c r="P2860" s="372">
        <f>IF(P2858-P2695-P2806-P2753&gt;0,'Assumptions (T&amp;D)'!P$26*(P2858-P2695-P2806+P2753),0)</f>
        <v>6.466421919</v>
      </c>
      <c r="Q2860" s="372">
        <f>IF(Q2858-Q2695-Q2806-Q2753&gt;0,'Assumptions (T&amp;D)'!Q$26*(Q2858-Q2695-Q2806+Q2753),0)</f>
        <v>6.990967322</v>
      </c>
      <c r="R2860" s="372">
        <f>IF(R2858-R2695-R2806-R2753&gt;0,'Assumptions (T&amp;D)'!R$26*(R2858-R2695-R2806+R2753),0)</f>
        <v>7.774934513</v>
      </c>
      <c r="S2860" s="372">
        <f>IF(S2858-S2695-S2806-S2753&gt;0,'Assumptions (T&amp;D)'!S$26*(S2858-S2695-S2806+S2753),0)</f>
        <v>8.555683239</v>
      </c>
      <c r="T2860" s="372">
        <f>IF(T2858-T2695-T2806-T2753&gt;0,'Assumptions (T&amp;D)'!T$26*(T2858-T2695-T2806+T2753),0)</f>
        <v>-0.05936565645</v>
      </c>
      <c r="U2860" s="372">
        <f>IF(U2858-U2695-U2806-U2753&gt;0,'Assumptions (T&amp;D)'!U$26*(U2858-U2695-U2806+U2753),0)</f>
        <v>-0.1568991105</v>
      </c>
      <c r="V2860" s="372">
        <f>IF(V2858-V2695-V2806-V2753&gt;0,'Assumptions (T&amp;D)'!V$26*(V2858-V2695-V2806+V2753),0)</f>
        <v>-0.171115464</v>
      </c>
      <c r="W2860" s="372">
        <f>IF(W2858-W2695-W2806-W2753&gt;0,'Assumptions (T&amp;D)'!W$26*(W2858-W2695-W2806+W2753),0)</f>
        <v>-0.1812942403</v>
      </c>
      <c r="X2860" s="372">
        <f>IF(X2858-X2695-X2806-X2753&gt;0,'Assumptions (T&amp;D)'!X$26*(X2858-X2695-X2806+X2753),0)</f>
        <v>-0.1964088981</v>
      </c>
      <c r="Y2860" s="372">
        <f>IF(Y2858-Y2695-Y2806-Y2753&gt;0,'Assumptions (T&amp;D)'!Y$26*(Y2858-Y2695-Y2806+Y2753),0)</f>
        <v>-0.2156252218</v>
      </c>
      <c r="Z2860" s="372">
        <f>IF(Z2858-Z2695-Z2806-Z2753&gt;0,'Assumptions (T&amp;D)'!Z$26*(Z2858-Z2695-Z2806+Z2753),0)</f>
        <v>-0.2253140868</v>
      </c>
      <c r="AA2860" s="372">
        <f>IF(AA2858-AA2695-AA2806-AA2753&gt;0,'Assumptions (T&amp;D)'!AA$26*(AA2858-AA2695-AA2806+AA2753),0)</f>
        <v>-0.2322303129</v>
      </c>
      <c r="AB2860" s="372">
        <f>IF(AB2858-AB2695-AB2806-AB2753&gt;0,'Assumptions (T&amp;D)'!AB$26*(AB2858-AB2695-AB2806+AB2753),0)</f>
        <v>-0.2393084601</v>
      </c>
      <c r="AC2860" s="372">
        <f>IF(AC2858-AC2695-AC2806-AC2753&gt;0,'Assumptions (T&amp;D)'!AC$26*(AC2858-AC2695-AC2806+AC2753),0)</f>
        <v>-0.2441509788</v>
      </c>
      <c r="AD2860" s="372">
        <f>IF(AD2858-AD2695-AD2806-AD2753&gt;0,'Assumptions (T&amp;D)'!AD$26*(AD2858-AD2695-AD2806+AD2753),0)</f>
        <v>-0.2477810893</v>
      </c>
      <c r="AE2860" s="372">
        <f>IF(AE2858-AE2695-AE2806-AE2753&gt;0,'Assumptions (T&amp;D)'!AE$26*(AE2858-AE2695-AE2806+AE2753),0)</f>
        <v>-0.2546622321</v>
      </c>
      <c r="AF2860" s="372">
        <f>IF(AF2858-AF2695-AF2806-AF2753&gt;0,'Assumptions (T&amp;D)'!AF$26*(AF2858-AF2695-AF2806+AF2753),0)</f>
        <v>-0.2573394327</v>
      </c>
      <c r="AG2860" s="372">
        <f>IF(AG2858-AG2695-AG2806-AG2753&gt;0,'Assumptions (T&amp;D)'!AG$26*(AG2858-AG2695-AG2806+AG2753),0)</f>
        <v>-0.2587225341</v>
      </c>
      <c r="AH2860" s="372">
        <f>IF(AH2858-AH2695-AH2806-AH2753&gt;0,'Assumptions (T&amp;D)'!AH$26*(AH2858-AH2695-AH2806+AH2753),0)</f>
        <v>-0.2650655522</v>
      </c>
      <c r="AI2860" s="372">
        <f>IF(AI2858-AI2695-AI2806-AI2753&gt;0,'Assumptions (T&amp;D)'!AI$26*(AI2858-AI2695-AI2806+AI2753),0)</f>
        <v>-0.262144943</v>
      </c>
      <c r="AJ2860" s="372">
        <f>IF(AJ2858-AJ2695-AJ2806-AJ2753&gt;0,'Assumptions (T&amp;D)'!AJ$26*(AJ2858-AJ2695-AJ2806+AJ2753),0)</f>
        <v>-0.24785152</v>
      </c>
      <c r="AK2860" s="372">
        <f>IF(AK2858-AK2695-AK2806-AK2753&gt;0,'Assumptions (T&amp;D)'!AK$26*(AK2858-AK2695-AK2806+AK2753),0)</f>
        <v>-0.2383723746</v>
      </c>
      <c r="AL2860" s="372">
        <f>IF(AL2858-AL2695-AL2806-AL2753&gt;0,'Assumptions (T&amp;D)'!AL$26*(AL2858-AL2695-AL2806+AL2753),0)</f>
        <v>-0.2342268027</v>
      </c>
      <c r="AM2860" s="372">
        <f>IF(AM2858-AM2695-AM2806-AM2753&gt;0,'Assumptions (T&amp;D)'!AM$26*(AM2858-AM2695-AM2806+AM2753),0)</f>
        <v>-0.2338416928</v>
      </c>
      <c r="AN2860" s="372">
        <f>IF(AN2858-AN2695-AN2806-AN2753&gt;0,'Assumptions (T&amp;D)'!AN$26*(AN2858-AN2695-AN2806+AN2753),0)</f>
        <v>-0.231055768</v>
      </c>
      <c r="AO2860" s="372">
        <f>IF(AO2858-AO2695-AO2806-AO2753&gt;0,'Assumptions (T&amp;D)'!AO$26*(AO2858-AO2695-AO2806+AO2753),0)</f>
        <v>-0.2245898505</v>
      </c>
      <c r="AP2860" s="372">
        <f>IF(AP2858-AP2695-AP2806-AP2753&gt;0,'Assumptions (T&amp;D)'!AP$26*(AP2858-AP2695-AP2806+AP2753),0)</f>
        <v>-0.230773825</v>
      </c>
      <c r="AQ2860" s="372">
        <f>IF(AQ2858-AQ2695-AQ2806-AQ2753&gt;0,'Assumptions (T&amp;D)'!AQ$26*(AQ2858-AQ2695-AQ2806+AQ2753),0)</f>
        <v>-0.2510310273</v>
      </c>
      <c r="AR2860" s="372">
        <f>IF(AR2858-AR2695-AR2806-AR2753&gt;0,'Assumptions (T&amp;D)'!AR$26*(AR2858-AR2695-AR2806+AR2753),0)</f>
        <v>-0.2547130173</v>
      </c>
      <c r="AS2860" s="372">
        <f>IF(AS2858-AS2695-AS2806-AS2753&gt;0,'Assumptions (T&amp;D)'!AS$26*(AS2858-AS2695-AS2806+AS2753),0)</f>
        <v>-0.2569036905</v>
      </c>
      <c r="AT2860" s="372">
        <f>IF(AT2858-AT2695-AT2806-AT2753&gt;0,'Assumptions (T&amp;D)'!AT$26*(AT2858-AT2695-AT2806+AT2753),0)</f>
        <v>-0.262500396</v>
      </c>
      <c r="AU2860" s="372">
        <f>IF(AU2858-AU2695-AU2806-AU2753&gt;0,'Assumptions (T&amp;D)'!AU$26*(AU2858-AU2695-AU2806+AU2753),0)</f>
        <v>-0.2603318591</v>
      </c>
      <c r="AV2860" s="372">
        <f>IF(AV2858-AV2695-AV2806-AV2753&gt;0,'Assumptions (T&amp;D)'!AV$26*(AV2858-AV2695-AV2806+AV2753),0)</f>
        <v>-0.2534764626</v>
      </c>
      <c r="AW2860" s="372">
        <f>IF(AW2858-AW2695-AW2806-AW2753&gt;0,'Assumptions (T&amp;D)'!AW$26*(AW2858-AW2695-AW2806+AW2753),0)</f>
        <v>-0.2463792285</v>
      </c>
      <c r="AX2860" s="372">
        <f>IF(AX2858-AX2695-AX2806-AX2753&gt;0,'Assumptions (T&amp;D)'!AX$26*(AX2858-AX2695-AX2806+AX2753),0)</f>
        <v>-0.2433510443</v>
      </c>
      <c r="AY2860" s="372">
        <f>IF(AY2858-AY2695-AY2806-AY2753&gt;0,'Assumptions (T&amp;D)'!AY$26*(AY2858-AY2695-AY2806+AY2753),0)</f>
        <v>-0.2384087187</v>
      </c>
      <c r="AZ2860" s="372">
        <f>IF(AZ2858-AZ2695-AZ2806-AZ2753&gt;0,'Assumptions (T&amp;D)'!AZ$26*(AZ2858-AZ2695-AZ2806+AZ2753),0)</f>
        <v>-0.241396393</v>
      </c>
      <c r="BA2860" s="372">
        <f>IF(BA2858-BA2695-BA2806-BA2753&gt;0,'Assumptions (T&amp;D)'!BA$26*(BA2858-BA2695-BA2806+BA2753),0)</f>
        <v>-0.2530807195</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3.683456398</v>
      </c>
      <c r="D2862" s="366">
        <f>('Assumptions (T&amp;D)'!D58)*'Inflation GDP Population'!C$11/'Inflation GDP Population'!$S$11</f>
        <v>3.417020956</v>
      </c>
      <c r="E2862" s="366">
        <f>('Assumptions (T&amp;D)'!E58)*'Inflation GDP Population'!D$11/'Inflation GDP Population'!$S$11</f>
        <v>3.796303411</v>
      </c>
      <c r="F2862" s="366">
        <f>('Assumptions (T&amp;D)'!F58)*'Inflation GDP Population'!E$11/'Inflation GDP Population'!$S$11</f>
        <v>4.162758904</v>
      </c>
      <c r="G2862" s="366">
        <f>('Assumptions (T&amp;D)'!G58)*'Inflation GDP Population'!F$11/'Inflation GDP Population'!$S$11</f>
        <v>4.204320746</v>
      </c>
      <c r="H2862" s="366">
        <f>('Assumptions (T&amp;D)'!H58)*'Inflation GDP Population'!G$11/'Inflation GDP Population'!$S$11</f>
        <v>4.471312864</v>
      </c>
      <c r="I2862" s="366">
        <f>('Assumptions (T&amp;D)'!I58)*'Inflation GDP Population'!H$11/'Inflation GDP Population'!$S$11</f>
        <v>5.151106017</v>
      </c>
      <c r="J2862" s="366">
        <f>('Assumptions (T&amp;D)'!J58)*'Inflation GDP Population'!I$11/'Inflation GDP Population'!$S$11</f>
        <v>5.648950577</v>
      </c>
      <c r="K2862" s="366">
        <f>('Assumptions (T&amp;D)'!K58)*'Inflation GDP Population'!J$11/'Inflation GDP Population'!$S$11</f>
        <v>6.265760376</v>
      </c>
      <c r="L2862" s="366">
        <f>('Assumptions (T&amp;D)'!L58)*'Inflation GDP Population'!K$11/'Inflation GDP Population'!$S$11</f>
        <v>6.374743854</v>
      </c>
      <c r="M2862" s="366">
        <f>('Assumptions (T&amp;D)'!M58)*'Inflation GDP Population'!L$11/'Inflation GDP Population'!$S$11</f>
        <v>6.535101053</v>
      </c>
      <c r="N2862" s="366">
        <f>('Assumptions (T&amp;D)'!N58)*'Inflation GDP Population'!M$11/'Inflation GDP Population'!$S$11</f>
        <v>7.104336913</v>
      </c>
      <c r="O2862" s="366">
        <f>('Assumptions (T&amp;D)'!O58)*'Inflation GDP Population'!N$11/'Inflation GDP Population'!$S$11</f>
        <v>7.364317683</v>
      </c>
      <c r="P2862" s="366">
        <f>('Assumptions (T&amp;D)'!P58)*'Inflation GDP Population'!O$11/'Inflation GDP Population'!$S$11</f>
        <v>7.523277567</v>
      </c>
      <c r="Q2862" s="366">
        <f>('Assumptions (T&amp;D)'!Q58)*'Inflation GDP Population'!P$11/'Inflation GDP Population'!$S$11</f>
        <v>7.553062696</v>
      </c>
      <c r="R2862" s="366">
        <f>('Assumptions (T&amp;D)'!R58)*'Inflation GDP Population'!Q$11/'Inflation GDP Population'!$S$11</f>
        <v>7.577274831</v>
      </c>
      <c r="S2862" s="366">
        <f>('Assumptions (T&amp;D)'!S58)*'Inflation GDP Population'!R$11/'Inflation GDP Population'!$S$11</f>
        <v>7.659344114</v>
      </c>
      <c r="T2862" s="366">
        <f>('Assumptions (T&amp;D)'!T58)*'Inflation GDP Population'!S$11/'Inflation GDP Population'!$S$11</f>
        <v>7.949803856</v>
      </c>
      <c r="U2862" s="366">
        <f>('Assumptions (T&amp;D)'!U58)*'Inflation GDP Population'!T$11/'Inflation GDP Population'!$S$11</f>
        <v>8.403440017</v>
      </c>
      <c r="V2862" s="367">
        <f>('Assumptions (T&amp;D)'!V58)*'Inflation GDP Population'!U$16/'Inflation GDP Population'!$S$16</f>
        <v>8.261077681</v>
      </c>
      <c r="W2862" s="367">
        <f>('Assumptions (T&amp;D)'!W58)*'Inflation GDP Population'!V$16/'Inflation GDP Population'!$S$16</f>
        <v>8.583296682</v>
      </c>
      <c r="X2862" s="367">
        <f>('Assumptions (T&amp;D)'!X58)*'Inflation GDP Population'!W$16/'Inflation GDP Population'!$S$16</f>
        <v>8.75279937</v>
      </c>
      <c r="Y2862" s="367">
        <f>('Assumptions (T&amp;D)'!Y58)*'Inflation GDP Population'!X$16/'Inflation GDP Population'!$S$16</f>
        <v>9.443350267</v>
      </c>
      <c r="Z2862" s="367">
        <f>('Assumptions (T&amp;D)'!Z58)*'Inflation GDP Population'!Y$16/'Inflation GDP Population'!$S$16</f>
        <v>10.15776168</v>
      </c>
      <c r="AA2862" s="367">
        <f>('Assumptions (T&amp;D)'!AA58)*'Inflation GDP Population'!Z$16/'Inflation GDP Population'!$S$16</f>
        <v>10.89670671</v>
      </c>
      <c r="AB2862" s="367">
        <f>('Assumptions (T&amp;D)'!AB58)*'Inflation GDP Population'!AA$16/'Inflation GDP Population'!$S$16</f>
        <v>11.66087572</v>
      </c>
      <c r="AC2862" s="367">
        <f>('Assumptions (T&amp;D)'!AC58)*'Inflation GDP Population'!AB$16/'Inflation GDP Population'!$S$16</f>
        <v>12.45097678</v>
      </c>
      <c r="AD2862" s="367">
        <f>('Assumptions (T&amp;D)'!AD58)*'Inflation GDP Population'!AC$16/'Inflation GDP Population'!$S$16</f>
        <v>13.26773609</v>
      </c>
      <c r="AE2862" s="367">
        <f>('Assumptions (T&amp;D)'!AE58)*'Inflation GDP Population'!AD$16/'Inflation GDP Population'!$S$16</f>
        <v>14.11189841</v>
      </c>
      <c r="AF2862" s="367">
        <f>('Assumptions (T&amp;D)'!AF58)*'Inflation GDP Population'!AE$16/'Inflation GDP Population'!$S$16</f>
        <v>14.98422754</v>
      </c>
      <c r="AG2862" s="367">
        <f>('Assumptions (T&amp;D)'!AG58)*'Inflation GDP Population'!AF$16/'Inflation GDP Population'!$S$16</f>
        <v>15.88550674</v>
      </c>
      <c r="AH2862" s="367">
        <f>('Assumptions (T&amp;D)'!AH58)*'Inflation GDP Population'!AG$16/'Inflation GDP Population'!$S$16</f>
        <v>16.81653922</v>
      </c>
      <c r="AI2862" s="367">
        <f>('Assumptions (T&amp;D)'!AI58)*'Inflation GDP Population'!AH$16/'Inflation GDP Population'!$S$16</f>
        <v>17.77814864</v>
      </c>
      <c r="AJ2862" s="367">
        <f>('Assumptions (T&amp;D)'!AJ58)*'Inflation GDP Population'!AI$16/'Inflation GDP Population'!$S$16</f>
        <v>18.77117957</v>
      </c>
      <c r="AK2862" s="367">
        <f>('Assumptions (T&amp;D)'!AK58)*'Inflation GDP Population'!AJ$16/'Inflation GDP Population'!$S$16</f>
        <v>19.79649803</v>
      </c>
      <c r="AL2862" s="367">
        <f>('Assumptions (T&amp;D)'!AL58)*'Inflation GDP Population'!AK$16/'Inflation GDP Population'!$S$16</f>
        <v>20.85499198</v>
      </c>
      <c r="AM2862" s="367">
        <f>('Assumptions (T&amp;D)'!AM58)*'Inflation GDP Population'!AL$16/'Inflation GDP Population'!$S$16</f>
        <v>21.94757186</v>
      </c>
      <c r="AN2862" s="367">
        <f>('Assumptions (T&amp;D)'!AN58)*'Inflation GDP Population'!AM$16/'Inflation GDP Population'!$S$16</f>
        <v>23.07517113</v>
      </c>
      <c r="AO2862" s="367">
        <f>('Assumptions (T&amp;D)'!AO58)*'Inflation GDP Population'!AN$16/'Inflation GDP Population'!$S$16</f>
        <v>24.23874683</v>
      </c>
      <c r="AP2862" s="367">
        <f>('Assumptions (T&amp;D)'!AP58)*'Inflation GDP Population'!AO$16/'Inflation GDP Population'!$S$16</f>
        <v>25.43928013</v>
      </c>
      <c r="AQ2862" s="367">
        <f>('Assumptions (T&amp;D)'!AQ58)*'Inflation GDP Population'!AP$16/'Inflation GDP Population'!$S$16</f>
        <v>26.67777695</v>
      </c>
      <c r="AR2862" s="367">
        <f>('Assumptions (T&amp;D)'!AR58)*'Inflation GDP Population'!AQ$16/'Inflation GDP Population'!$S$16</f>
        <v>27.95526849</v>
      </c>
      <c r="AS2862" s="367">
        <f>('Assumptions (T&amp;D)'!AS58)*'Inflation GDP Population'!AR$16/'Inflation GDP Population'!$S$16</f>
        <v>29.2728119</v>
      </c>
      <c r="AT2862" s="367">
        <f>('Assumptions (T&amp;D)'!AT58)*'Inflation GDP Population'!AS$16/'Inflation GDP Population'!$S$16</f>
        <v>30.63149087</v>
      </c>
      <c r="AU2862" s="367">
        <f>('Assumptions (T&amp;D)'!AU58)*'Inflation GDP Population'!AT$16/'Inflation GDP Population'!$S$16</f>
        <v>32.03241626</v>
      </c>
      <c r="AV2862" s="367">
        <f>('Assumptions (T&amp;D)'!AV58)*'Inflation GDP Population'!AU$16/'Inflation GDP Population'!$S$16</f>
        <v>33.47672678</v>
      </c>
      <c r="AW2862" s="367">
        <f>('Assumptions (T&amp;D)'!AW58)*'Inflation GDP Population'!AV$16/'Inflation GDP Population'!$S$16</f>
        <v>34.96558962</v>
      </c>
      <c r="AX2862" s="367">
        <f>('Assumptions (T&amp;D)'!AX58)*'Inflation GDP Population'!AW$16/'Inflation GDP Population'!$S$16</f>
        <v>36.50020117</v>
      </c>
      <c r="AY2862" s="367">
        <f>('Assumptions (T&amp;D)'!AY58)*'Inflation GDP Population'!AX$16/'Inflation GDP Population'!$S$16</f>
        <v>38.08178769</v>
      </c>
      <c r="AZ2862" s="367">
        <f>('Assumptions (T&amp;D)'!AZ58)*'Inflation GDP Population'!AY$16/'Inflation GDP Population'!$S$16</f>
        <v>39.71160602</v>
      </c>
      <c r="BA2862" s="367">
        <f>('Assumptions (T&amp;D)'!BA58)*'Inflation GDP Population'!AZ$16/'Inflation GDP Population'!$S$16</f>
        <v>41.39094433</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513.5918825</v>
      </c>
      <c r="D2863" s="379">
        <f>'Assumptions (T&amp;D)'!D66*(2+'Assumptions (T&amp;D)'!D9)</f>
        <v>542.0339288</v>
      </c>
      <c r="E2863" s="379">
        <f>'Assumptions (T&amp;D)'!E66*(2+'Assumptions (T&amp;D)'!E9)</f>
        <v>557.3917155</v>
      </c>
      <c r="F2863" s="379">
        <f>'Assumptions (T&amp;D)'!F66*(2+'Assumptions (T&amp;D)'!F9)</f>
        <v>586.2082565</v>
      </c>
      <c r="G2863" s="379">
        <f>'Assumptions (T&amp;D)'!G66*(2+'Assumptions (T&amp;D)'!G9)</f>
        <v>615.6226065</v>
      </c>
      <c r="H2863" s="379">
        <f>'Assumptions (T&amp;D)'!H66*(2+'Assumptions (T&amp;D)'!H9)</f>
        <v>652.6821727</v>
      </c>
      <c r="I2863" s="379">
        <f>'Assumptions (T&amp;D)'!I66*(2+'Assumptions (T&amp;D)'!I9)</f>
        <v>685.8682262</v>
      </c>
      <c r="J2863" s="379">
        <f>'Assumptions (T&amp;D)'!J66*(2+'Assumptions (T&amp;D)'!J9)</f>
        <v>721.3131151</v>
      </c>
      <c r="K2863" s="379">
        <f>'Assumptions (T&amp;D)'!K66*(2+'Assumptions (T&amp;D)'!K9)</f>
        <v>757.5059105</v>
      </c>
      <c r="L2863" s="379">
        <f>'Assumptions (T&amp;D)'!L66*(2+'Assumptions (T&amp;D)'!L9)</f>
        <v>807.8473584</v>
      </c>
      <c r="M2863" s="379">
        <f>'Assumptions (T&amp;D)'!M66*(2+'Assumptions (T&amp;D)'!M9)</f>
        <v>859.180628</v>
      </c>
      <c r="N2863" s="379">
        <f>'Assumptions (T&amp;D)'!N66*(2+'Assumptions (T&amp;D)'!N9)</f>
        <v>890.2707195</v>
      </c>
      <c r="O2863" s="379">
        <f>'Assumptions (T&amp;D)'!O66*(2+'Assumptions (T&amp;D)'!O9)</f>
        <v>922.3082561</v>
      </c>
      <c r="P2863" s="379">
        <f>'Assumptions (T&amp;D)'!P66*(2+'Assumptions (T&amp;D)'!P9)</f>
        <v>959.5953073</v>
      </c>
      <c r="Q2863" s="379">
        <f>'Assumptions (T&amp;D)'!Q66*(2+'Assumptions (T&amp;D)'!Q9)</f>
        <v>1007.300079</v>
      </c>
      <c r="R2863" s="379">
        <f>'Assumptions (T&amp;D)'!R66*(2+'Assumptions (T&amp;D)'!R9)</f>
        <v>1057.564075</v>
      </c>
      <c r="S2863" s="379">
        <f>'Assumptions (T&amp;D)'!S66*(2+'Assumptions (T&amp;D)'!S9)</f>
        <v>1110.258257</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2.433650415</v>
      </c>
      <c r="D2864" s="371">
        <f>'Assumptions (T&amp;D)'!D68/('Assumptions (T&amp;D)'!D9)</f>
        <v>2.654213879</v>
      </c>
      <c r="E2864" s="371">
        <f>'Assumptions (T&amp;D)'!E68/('Assumptions (T&amp;D)'!E9)</f>
        <v>2.578889703</v>
      </c>
      <c r="F2864" s="371">
        <f>'Assumptions (T&amp;D)'!F68/('Assumptions (T&amp;D)'!F9)</f>
        <v>3.04967792</v>
      </c>
      <c r="G2864" s="371">
        <f>'Assumptions (T&amp;D)'!G68/('Assumptions (T&amp;D)'!G9)</f>
        <v>3.033485394</v>
      </c>
      <c r="H2864" s="371">
        <f>'Assumptions (T&amp;D)'!H68/('Assumptions (T&amp;D)'!H9)</f>
        <v>3.370354296</v>
      </c>
      <c r="I2864" s="371">
        <f>'Assumptions (T&amp;D)'!I68/('Assumptions (T&amp;D)'!I9)</f>
        <v>3.623093506</v>
      </c>
      <c r="J2864" s="371">
        <f>'Assumptions (T&amp;D)'!J68/('Assumptions (T&amp;D)'!J9)</f>
        <v>3.87048837</v>
      </c>
      <c r="K2864" s="371">
        <f>'Assumptions (T&amp;D)'!K68/('Assumptions (T&amp;D)'!K9)</f>
        <v>3.801851474</v>
      </c>
      <c r="L2864" s="371">
        <f>'Assumptions (T&amp;D)'!L68/('Assumptions (T&amp;D)'!L9)</f>
        <v>3.597133346</v>
      </c>
      <c r="M2864" s="371">
        <f>'Assumptions (T&amp;D)'!M68/('Assumptions (T&amp;D)'!M9)</f>
        <v>4.755850918</v>
      </c>
      <c r="N2864" s="371">
        <f>'Assumptions (T&amp;D)'!N68/('Assumptions (T&amp;D)'!N9)</f>
        <v>4.313742661</v>
      </c>
      <c r="O2864" s="371">
        <f>'Assumptions (T&amp;D)'!O68/('Assumptions (T&amp;D)'!O9)</f>
        <v>4.76580323</v>
      </c>
      <c r="P2864" s="371">
        <f>'Assumptions (T&amp;D)'!P68/('Assumptions (T&amp;D)'!P9)</f>
        <v>4.193885587</v>
      </c>
      <c r="Q2864" s="371">
        <f>'Assumptions (T&amp;D)'!Q68/('Assumptions (T&amp;D)'!Q9)</f>
        <v>4.474813291</v>
      </c>
      <c r="R2864" s="371">
        <f>'Assumptions (T&amp;D)'!R68/('Assumptions (T&amp;D)'!R9)</f>
        <v>5.044250368</v>
      </c>
      <c r="S2864" s="371">
        <f>'Assumptions (T&amp;D)'!S68/('Assumptions (T&amp;D)'!S9)</f>
        <v>5.185972471</v>
      </c>
      <c r="T2864" s="371">
        <f>'Assumptions (T&amp;D)'!T68/('Assumptions (T&amp;D)'!T9)</f>
        <v>6.171398831</v>
      </c>
      <c r="U2864" s="371">
        <f>'Assumptions (T&amp;D)'!U68/('Assumptions (T&amp;D)'!U9)</f>
        <v>6.171398831</v>
      </c>
      <c r="V2864" s="371">
        <f>'Assumptions (T&amp;D)'!V68/('Assumptions (T&amp;D)'!V9)</f>
        <v>6.171398831</v>
      </c>
      <c r="W2864" s="371">
        <f>'Assumptions (T&amp;D)'!W68/('Assumptions (T&amp;D)'!W9)</f>
        <v>6.171398831</v>
      </c>
      <c r="X2864" s="371">
        <f>'Assumptions (T&amp;D)'!X68/('Assumptions (T&amp;D)'!X9)</f>
        <v>6.171398831</v>
      </c>
      <c r="Y2864" s="371">
        <f>'Assumptions (T&amp;D)'!Y68/('Assumptions (T&amp;D)'!Y9)</f>
        <v>6.171398831</v>
      </c>
      <c r="Z2864" s="371">
        <f>'Assumptions (T&amp;D)'!Z68/('Assumptions (T&amp;D)'!Z9)</f>
        <v>6.171398831</v>
      </c>
      <c r="AA2864" s="371">
        <f>'Assumptions (T&amp;D)'!AA68/('Assumptions (T&amp;D)'!AA9)</f>
        <v>6.171398831</v>
      </c>
      <c r="AB2864" s="371">
        <f>'Assumptions (T&amp;D)'!AB68/('Assumptions (T&amp;D)'!AB9)</f>
        <v>6.171398831</v>
      </c>
      <c r="AC2864" s="371">
        <f>'Assumptions (T&amp;D)'!AC68/('Assumptions (T&amp;D)'!AC9)</f>
        <v>6.171398831</v>
      </c>
      <c r="AD2864" s="371">
        <f>'Assumptions (T&amp;D)'!AD68/('Assumptions (T&amp;D)'!AD9)</f>
        <v>6.171398831</v>
      </c>
      <c r="AE2864" s="371">
        <f>'Assumptions (T&amp;D)'!AE68/('Assumptions (T&amp;D)'!AE9)</f>
        <v>6.171398831</v>
      </c>
      <c r="AF2864" s="371">
        <f>'Assumptions (T&amp;D)'!AF68/('Assumptions (T&amp;D)'!AF9)</f>
        <v>6.171398831</v>
      </c>
      <c r="AG2864" s="371">
        <f>'Assumptions (T&amp;D)'!AG68/('Assumptions (T&amp;D)'!AG9)</f>
        <v>6.171398831</v>
      </c>
      <c r="AH2864" s="371">
        <f>'Assumptions (T&amp;D)'!AH68/('Assumptions (T&amp;D)'!AH9)</f>
        <v>6.171398831</v>
      </c>
      <c r="AI2864" s="371">
        <f>'Assumptions (T&amp;D)'!AI68/('Assumptions (T&amp;D)'!AI9)</f>
        <v>6.171398831</v>
      </c>
      <c r="AJ2864" s="371">
        <f>'Assumptions (T&amp;D)'!AJ68/('Assumptions (T&amp;D)'!AJ9)</f>
        <v>6.171398831</v>
      </c>
      <c r="AK2864" s="371">
        <f>'Assumptions (T&amp;D)'!AK68/('Assumptions (T&amp;D)'!AK9)</f>
        <v>6.171398831</v>
      </c>
      <c r="AL2864" s="371">
        <f>'Assumptions (T&amp;D)'!AL68/('Assumptions (T&amp;D)'!AL9)</f>
        <v>6.171398831</v>
      </c>
      <c r="AM2864" s="371">
        <f>'Assumptions (T&amp;D)'!AM68/('Assumptions (T&amp;D)'!AM9)</f>
        <v>6.171398831</v>
      </c>
      <c r="AN2864" s="371">
        <f>'Assumptions (T&amp;D)'!AN68/('Assumptions (T&amp;D)'!AN9)</f>
        <v>6.171398831</v>
      </c>
      <c r="AO2864" s="371">
        <f>'Assumptions (T&amp;D)'!AO68/('Assumptions (T&amp;D)'!AO9)</f>
        <v>6.171398831</v>
      </c>
      <c r="AP2864" s="371">
        <f>'Assumptions (T&amp;D)'!AP68/('Assumptions (T&amp;D)'!AP9)</f>
        <v>6.171398831</v>
      </c>
      <c r="AQ2864" s="371">
        <f>'Assumptions (T&amp;D)'!AQ68/('Assumptions (T&amp;D)'!AQ9)</f>
        <v>6.171398831</v>
      </c>
      <c r="AR2864" s="371">
        <f>'Assumptions (T&amp;D)'!AR68/('Assumptions (T&amp;D)'!AR9)</f>
        <v>6.171398831</v>
      </c>
      <c r="AS2864" s="371">
        <f>'Assumptions (T&amp;D)'!AS68/('Assumptions (T&amp;D)'!AS9)</f>
        <v>6.171398831</v>
      </c>
      <c r="AT2864" s="371">
        <f>'Assumptions (T&amp;D)'!AT68/('Assumptions (T&amp;D)'!AT9)</f>
        <v>6.171398831</v>
      </c>
      <c r="AU2864" s="371">
        <f>'Assumptions (T&amp;D)'!AU68/('Assumptions (T&amp;D)'!AU9)</f>
        <v>6.171398831</v>
      </c>
      <c r="AV2864" s="371">
        <f>'Assumptions (T&amp;D)'!AV68/('Assumptions (T&amp;D)'!AV9)</f>
        <v>6.171398831</v>
      </c>
      <c r="AW2864" s="371">
        <f>'Assumptions (T&amp;D)'!AW68/('Assumptions (T&amp;D)'!AW9)</f>
        <v>6.171398831</v>
      </c>
      <c r="AX2864" s="371">
        <f>'Assumptions (T&amp;D)'!AX68/('Assumptions (T&amp;D)'!AX9)</f>
        <v>6.171398831</v>
      </c>
      <c r="AY2864" s="371">
        <f>'Assumptions (T&amp;D)'!AY68/('Assumptions (T&amp;D)'!AY9)</f>
        <v>6.171398831</v>
      </c>
      <c r="AZ2864" s="371">
        <f>'Assumptions (T&amp;D)'!AZ68/('Assumptions (T&amp;D)'!AZ9)</f>
        <v>6.171398831</v>
      </c>
      <c r="BA2864" s="371">
        <f>'Assumptions (T&amp;D)'!BA68/('Assumptions (T&amp;D)'!BA9)</f>
        <v>6.171398831</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2.015349867</v>
      </c>
      <c r="D2865" s="366">
        <f>('Assumptions (T&amp;D)'!D56)*'Inflation GDP Population'!C$11/'Inflation GDP Population'!$S$11</f>
        <v>1.638258843</v>
      </c>
      <c r="E2865" s="366">
        <f>('Assumptions (T&amp;D)'!E56)*'Inflation GDP Population'!D$11/'Inflation GDP Population'!$S$11</f>
        <v>1.909058654</v>
      </c>
      <c r="F2865" s="366">
        <f>('Assumptions (T&amp;D)'!F56)*'Inflation GDP Population'!E$11/'Inflation GDP Population'!$S$11</f>
        <v>2.022046188</v>
      </c>
      <c r="G2865" s="366">
        <f>('Assumptions (T&amp;D)'!G56)*'Inflation GDP Population'!F$11/'Inflation GDP Population'!$S$11</f>
        <v>1.889964735</v>
      </c>
      <c r="H2865" s="366">
        <f>('Assumptions (T&amp;D)'!H56)*'Inflation GDP Population'!G$11/'Inflation GDP Population'!$S$11</f>
        <v>2.332939539</v>
      </c>
      <c r="I2865" s="366">
        <f>('Assumptions (T&amp;D)'!I56)*'Inflation GDP Population'!H$11/'Inflation GDP Population'!$S$11</f>
        <v>2.593847567</v>
      </c>
      <c r="J2865" s="366">
        <f>('Assumptions (T&amp;D)'!J56)*'Inflation GDP Population'!I$11/'Inflation GDP Population'!$S$11</f>
        <v>2.976794487</v>
      </c>
      <c r="K2865" s="366">
        <f>('Assumptions (T&amp;D)'!K56)*'Inflation GDP Population'!J$11/'Inflation GDP Population'!$S$11</f>
        <v>3.020561757</v>
      </c>
      <c r="L2865" s="366">
        <f>('Assumptions (T&amp;D)'!L56)*'Inflation GDP Population'!K$11/'Inflation GDP Population'!$S$11</f>
        <v>3.964299854</v>
      </c>
      <c r="M2865" s="366">
        <f>('Assumptions (T&amp;D)'!M56)*'Inflation GDP Population'!L$11/'Inflation GDP Population'!$S$11</f>
        <v>4.582498894</v>
      </c>
      <c r="N2865" s="366">
        <f>('Assumptions (T&amp;D)'!N56)*'Inflation GDP Population'!M$11/'Inflation GDP Population'!$S$11</f>
        <v>4.550320951</v>
      </c>
      <c r="O2865" s="366">
        <f>('Assumptions (T&amp;D)'!O56)*'Inflation GDP Population'!N$11/'Inflation GDP Population'!$S$11</f>
        <v>4.676539767</v>
      </c>
      <c r="P2865" s="366">
        <f>('Assumptions (T&amp;D)'!P56)*'Inflation GDP Population'!O$11/'Inflation GDP Population'!$S$11</f>
        <v>4.351511409</v>
      </c>
      <c r="Q2865" s="366">
        <f>('Assumptions (T&amp;D)'!Q56)*'Inflation GDP Population'!P$11/'Inflation GDP Population'!$S$11</f>
        <v>4.680249462</v>
      </c>
      <c r="R2865" s="366">
        <f>('Assumptions (T&amp;D)'!R56)*'Inflation GDP Population'!Q$11/'Inflation GDP Population'!$S$11</f>
        <v>5.41212425</v>
      </c>
      <c r="S2865" s="366">
        <f>('Assumptions (T&amp;D)'!S56)*'Inflation GDP Population'!R$11/'Inflation GDP Population'!$S$11</f>
        <v>5.348113155</v>
      </c>
      <c r="T2865" s="366">
        <f>('Assumptions (T&amp;D)'!T56)*'Inflation GDP Population'!S$11/'Inflation GDP Population'!$S$11</f>
        <v>5.152553782</v>
      </c>
      <c r="U2865" s="366">
        <f>('Assumptions (T&amp;D)'!U56)*'Inflation GDP Population'!T$11/'Inflation GDP Population'!$S$11</f>
        <v>5.217637459</v>
      </c>
      <c r="V2865" s="367">
        <f>('Assumptions (T&amp;D)'!V56)*'Inflation GDP Population'!U$16/'Inflation GDP Population'!$S$16</f>
        <v>5.408116762</v>
      </c>
      <c r="W2865" s="367">
        <f>('Assumptions (T&amp;D)'!W56)*'Inflation GDP Population'!V$16/'Inflation GDP Population'!$S$16</f>
        <v>5.514916092</v>
      </c>
      <c r="X2865" s="367">
        <f>('Assumptions (T&amp;D)'!X56)*'Inflation GDP Population'!W$16/'Inflation GDP Population'!$S$16</f>
        <v>5.945417862</v>
      </c>
      <c r="Y2865" s="367">
        <f>('Assumptions (T&amp;D)'!Y56)*'Inflation GDP Population'!X$16/'Inflation GDP Population'!$S$16</f>
        <v>6.226799892</v>
      </c>
      <c r="Z2865" s="367">
        <f>('Assumptions (T&amp;D)'!Z56)*'Inflation GDP Population'!Y$16/'Inflation GDP Population'!$S$16</f>
        <v>6.516976761</v>
      </c>
      <c r="AA2865" s="367">
        <f>('Assumptions (T&amp;D)'!AA56)*'Inflation GDP Population'!Z$16/'Inflation GDP Population'!$S$16</f>
        <v>6.816186097</v>
      </c>
      <c r="AB2865" s="367">
        <f>('Assumptions (T&amp;D)'!AB56)*'Inflation GDP Population'!AA$16/'Inflation GDP Population'!$S$16</f>
        <v>7.124671481</v>
      </c>
      <c r="AC2865" s="367">
        <f>('Assumptions (T&amp;D)'!AC56)*'Inflation GDP Population'!AB$16/'Inflation GDP Population'!$S$16</f>
        <v>7.442682594</v>
      </c>
      <c r="AD2865" s="367">
        <f>('Assumptions (T&amp;D)'!AD56)*'Inflation GDP Population'!AC$16/'Inflation GDP Population'!$S$16</f>
        <v>7.770475358</v>
      </c>
      <c r="AE2865" s="367">
        <f>('Assumptions (T&amp;D)'!AE56)*'Inflation GDP Population'!AD$16/'Inflation GDP Population'!$S$16</f>
        <v>8.108312092</v>
      </c>
      <c r="AF2865" s="367">
        <f>('Assumptions (T&amp;D)'!AF56)*'Inflation GDP Population'!AE$16/'Inflation GDP Population'!$S$16</f>
        <v>8.456461656</v>
      </c>
      <c r="AG2865" s="367">
        <f>('Assumptions (T&amp;D)'!AG56)*'Inflation GDP Population'!AF$16/'Inflation GDP Population'!$S$16</f>
        <v>8.815199617</v>
      </c>
      <c r="AH2865" s="367">
        <f>('Assumptions (T&amp;D)'!AH56)*'Inflation GDP Population'!AG$16/'Inflation GDP Population'!$S$16</f>
        <v>9.184808401</v>
      </c>
      <c r="AI2865" s="367">
        <f>('Assumptions (T&amp;D)'!AI56)*'Inflation GDP Population'!AH$16/'Inflation GDP Population'!$S$16</f>
        <v>9.565577459</v>
      </c>
      <c r="AJ2865" s="367">
        <f>('Assumptions (T&amp;D)'!AJ56)*'Inflation GDP Population'!AI$16/'Inflation GDP Population'!$S$16</f>
        <v>9.957803436</v>
      </c>
      <c r="AK2865" s="367">
        <f>('Assumptions (T&amp;D)'!AK56)*'Inflation GDP Population'!AJ$16/'Inflation GDP Population'!$S$16</f>
        <v>10.36179034</v>
      </c>
      <c r="AL2865" s="367">
        <f>('Assumptions (T&amp;D)'!AL56)*'Inflation GDP Population'!AK$16/'Inflation GDP Population'!$S$16</f>
        <v>10.77784972</v>
      </c>
      <c r="AM2865" s="367">
        <f>('Assumptions (T&amp;D)'!AM56)*'Inflation GDP Population'!AL$16/'Inflation GDP Population'!$S$16</f>
        <v>11.20630084</v>
      </c>
      <c r="AN2865" s="367">
        <f>('Assumptions (T&amp;D)'!AN56)*'Inflation GDP Population'!AM$16/'Inflation GDP Population'!$S$16</f>
        <v>11.64747087</v>
      </c>
      <c r="AO2865" s="367">
        <f>('Assumptions (T&amp;D)'!AO56)*'Inflation GDP Population'!AN$16/'Inflation GDP Population'!$S$16</f>
        <v>12.10169507</v>
      </c>
      <c r="AP2865" s="367">
        <f>('Assumptions (T&amp;D)'!AP56)*'Inflation GDP Population'!AO$16/'Inflation GDP Population'!$S$16</f>
        <v>12.56931697</v>
      </c>
      <c r="AQ2865" s="367">
        <f>('Assumptions (T&amp;D)'!AQ56)*'Inflation GDP Population'!AP$16/'Inflation GDP Population'!$S$16</f>
        <v>13.05068859</v>
      </c>
      <c r="AR2865" s="367">
        <f>('Assumptions (T&amp;D)'!AR56)*'Inflation GDP Population'!AQ$16/'Inflation GDP Population'!$S$16</f>
        <v>13.54617063</v>
      </c>
      <c r="AS2865" s="367">
        <f>('Assumptions (T&amp;D)'!AS56)*'Inflation GDP Population'!AR$16/'Inflation GDP Population'!$S$16</f>
        <v>14.05613265</v>
      </c>
      <c r="AT2865" s="367">
        <f>('Assumptions (T&amp;D)'!AT56)*'Inflation GDP Population'!AS$16/'Inflation GDP Population'!$S$16</f>
        <v>14.58095334</v>
      </c>
      <c r="AU2865" s="367">
        <f>('Assumptions (T&amp;D)'!AU56)*'Inflation GDP Population'!AT$16/'Inflation GDP Population'!$S$16</f>
        <v>15.12102067</v>
      </c>
      <c r="AV2865" s="367">
        <f>('Assumptions (T&amp;D)'!AV56)*'Inflation GDP Population'!AU$16/'Inflation GDP Population'!$S$16</f>
        <v>15.67673215</v>
      </c>
      <c r="AW2865" s="367">
        <f>('Assumptions (T&amp;D)'!AW56)*'Inflation GDP Population'!AV$16/'Inflation GDP Population'!$S$16</f>
        <v>16.24849505</v>
      </c>
      <c r="AX2865" s="367">
        <f>('Assumptions (T&amp;D)'!AX56)*'Inflation GDP Population'!AW$16/'Inflation GDP Population'!$S$16</f>
        <v>16.83672662</v>
      </c>
      <c r="AY2865" s="367">
        <f>('Assumptions (T&amp;D)'!AY56)*'Inflation GDP Population'!AX$16/'Inflation GDP Population'!$S$16</f>
        <v>17.44185432</v>
      </c>
      <c r="AZ2865" s="367">
        <f>('Assumptions (T&amp;D)'!AZ56)*'Inflation GDP Population'!AY$16/'Inflation GDP Population'!$S$16</f>
        <v>18.06431608</v>
      </c>
      <c r="BA2865" s="367">
        <f>('Assumptions (T&amp;D)'!BA56)*'Inflation GDP Population'!AZ$16/'Inflation GDP Population'!$S$16</f>
        <v>18.42104966</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0.8061399468</v>
      </c>
      <c r="D2866" s="371">
        <f>D2865*'Assumptions (T&amp;D)'!$C$18</f>
        <v>0.6553035372</v>
      </c>
      <c r="E2866" s="371">
        <f>E2865*'Assumptions (T&amp;D)'!$C$18</f>
        <v>0.7636234617</v>
      </c>
      <c r="F2866" s="371">
        <f>F2865*'Assumptions (T&amp;D)'!$C$18</f>
        <v>0.8088184754</v>
      </c>
      <c r="G2866" s="371">
        <f>G2865*'Assumptions (T&amp;D)'!$C$18</f>
        <v>0.7559858942</v>
      </c>
      <c r="H2866" s="371">
        <f>H2865*'Assumptions (T&amp;D)'!$C$18</f>
        <v>0.9331758156</v>
      </c>
      <c r="I2866" s="371">
        <f>I2865*'Assumptions (T&amp;D)'!$C$18</f>
        <v>1.037539027</v>
      </c>
      <c r="J2866" s="371">
        <f>J2865*'Assumptions (T&amp;D)'!$C$18</f>
        <v>1.190717795</v>
      </c>
      <c r="K2866" s="371">
        <f>K2865*'Assumptions (T&amp;D)'!$C$18</f>
        <v>1.208224703</v>
      </c>
      <c r="L2866" s="371">
        <f>L2865*'Assumptions (T&amp;D)'!$C$18</f>
        <v>1.585719942</v>
      </c>
      <c r="M2866" s="371">
        <f>M2865*'Assumptions (T&amp;D)'!$C$18</f>
        <v>1.832999558</v>
      </c>
      <c r="N2866" s="371">
        <f>N2865*'Assumptions (T&amp;D)'!$C$18</f>
        <v>1.82012838</v>
      </c>
      <c r="O2866" s="371">
        <f>O2865*'Assumptions (T&amp;D)'!$C$18</f>
        <v>1.870615907</v>
      </c>
      <c r="P2866" s="371">
        <f>P2865*'Assumptions (T&amp;D)'!$C$18</f>
        <v>1.740604564</v>
      </c>
      <c r="Q2866" s="371">
        <f>Q2865*'Assumptions (T&amp;D)'!$C$18</f>
        <v>1.872099785</v>
      </c>
      <c r="R2866" s="371">
        <f>R2865*'Assumptions (T&amp;D)'!$C$18</f>
        <v>2.1648497</v>
      </c>
      <c r="S2866" s="371">
        <f>S2865*'Assumptions (T&amp;D)'!$C$18</f>
        <v>2.139245262</v>
      </c>
      <c r="T2866" s="371">
        <f>T2865*'Assumptions (T&amp;D)'!$C$18</f>
        <v>2.061021513</v>
      </c>
      <c r="U2866" s="371">
        <f>U2865*'Assumptions (T&amp;D)'!$C$18</f>
        <v>2.087054984</v>
      </c>
      <c r="V2866" s="371">
        <f>V2865*'Assumptions (T&amp;D)'!$C$18</f>
        <v>2.163246705</v>
      </c>
      <c r="W2866" s="371">
        <f>W2865*'Assumptions (T&amp;D)'!$C$18</f>
        <v>2.205966437</v>
      </c>
      <c r="X2866" s="371">
        <f>X2865*'Assumptions (T&amp;D)'!$C$18</f>
        <v>2.378167145</v>
      </c>
      <c r="Y2866" s="371">
        <f>Y2865*'Assumptions (T&amp;D)'!$C$18</f>
        <v>2.490719957</v>
      </c>
      <c r="Z2866" s="371">
        <f>Z2865*'Assumptions (T&amp;D)'!$C$18</f>
        <v>2.606790704</v>
      </c>
      <c r="AA2866" s="371">
        <f>AA2865*'Assumptions (T&amp;D)'!$C$18</f>
        <v>2.726474439</v>
      </c>
      <c r="AB2866" s="371">
        <f>AB2865*'Assumptions (T&amp;D)'!$C$18</f>
        <v>2.849868592</v>
      </c>
      <c r="AC2866" s="371">
        <f>AC2865*'Assumptions (T&amp;D)'!$C$18</f>
        <v>2.977073037</v>
      </c>
      <c r="AD2866" s="371">
        <f>AD2865*'Assumptions (T&amp;D)'!$C$18</f>
        <v>3.108190143</v>
      </c>
      <c r="AE2866" s="371">
        <f>AE2865*'Assumptions (T&amp;D)'!$C$18</f>
        <v>3.243324837</v>
      </c>
      <c r="AF2866" s="371">
        <f>AF2865*'Assumptions (T&amp;D)'!$C$18</f>
        <v>3.382584663</v>
      </c>
      <c r="AG2866" s="371">
        <f>AG2865*'Assumptions (T&amp;D)'!$C$18</f>
        <v>3.526079847</v>
      </c>
      <c r="AH2866" s="371">
        <f>AH2865*'Assumptions (T&amp;D)'!$C$18</f>
        <v>3.67392336</v>
      </c>
      <c r="AI2866" s="371">
        <f>AI2865*'Assumptions (T&amp;D)'!$C$18</f>
        <v>3.826230984</v>
      </c>
      <c r="AJ2866" s="371">
        <f>AJ2865*'Assumptions (T&amp;D)'!$C$18</f>
        <v>3.983121374</v>
      </c>
      <c r="AK2866" s="371">
        <f>AK2865*'Assumptions (T&amp;D)'!$C$18</f>
        <v>4.144716136</v>
      </c>
      <c r="AL2866" s="371">
        <f>AL2865*'Assumptions (T&amp;D)'!$C$18</f>
        <v>4.311139888</v>
      </c>
      <c r="AM2866" s="371">
        <f>AM2865*'Assumptions (T&amp;D)'!$C$18</f>
        <v>4.482520337</v>
      </c>
      <c r="AN2866" s="371">
        <f>AN2865*'Assumptions (T&amp;D)'!$C$18</f>
        <v>4.658988349</v>
      </c>
      <c r="AO2866" s="371">
        <f>AO2865*'Assumptions (T&amp;D)'!$C$18</f>
        <v>4.840678028</v>
      </c>
      <c r="AP2866" s="371">
        <f>AP2865*'Assumptions (T&amp;D)'!$C$18</f>
        <v>5.027726789</v>
      </c>
      <c r="AQ2866" s="371">
        <f>AQ2865*'Assumptions (T&amp;D)'!$C$18</f>
        <v>5.220275437</v>
      </c>
      <c r="AR2866" s="371">
        <f>AR2865*'Assumptions (T&amp;D)'!$C$18</f>
        <v>5.41846825</v>
      </c>
      <c r="AS2866" s="371">
        <f>AS2865*'Assumptions (T&amp;D)'!$C$18</f>
        <v>5.62245306</v>
      </c>
      <c r="AT2866" s="371">
        <f>AT2865*'Assumptions (T&amp;D)'!$C$18</f>
        <v>5.832381335</v>
      </c>
      <c r="AU2866" s="371">
        <f>AU2865*'Assumptions (T&amp;D)'!$C$18</f>
        <v>6.048408268</v>
      </c>
      <c r="AV2866" s="371">
        <f>AV2865*'Assumptions (T&amp;D)'!$C$18</f>
        <v>6.270692861</v>
      </c>
      <c r="AW2866" s="371">
        <f>AW2865*'Assumptions (T&amp;D)'!$C$18</f>
        <v>6.499398022</v>
      </c>
      <c r="AX2866" s="371">
        <f>AX2865*'Assumptions (T&amp;D)'!$C$18</f>
        <v>6.734690648</v>
      </c>
      <c r="AY2866" s="371">
        <f>AY2865*'Assumptions (T&amp;D)'!$C$18</f>
        <v>6.976741728</v>
      </c>
      <c r="AZ2866" s="371">
        <f>AZ2865*'Assumptions (T&amp;D)'!$C$18</f>
        <v>7.225726432</v>
      </c>
      <c r="BA2866" s="371">
        <f>BA2865*'Assumptions (T&amp;D)'!$C$18</f>
        <v>7.368419863</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1.20920992</v>
      </c>
      <c r="D2867" s="371">
        <f>D2865*'Assumptions (T&amp;D)'!$C$19</f>
        <v>0.9829553058</v>
      </c>
      <c r="E2867" s="371">
        <f>E2865*'Assumptions (T&amp;D)'!$C$19</f>
        <v>1.145435193</v>
      </c>
      <c r="F2867" s="371">
        <f>F2865*'Assumptions (T&amp;D)'!$C$19</f>
        <v>1.213227713</v>
      </c>
      <c r="G2867" s="371">
        <f>G2865*'Assumptions (T&amp;D)'!$C$19</f>
        <v>1.133978841</v>
      </c>
      <c r="H2867" s="371">
        <f>H2865*'Assumptions (T&amp;D)'!$C$19</f>
        <v>1.399763723</v>
      </c>
      <c r="I2867" s="371">
        <f>I2865*'Assumptions (T&amp;D)'!$C$19</f>
        <v>1.55630854</v>
      </c>
      <c r="J2867" s="371">
        <f>J2865*'Assumptions (T&amp;D)'!$C$19</f>
        <v>1.786076692</v>
      </c>
      <c r="K2867" s="371">
        <f>K2865*'Assumptions (T&amp;D)'!$C$19</f>
        <v>1.812337054</v>
      </c>
      <c r="L2867" s="371">
        <f>L2865*'Assumptions (T&amp;D)'!$C$19</f>
        <v>2.378579913</v>
      </c>
      <c r="M2867" s="371">
        <f>M2865*'Assumptions (T&amp;D)'!$C$19</f>
        <v>2.749499337</v>
      </c>
      <c r="N2867" s="371">
        <f>N2865*'Assumptions (T&amp;D)'!$C$19</f>
        <v>2.730192571</v>
      </c>
      <c r="O2867" s="371">
        <f>O2865*'Assumptions (T&amp;D)'!$C$19</f>
        <v>2.80592386</v>
      </c>
      <c r="P2867" s="371">
        <f>P2865*'Assumptions (T&amp;D)'!$C$19</f>
        <v>2.610906845</v>
      </c>
      <c r="Q2867" s="371">
        <f>Q2865*'Assumptions (T&amp;D)'!$C$19</f>
        <v>2.808149677</v>
      </c>
      <c r="R2867" s="371">
        <f>R2865*'Assumptions (T&amp;D)'!$C$19</f>
        <v>3.24727455</v>
      </c>
      <c r="S2867" s="371">
        <f>S2865*'Assumptions (T&amp;D)'!$C$19</f>
        <v>3.208867893</v>
      </c>
      <c r="T2867" s="371">
        <f>T2865*'Assumptions (T&amp;D)'!$C$19</f>
        <v>3.091532269</v>
      </c>
      <c r="U2867" s="371">
        <f>U2865*'Assumptions (T&amp;D)'!$C$19</f>
        <v>3.130582475</v>
      </c>
      <c r="V2867" s="371">
        <f>V2865*'Assumptions (T&amp;D)'!$C$19</f>
        <v>3.244870057</v>
      </c>
      <c r="W2867" s="371">
        <f>W2865*'Assumptions (T&amp;D)'!$C$19</f>
        <v>3.308949655</v>
      </c>
      <c r="X2867" s="371">
        <f>X2865*'Assumptions (T&amp;D)'!$C$19</f>
        <v>3.567250717</v>
      </c>
      <c r="Y2867" s="371">
        <f>Y2865*'Assumptions (T&amp;D)'!$C$19</f>
        <v>3.736079935</v>
      </c>
      <c r="Z2867" s="371">
        <f>Z2865*'Assumptions (T&amp;D)'!$C$19</f>
        <v>3.910186057</v>
      </c>
      <c r="AA2867" s="371">
        <f>AA2865*'Assumptions (T&amp;D)'!$C$19</f>
        <v>4.089711658</v>
      </c>
      <c r="AB2867" s="371">
        <f>AB2865*'Assumptions (T&amp;D)'!$C$19</f>
        <v>4.274802889</v>
      </c>
      <c r="AC2867" s="371">
        <f>AC2865*'Assumptions (T&amp;D)'!$C$19</f>
        <v>4.465609556</v>
      </c>
      <c r="AD2867" s="371">
        <f>AD2865*'Assumptions (T&amp;D)'!$C$19</f>
        <v>4.662285215</v>
      </c>
      <c r="AE2867" s="371">
        <f>AE2865*'Assumptions (T&amp;D)'!$C$19</f>
        <v>4.864987255</v>
      </c>
      <c r="AF2867" s="371">
        <f>AF2865*'Assumptions (T&amp;D)'!$C$19</f>
        <v>5.073876994</v>
      </c>
      <c r="AG2867" s="371">
        <f>AG2865*'Assumptions (T&amp;D)'!$C$19</f>
        <v>5.28911977</v>
      </c>
      <c r="AH2867" s="371">
        <f>AH2865*'Assumptions (T&amp;D)'!$C$19</f>
        <v>5.510885041</v>
      </c>
      <c r="AI2867" s="371">
        <f>AI2865*'Assumptions (T&amp;D)'!$C$19</f>
        <v>5.739346475</v>
      </c>
      <c r="AJ2867" s="371">
        <f>AJ2865*'Assumptions (T&amp;D)'!$C$19</f>
        <v>5.974682062</v>
      </c>
      <c r="AK2867" s="371">
        <f>AK2865*'Assumptions (T&amp;D)'!$C$19</f>
        <v>6.217074205</v>
      </c>
      <c r="AL2867" s="371">
        <f>AL2865*'Assumptions (T&amp;D)'!$C$19</f>
        <v>6.466709833</v>
      </c>
      <c r="AM2867" s="371">
        <f>AM2865*'Assumptions (T&amp;D)'!$C$19</f>
        <v>6.723780506</v>
      </c>
      <c r="AN2867" s="371">
        <f>AN2865*'Assumptions (T&amp;D)'!$C$19</f>
        <v>6.988482524</v>
      </c>
      <c r="AO2867" s="371">
        <f>AO2865*'Assumptions (T&amp;D)'!$C$19</f>
        <v>7.261017042</v>
      </c>
      <c r="AP2867" s="371">
        <f>AP2865*'Assumptions (T&amp;D)'!$C$19</f>
        <v>7.541590183</v>
      </c>
      <c r="AQ2867" s="371">
        <f>AQ2865*'Assumptions (T&amp;D)'!$C$19</f>
        <v>7.830413155</v>
      </c>
      <c r="AR2867" s="371">
        <f>AR2865*'Assumptions (T&amp;D)'!$C$19</f>
        <v>8.127702375</v>
      </c>
      <c r="AS2867" s="371">
        <f>AS2865*'Assumptions (T&amp;D)'!$C$19</f>
        <v>8.43367959</v>
      </c>
      <c r="AT2867" s="371">
        <f>AT2865*'Assumptions (T&amp;D)'!$C$19</f>
        <v>8.748572003</v>
      </c>
      <c r="AU2867" s="371">
        <f>AU2865*'Assumptions (T&amp;D)'!$C$19</f>
        <v>9.072612402</v>
      </c>
      <c r="AV2867" s="371">
        <f>AV2865*'Assumptions (T&amp;D)'!$C$19</f>
        <v>9.406039292</v>
      </c>
      <c r="AW2867" s="371">
        <f>AW2865*'Assumptions (T&amp;D)'!$C$19</f>
        <v>9.749097032</v>
      </c>
      <c r="AX2867" s="371">
        <f>AX2865*'Assumptions (T&amp;D)'!$C$19</f>
        <v>10.10203597</v>
      </c>
      <c r="AY2867" s="371">
        <f>AY2865*'Assumptions (T&amp;D)'!$C$19</f>
        <v>10.46511259</v>
      </c>
      <c r="AZ2867" s="371">
        <f>AZ2865*'Assumptions (T&amp;D)'!$C$19</f>
        <v>10.83858965</v>
      </c>
      <c r="BA2867" s="371">
        <f>BA2865*'Assumptions (T&amp;D)'!$C$19</f>
        <v>11.05262979</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-0.03806684278</v>
      </c>
      <c r="D2868" s="372">
        <f t="array" ref="D2868">SUM(IF(ISERROR(D2869:D2919),"",D2869:D2919))</f>
        <v>-0.07081919423</v>
      </c>
      <c r="E2868" s="372">
        <f t="array" ref="E2868">SUM(IF(ISERROR(E2869:E2919),"",E2869:E2919))</f>
        <v>-0.1102422721</v>
      </c>
      <c r="F2868" s="372">
        <f t="array" ref="F2868">SUM(IF(ISERROR(F2869:F2919),"",F2869:F2919))</f>
        <v>-0.1536721059</v>
      </c>
      <c r="G2868" s="372">
        <f t="array" ref="G2868">SUM(IF(ISERROR(G2869:G2919),"",G2869:G2919))</f>
        <v>-0.1966700425</v>
      </c>
      <c r="H2868" s="372">
        <f t="array" ref="H2868">SUM(IF(ISERROR(H2869:H2919),"",H2869:H2919))</f>
        <v>-0.2500774901</v>
      </c>
      <c r="I2868" s="372">
        <f t="array" ref="I2868">SUM(IF(ISERROR(I2869:I2919),"",I2869:I2919))</f>
        <v>-0.3109499408</v>
      </c>
      <c r="J2868" s="372">
        <f t="array" ref="J2868">SUM(IF(ISERROR(J2869:J2919),"",J2869:J2919))</f>
        <v>-0.381947108</v>
      </c>
      <c r="K2868" s="372">
        <f t="array" ref="K2868">SUM(IF(ISERROR(K2869:K2919),"",K2869:K2919))</f>
        <v>-0.4571433367</v>
      </c>
      <c r="L2868" s="372">
        <f t="array" ref="L2868">SUM(IF(ISERROR(L2869:L2919),"",L2869:L2919))</f>
        <v>-0.5537371397</v>
      </c>
      <c r="M2868" s="372">
        <f t="array" ref="M2868">SUM(IF(ISERROR(M2869:M2919),"",M2869:M2919))</f>
        <v>-0.6665959723</v>
      </c>
      <c r="N2868" s="372">
        <f t="array" ref="N2868">SUM(IF(ISERROR(N2869:N2919),"",N2869:N2919))</f>
        <v>-0.7842078079</v>
      </c>
      <c r="O2868" s="372">
        <f t="array" ref="O2868">SUM(IF(ISERROR(O2869:O2919),"",O2869:O2919))</f>
        <v>-0.9097902839</v>
      </c>
      <c r="P2868" s="372">
        <f t="array" ref="P2868">SUM(IF(ISERROR(P2869:P2919),"",P2869:P2919))</f>
        <v>-1.035198644</v>
      </c>
      <c r="Q2868" s="372">
        <f t="array" ref="Q2868">SUM(IF(ISERROR(Q2869:Q2919),"",Q2869:Q2919))</f>
        <v>-1.172773256</v>
      </c>
      <c r="R2868" s="372">
        <f t="array" ref="R2868">SUM(IF(ISERROR(R2869:R2919),"",R2869:R2919))</f>
        <v>-1.254348154</v>
      </c>
      <c r="S2868" s="372">
        <f t="array" ref="S2868">SUM(IF(ISERROR(S2869:S2919),"",S2869:S2919))</f>
        <v>-1.352876185</v>
      </c>
      <c r="T2868" s="372">
        <f t="array" ref="T2868">SUM(IF(ISERROR(T2869:T2919),"",T2869:T2919))</f>
        <v>-1.442130297</v>
      </c>
      <c r="U2868" s="372">
        <f t="array" ref="U2868">SUM(IF(ISERROR(U2869:U2919),"",U2869:U2919))</f>
        <v>-1.532572386</v>
      </c>
      <c r="V2868" s="372">
        <f t="array" ref="V2868">SUM(IF(ISERROR(V2869:V2919),"",V2869:V2919))</f>
        <v>-1.635912696</v>
      </c>
      <c r="W2868" s="372">
        <f t="array" ref="W2868">SUM(IF(ISERROR(W2869:W2919),"",W2869:W2919))</f>
        <v>-1.729395315</v>
      </c>
      <c r="X2868" s="372">
        <f t="array" ref="X2868">SUM(IF(ISERROR(X2869:X2919),"",X2869:X2919))</f>
        <v>-1.82556447</v>
      </c>
      <c r="Y2868" s="372">
        <f t="array" ref="Y2868">SUM(IF(ISERROR(Y2869:Y2919),"",Y2869:Y2919))</f>
        <v>-1.917107263</v>
      </c>
      <c r="Z2868" s="372">
        <f t="array" ref="Z2868">SUM(IF(ISERROR(Z2869:Z2919),"",Z2869:Z2919))</f>
        <v>-2.016821058</v>
      </c>
      <c r="AA2868" s="372">
        <f t="array" ref="AA2868">SUM(IF(ISERROR(AA2869:AA2919),"",AA2869:AA2919))</f>
        <v>-2.091166083</v>
      </c>
      <c r="AB2868" s="372">
        <f t="array" ref="AB2868">SUM(IF(ISERROR(AB2869:AB2919),"",AB2869:AB2919))</f>
        <v>-2.151446702</v>
      </c>
      <c r="AC2868" s="372">
        <f t="array" ref="AC2868">SUM(IF(ISERROR(AC2869:AC2919),"",AC2869:AC2919))</f>
        <v>-2.221816561</v>
      </c>
      <c r="AD2868" s="372">
        <f t="array" ref="AD2868">SUM(IF(ISERROR(AD2869:AD2919),"",AD2869:AD2919))</f>
        <v>-2.296938252</v>
      </c>
      <c r="AE2868" s="372">
        <f t="array" ref="AE2868">SUM(IF(ISERROR(AE2869:AE2919),"",AE2869:AE2919))</f>
        <v>-2.394324258</v>
      </c>
      <c r="AF2868" s="372">
        <f t="array" ref="AF2868">SUM(IF(ISERROR(AF2869:AF2919),"",AF2869:AF2919))</f>
        <v>-2.49045673</v>
      </c>
      <c r="AG2868" s="372">
        <f t="array" ref="AG2868">SUM(IF(ISERROR(AG2869:AG2919),"",AG2869:AG2919))</f>
        <v>-2.570201896</v>
      </c>
      <c r="AH2868" s="372">
        <f t="array" ref="AH2868">SUM(IF(ISERROR(AH2869:AH2919),"",AH2869:AH2919))</f>
        <v>-2.663141576</v>
      </c>
      <c r="AI2868" s="372">
        <f t="array" ref="AI2868">SUM(IF(ISERROR(AI2869:AI2919),"",AI2869:AI2919))</f>
        <v>-2.775097473</v>
      </c>
      <c r="AJ2868" s="372">
        <f t="array" ref="AJ2868">SUM(IF(ISERROR(AJ2869:AJ2919),"",AJ2869:AJ2919))</f>
        <v>-2.897313897</v>
      </c>
      <c r="AK2868" s="372">
        <f t="array" ref="AK2868">SUM(IF(ISERROR(AK2869:AK2919),"",AK2869:AK2919))</f>
        <v>-3.025749323</v>
      </c>
      <c r="AL2868" s="372">
        <f t="array" ref="AL2868">SUM(IF(ISERROR(AL2869:AL2919),"",AL2869:AL2919))</f>
        <v>-3.164097689</v>
      </c>
      <c r="AM2868" s="372">
        <f t="array" ref="AM2868">SUM(IF(ISERROR(AM2869:AM2919),"",AM2869:AM2919))</f>
        <v>-3.300799335</v>
      </c>
      <c r="AN2868" s="372">
        <f t="array" ref="AN2868">SUM(IF(ISERROR(AN2869:AN2919),"",AN2869:AN2919))</f>
        <v>-3.441666198</v>
      </c>
      <c r="AO2868" s="372">
        <f t="array" ref="AO2868">SUM(IF(ISERROR(AO2869:AO2919),"",AO2869:AO2919))</f>
        <v>-3.586809478</v>
      </c>
      <c r="AP2868" s="372">
        <f t="array" ref="AP2868">SUM(IF(ISERROR(AP2869:AP2919),"",AP2869:AP2919))</f>
        <v>-3.736343139</v>
      </c>
      <c r="AQ2868" s="372">
        <f t="array" ref="AQ2868">SUM(IF(ISERROR(AQ2869:AQ2919),"",AQ2869:AQ2919))</f>
        <v>-3.89038398</v>
      </c>
      <c r="AR2868" s="372">
        <f t="array" ref="AR2868">SUM(IF(ISERROR(AR2869:AR2919),"",AR2869:AR2919))</f>
        <v>-4.049051701</v>
      </c>
      <c r="AS2868" s="372">
        <f t="array" ref="AS2868">SUM(IF(ISERROR(AS2869:AS2919),"",AS2869:AS2919))</f>
        <v>-4.212468972</v>
      </c>
      <c r="AT2868" s="372">
        <f t="array" ref="AT2868">SUM(IF(ISERROR(AT2869:AT2919),"",AT2869:AT2919))</f>
        <v>-4.380761504</v>
      </c>
      <c r="AU2868" s="372">
        <f t="array" ref="AU2868">SUM(IF(ISERROR(AU2869:AU2919),"",AU2869:AU2919))</f>
        <v>-4.554058119</v>
      </c>
      <c r="AV2868" s="372">
        <f t="array" ref="AV2868">SUM(IF(ISERROR(AV2869:AV2919),"",AV2869:AV2919))</f>
        <v>-4.732490827</v>
      </c>
      <c r="AW2868" s="372">
        <f t="array" ref="AW2868">SUM(IF(ISERROR(AW2869:AW2919),"",AW2869:AW2919))</f>
        <v>-4.9161949</v>
      </c>
      <c r="AX2868" s="372">
        <f t="array" ref="AX2868">SUM(IF(ISERROR(AX2869:AX2919),"",AX2869:AX2919))</f>
        <v>-5.105308951</v>
      </c>
      <c r="AY2868" s="372">
        <f t="array" ref="AY2868">SUM(IF(ISERROR(AY2869:AY2919),"",AY2869:AY2919))</f>
        <v>-5.29997501</v>
      </c>
      <c r="AZ2868" s="372">
        <f t="array" ref="AZ2868">SUM(IF(ISERROR(AZ2869:AZ2919),"",AZ2869:AZ2919))</f>
        <v>-5.500338607</v>
      </c>
      <c r="BA2868" s="372">
        <f t="array" ref="BA2868">SUM(IF(ISERROR(BA2869:BA2919),"",BA2869:BA2919))</f>
        <v>-5.701193775</v>
      </c>
      <c r="BB2868" s="372">
        <f t="array" ref="BB2868">SUM(IF(ISERROR(BB2869:BB2919),"",BB2869:BB2919))</f>
        <v>-5.547411068</v>
      </c>
      <c r="BC2868" s="372">
        <f t="array" ref="BC2868">SUM(IF(ISERROR(BC2869:BC2919),"",BC2869:BC2919))</f>
        <v>-5.369608432</v>
      </c>
      <c r="BD2868" s="372">
        <f t="array" ref="BD2868">SUM(IF(ISERROR(BD2869:BD2919),"",BD2869:BD2919))</f>
        <v>-5.166150319</v>
      </c>
      <c r="BE2868" s="372">
        <f t="array" ref="BE2868">SUM(IF(ISERROR(BE2869:BE2919),"",BE2869:BE2919))</f>
        <v>-4.935310474</v>
      </c>
      <c r="BF2868" s="372">
        <f t="array" ref="BF2868">SUM(IF(ISERROR(BF2869:BF2919),"",BF2869:BF2919))</f>
        <v>-4.67526731</v>
      </c>
      <c r="BG2868" s="372">
        <f t="array" ref="BG2868">SUM(IF(ISERROR(BG2869:BG2919),"",BG2869:BG2919))</f>
        <v>-4.384099048</v>
      </c>
      <c r="BH2868" s="372">
        <f t="array" ref="BH2868">SUM(IF(ISERROR(BH2869:BH2919),"",BH2869:BH2919))</f>
        <v>-4.059778621</v>
      </c>
      <c r="BI2868" s="372">
        <f t="array" ref="BI2868">SUM(IF(ISERROR(BI2869:BI2919),"",BI2869:BI2919))</f>
        <v>-3.700168329</v>
      </c>
      <c r="BJ2868" s="372">
        <f t="array" ref="BJ2868">SUM(IF(ISERROR(BJ2869:BJ2919),"",BJ2869:BJ2919))</f>
        <v>-3.303014232</v>
      </c>
      <c r="BK2868" s="372">
        <f t="array" ref="BK2868">SUM(IF(ISERROR(BK2869:BK2919),"",BK2869:BK2919))</f>
        <v>-2.865940266</v>
      </c>
      <c r="BL2868" s="372">
        <f t="array" ref="BL2868">SUM(IF(ISERROR(BL2869:BL2919),"",BL2869:BL2919))</f>
        <v>-2.386442075</v>
      </c>
      <c r="BM2868" s="372">
        <f t="array" ref="BM2868">SUM(IF(ISERROR(BM2869:BM2919),"",BM2869:BM2919))</f>
        <v>-1.861880536</v>
      </c>
      <c r="BN2868" s="372">
        <f t="array" ref="BN2868">SUM(IF(ISERROR(BN2869:BN2919),"",BN2869:BN2919))</f>
        <v>-1.28947497</v>
      </c>
      <c r="BO2868" s="372">
        <f t="array" ref="BO2868">SUM(IF(ISERROR(BO2869:BO2919),"",BO2869:BO2919))</f>
        <v>-0.666296027</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-0.03806684278</v>
      </c>
      <c r="D2869" s="373">
        <f>PPMT('Assumptions (T&amp;D)'!$C$20,Model!X$1,'Assumptions (T&amp;D)'!$C$23,Model!$C$2866)</f>
        <v>-0.03987501782</v>
      </c>
      <c r="E2869" s="373">
        <f>PPMT('Assumptions (T&amp;D)'!$C$20,Model!Y$1,'Assumptions (T&amp;D)'!$C$23,Model!$C$2866)</f>
        <v>-0.04176908116</v>
      </c>
      <c r="F2869" s="373">
        <f>PPMT('Assumptions (T&amp;D)'!$C$20,Model!Z$1,'Assumptions (T&amp;D)'!$C$23,Model!$C$2866)</f>
        <v>-0.04375311252</v>
      </c>
      <c r="G2869" s="373">
        <f>PPMT('Assumptions (T&amp;D)'!$C$20,Model!AA$1,'Assumptions (T&amp;D)'!$C$23,Model!$C$2866)</f>
        <v>-0.04583138536</v>
      </c>
      <c r="H2869" s="373">
        <f>PPMT('Assumptions (T&amp;D)'!$C$20,Model!AB$1,'Assumptions (T&amp;D)'!$C$23,Model!$C$2866)</f>
        <v>-0.04800837617</v>
      </c>
      <c r="I2869" s="373">
        <f>PPMT('Assumptions (T&amp;D)'!$C$20,Model!AC$1,'Assumptions (T&amp;D)'!$C$23,Model!$C$2866)</f>
        <v>-0.05028877403</v>
      </c>
      <c r="J2869" s="373">
        <f>PPMT('Assumptions (T&amp;D)'!$C$20,Model!AD$1,'Assumptions (T&amp;D)'!$C$23,Model!$C$2866)</f>
        <v>-0.0526774908</v>
      </c>
      <c r="K2869" s="373">
        <f>PPMT('Assumptions (T&amp;D)'!$C$20,Model!AE$1,'Assumptions (T&amp;D)'!$C$23,Model!$C$2866)</f>
        <v>-0.05517967161</v>
      </c>
      <c r="L2869" s="373">
        <f>PPMT('Assumptions (T&amp;D)'!$C$20,Model!AF$1,'Assumptions (T&amp;D)'!$C$23,Model!$C$2866)</f>
        <v>-0.05780070602</v>
      </c>
      <c r="M2869" s="373">
        <f>PPMT('Assumptions (T&amp;D)'!$C$20,Model!AG$1,'Assumptions (T&amp;D)'!$C$23,Model!$C$2866)</f>
        <v>-0.06054623955</v>
      </c>
      <c r="N2869" s="373">
        <f>PPMT('Assumptions (T&amp;D)'!$C$20,Model!AH$1,'Assumptions (T&amp;D)'!$C$23,Model!$C$2866)</f>
        <v>-0.06342218593</v>
      </c>
      <c r="O2869" s="373">
        <f>PPMT('Assumptions (T&amp;D)'!$C$20,Model!AI$1,'Assumptions (T&amp;D)'!$C$23,Model!$C$2866)</f>
        <v>-0.06643473976</v>
      </c>
      <c r="P2869" s="373">
        <f>PPMT('Assumptions (T&amp;D)'!$C$20,Model!AJ$1,'Assumptions (T&amp;D)'!$C$23,Model!$C$2866)</f>
        <v>-0.0695903899</v>
      </c>
      <c r="Q2869" s="373">
        <f>PPMT('Assumptions (T&amp;D)'!$C$20,Model!AK$1,'Assumptions (T&amp;D)'!$C$23,Model!$C$2866)</f>
        <v>-0.07289593342</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-0.03094417641</v>
      </c>
      <c r="E2870" s="373">
        <f>PPMT('Assumptions (T&amp;D)'!$C$20,Model!X$1,'Assumptions (T&amp;D)'!$C$23,Model!$D$2866)</f>
        <v>-0.03241402479</v>
      </c>
      <c r="F2870" s="373">
        <f>PPMT('Assumptions (T&amp;D)'!$C$20,Model!Y$1,'Assumptions (T&amp;D)'!$C$23,Model!$D$2866)</f>
        <v>-0.03395369097</v>
      </c>
      <c r="G2870" s="373">
        <f>PPMT('Assumptions (T&amp;D)'!$C$20,Model!Z$1,'Assumptions (T&amp;D)'!$C$23,Model!$D$2866)</f>
        <v>-0.03556649129</v>
      </c>
      <c r="H2870" s="373">
        <f>PPMT('Assumptions (T&amp;D)'!$C$20,Model!AA$1,'Assumptions (T&amp;D)'!$C$23,Model!$D$2866)</f>
        <v>-0.03725589962</v>
      </c>
      <c r="I2870" s="373">
        <f>PPMT('Assumptions (T&amp;D)'!$C$20,Model!AB$1,'Assumptions (T&amp;D)'!$C$23,Model!$D$2866)</f>
        <v>-0.03902555486</v>
      </c>
      <c r="J2870" s="373">
        <f>PPMT('Assumptions (T&amp;D)'!$C$20,Model!AC$1,'Assumptions (T&amp;D)'!$C$23,Model!$D$2866)</f>
        <v>-0.04087926871</v>
      </c>
      <c r="K2870" s="373">
        <f>PPMT('Assumptions (T&amp;D)'!$C$20,Model!AD$1,'Assumptions (T&amp;D)'!$C$23,Model!$D$2866)</f>
        <v>-0.04282103398</v>
      </c>
      <c r="L2870" s="373">
        <f>PPMT('Assumptions (T&amp;D)'!$C$20,Model!AE$1,'Assumptions (T&amp;D)'!$C$23,Model!$D$2866)</f>
        <v>-0.04485503309</v>
      </c>
      <c r="M2870" s="373">
        <f>PPMT('Assumptions (T&amp;D)'!$C$20,Model!AF$1,'Assumptions (T&amp;D)'!$C$23,Model!$D$2866)</f>
        <v>-0.04698564716</v>
      </c>
      <c r="N2870" s="373">
        <f>PPMT('Assumptions (T&amp;D)'!$C$20,Model!AG$1,'Assumptions (T&amp;D)'!$C$23,Model!$D$2866)</f>
        <v>-0.0492174654</v>
      </c>
      <c r="O2870" s="373">
        <f>PPMT('Assumptions (T&amp;D)'!$C$20,Model!AH$1,'Assumptions (T&amp;D)'!$C$23,Model!$D$2866)</f>
        <v>-0.05155529501</v>
      </c>
      <c r="P2870" s="373">
        <f>PPMT('Assumptions (T&amp;D)'!$C$20,Model!AI$1,'Assumptions (T&amp;D)'!$C$23,Model!$D$2866)</f>
        <v>-0.05400417152</v>
      </c>
      <c r="Q2870" s="373">
        <f>PPMT('Assumptions (T&amp;D)'!$C$20,Model!AJ$1,'Assumptions (T&amp;D)'!$C$23,Model!$D$2866)</f>
        <v>-0.05656936967</v>
      </c>
      <c r="R2870" s="373">
        <f>PPMT('Assumptions (T&amp;D)'!$C$20,Model!AK$1,'Assumptions (T&amp;D)'!$C$23,Model!$D$2866)</f>
        <v>-0.05925641473</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-0.03605916613</v>
      </c>
      <c r="F2871" s="373">
        <f>PPMT('Assumptions (T&amp;D)'!$C$20,Model!X$1,'Assumptions (T&amp;D)'!$C$23,Model!$E$2866)</f>
        <v>-0.03777197652</v>
      </c>
      <c r="G2871" s="373">
        <f>PPMT('Assumptions (T&amp;D)'!$C$20,Model!Y$1,'Assumptions (T&amp;D)'!$C$23,Model!$E$2866)</f>
        <v>-0.0395661454</v>
      </c>
      <c r="H2871" s="373">
        <f>PPMT('Assumptions (T&amp;D)'!$C$20,Model!Z$1,'Assumptions (T&amp;D)'!$C$23,Model!$E$2866)</f>
        <v>-0.04144553731</v>
      </c>
      <c r="I2871" s="373">
        <f>PPMT('Assumptions (T&amp;D)'!$C$20,Model!AA$1,'Assumptions (T&amp;D)'!$C$23,Model!$E$2866)</f>
        <v>-0.04341420033</v>
      </c>
      <c r="J2871" s="373">
        <f>PPMT('Assumptions (T&amp;D)'!$C$20,Model!AB$1,'Assumptions (T&amp;D)'!$C$23,Model!$E$2866)</f>
        <v>-0.04547637485</v>
      </c>
      <c r="K2871" s="373">
        <f>PPMT('Assumptions (T&amp;D)'!$C$20,Model!AC$1,'Assumptions (T&amp;D)'!$C$23,Model!$E$2866)</f>
        <v>-0.04763650265</v>
      </c>
      <c r="L2871" s="373">
        <f>PPMT('Assumptions (T&amp;D)'!$C$20,Model!AD$1,'Assumptions (T&amp;D)'!$C$23,Model!$E$2866)</f>
        <v>-0.04989923653</v>
      </c>
      <c r="M2871" s="373">
        <f>PPMT('Assumptions (T&amp;D)'!$C$20,Model!AE$1,'Assumptions (T&amp;D)'!$C$23,Model!$E$2866)</f>
        <v>-0.05226945026</v>
      </c>
      <c r="N2871" s="373">
        <f>PPMT('Assumptions (T&amp;D)'!$C$20,Model!AF$1,'Assumptions (T&amp;D)'!$C$23,Model!$E$2866)</f>
        <v>-0.05475224915</v>
      </c>
      <c r="O2871" s="373">
        <f>PPMT('Assumptions (T&amp;D)'!$C$20,Model!AG$1,'Assumptions (T&amp;D)'!$C$23,Model!$E$2866)</f>
        <v>-0.05735298098</v>
      </c>
      <c r="P2871" s="373">
        <f>PPMT('Assumptions (T&amp;D)'!$C$20,Model!AH$1,'Assumptions (T&amp;D)'!$C$23,Model!$E$2866)</f>
        <v>-0.06007724758</v>
      </c>
      <c r="Q2871" s="373">
        <f>PPMT('Assumptions (T&amp;D)'!$C$20,Model!AI$1,'Assumptions (T&amp;D)'!$C$23,Model!$E$2866)</f>
        <v>-0.06293091684</v>
      </c>
      <c r="R2871" s="373">
        <f>PPMT('Assumptions (T&amp;D)'!$C$20,Model!AJ$1,'Assumptions (T&amp;D)'!$C$23,Model!$E$2866)</f>
        <v>-0.06592013539</v>
      </c>
      <c r="S2871" s="373">
        <f>PPMT('Assumptions (T&amp;D)'!$C$20,Model!AK$1,'Assumptions (T&amp;D)'!$C$23,Model!$E$2866)</f>
        <v>-0.06905134182</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-0.03819332594</v>
      </c>
      <c r="G2872" s="373">
        <f>PPMT('Assumptions (T&amp;D)'!$C$20,Model!X$1,'Assumptions (T&amp;D)'!$C$23,Model!$F$2866)</f>
        <v>-0.04000750892</v>
      </c>
      <c r="H2872" s="373">
        <f>PPMT('Assumptions (T&amp;D)'!$C$20,Model!Y$1,'Assumptions (T&amp;D)'!$C$23,Model!$F$2866)</f>
        <v>-0.0419078656</v>
      </c>
      <c r="I2872" s="373">
        <f>PPMT('Assumptions (T&amp;D)'!$C$20,Model!Z$1,'Assumptions (T&amp;D)'!$C$23,Model!$F$2866)</f>
        <v>-0.04389848921</v>
      </c>
      <c r="J2872" s="373">
        <f>PPMT('Assumptions (T&amp;D)'!$C$20,Model!AA$1,'Assumptions (T&amp;D)'!$C$23,Model!$F$2866)</f>
        <v>-0.04598366745</v>
      </c>
      <c r="K2872" s="373">
        <f>PPMT('Assumptions (T&amp;D)'!$C$20,Model!AB$1,'Assumptions (T&amp;D)'!$C$23,Model!$F$2866)</f>
        <v>-0.04816789165</v>
      </c>
      <c r="L2872" s="373">
        <f>PPMT('Assumptions (T&amp;D)'!$C$20,Model!AC$1,'Assumptions (T&amp;D)'!$C$23,Model!$F$2866)</f>
        <v>-0.05045586651</v>
      </c>
      <c r="M2872" s="373">
        <f>PPMT('Assumptions (T&amp;D)'!$C$20,Model!AD$1,'Assumptions (T&amp;D)'!$C$23,Model!$F$2866)</f>
        <v>-0.05285252016</v>
      </c>
      <c r="N2872" s="373">
        <f>PPMT('Assumptions (T&amp;D)'!$C$20,Model!AE$1,'Assumptions (T&amp;D)'!$C$23,Model!$F$2866)</f>
        <v>-0.05536301487</v>
      </c>
      <c r="O2872" s="373">
        <f>PPMT('Assumptions (T&amp;D)'!$C$20,Model!AF$1,'Assumptions (T&amp;D)'!$C$23,Model!$F$2866)</f>
        <v>-0.05799275808</v>
      </c>
      <c r="P2872" s="373">
        <f>PPMT('Assumptions (T&amp;D)'!$C$20,Model!AG$1,'Assumptions (T&amp;D)'!$C$23,Model!$F$2866)</f>
        <v>-0.06074741409</v>
      </c>
      <c r="Q2872" s="373">
        <f>PPMT('Assumptions (T&amp;D)'!$C$20,Model!AH$1,'Assumptions (T&amp;D)'!$C$23,Model!$F$2866)</f>
        <v>-0.06363291626</v>
      </c>
      <c r="R2872" s="373">
        <f>PPMT('Assumptions (T&amp;D)'!$C$20,Model!AI$1,'Assumptions (T&amp;D)'!$C$23,Model!$F$2866)</f>
        <v>-0.06665547978</v>
      </c>
      <c r="S2872" s="373">
        <f>PPMT('Assumptions (T&amp;D)'!$C$20,Model!AJ$1,'Assumptions (T&amp;D)'!$C$23,Model!$F$2866)</f>
        <v>-0.06982161507</v>
      </c>
      <c r="T2872" s="373">
        <f>PPMT('Assumptions (T&amp;D)'!$C$20,Model!AK$1,'Assumptions (T&amp;D)'!$C$23,Model!$F$2866)</f>
        <v>-0.07313814178</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-0.03569851152</v>
      </c>
      <c r="H2873" s="373">
        <f>PPMT('Assumptions (T&amp;D)'!$C$20,Model!X$1,'Assumptions (T&amp;D)'!$C$23,Model!$G$2866)</f>
        <v>-0.03739419082</v>
      </c>
      <c r="I2873" s="373">
        <f>PPMT('Assumptions (T&amp;D)'!$C$20,Model!Y$1,'Assumptions (T&amp;D)'!$C$23,Model!$G$2866)</f>
        <v>-0.03917041488</v>
      </c>
      <c r="J2873" s="373">
        <f>PPMT('Assumptions (T&amp;D)'!$C$20,Model!Z$1,'Assumptions (T&amp;D)'!$C$23,Model!$G$2866)</f>
        <v>-0.04103100959</v>
      </c>
      <c r="K2873" s="373">
        <f>PPMT('Assumptions (T&amp;D)'!$C$20,Model!AA$1,'Assumptions (T&amp;D)'!$C$23,Model!$G$2866)</f>
        <v>-0.04297998255</v>
      </c>
      <c r="L2873" s="373">
        <f>PPMT('Assumptions (T&amp;D)'!$C$20,Model!AB$1,'Assumptions (T&amp;D)'!$C$23,Model!$G$2866)</f>
        <v>-0.04502153172</v>
      </c>
      <c r="M2873" s="373">
        <f>PPMT('Assumptions (T&amp;D)'!$C$20,Model!AC$1,'Assumptions (T&amp;D)'!$C$23,Model!$G$2866)</f>
        <v>-0.04716005447</v>
      </c>
      <c r="N2873" s="373">
        <f>PPMT('Assumptions (T&amp;D)'!$C$20,Model!AD$1,'Assumptions (T&amp;D)'!$C$23,Model!$G$2866)</f>
        <v>-0.04940015706</v>
      </c>
      <c r="O2873" s="373">
        <f>PPMT('Assumptions (T&amp;D)'!$C$20,Model!AE$1,'Assumptions (T&amp;D)'!$C$23,Model!$G$2866)</f>
        <v>-0.05174666452</v>
      </c>
      <c r="P2873" s="373">
        <f>PPMT('Assumptions (T&amp;D)'!$C$20,Model!AF$1,'Assumptions (T&amp;D)'!$C$23,Model!$G$2866)</f>
        <v>-0.05420463109</v>
      </c>
      <c r="Q2873" s="373">
        <f>PPMT('Assumptions (T&amp;D)'!$C$20,Model!AG$1,'Assumptions (T&amp;D)'!$C$23,Model!$G$2866)</f>
        <v>-0.05677935106</v>
      </c>
      <c r="R2873" s="373">
        <f>PPMT('Assumptions (T&amp;D)'!$C$20,Model!AH$1,'Assumptions (T&amp;D)'!$C$23,Model!$G$2866)</f>
        <v>-0.05947637024</v>
      </c>
      <c r="S2873" s="373">
        <f>PPMT('Assumptions (T&amp;D)'!$C$20,Model!AI$1,'Assumptions (T&amp;D)'!$C$23,Model!$G$2866)</f>
        <v>-0.06230149782</v>
      </c>
      <c r="T2873" s="373">
        <f>PPMT('Assumptions (T&amp;D)'!$C$20,Model!AJ$1,'Assumptions (T&amp;D)'!$C$23,Model!$G$2866)</f>
        <v>-0.06526081897</v>
      </c>
      <c r="U2873" s="373">
        <f>PPMT('Assumptions (T&amp;D)'!$C$20,Model!AK$1,'Assumptions (T&amp;D)'!$C$23,Model!$G$2866)</f>
        <v>-0.06836070787</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-0.04406562062</v>
      </c>
      <c r="I2874" s="373">
        <f>PPMT('Assumptions (T&amp;D)'!$C$20,Model!X$1,'Assumptions (T&amp;D)'!$C$23,Model!$H$2866)</f>
        <v>-0.0461587376</v>
      </c>
      <c r="J2874" s="373">
        <f>PPMT('Assumptions (T&amp;D)'!$C$20,Model!Y$1,'Assumptions (T&amp;D)'!$C$23,Model!$H$2866)</f>
        <v>-0.04835127763</v>
      </c>
      <c r="K2874" s="373">
        <f>PPMT('Assumptions (T&amp;D)'!$C$20,Model!Z$1,'Assumptions (T&amp;D)'!$C$23,Model!$H$2866)</f>
        <v>-0.05064796332</v>
      </c>
      <c r="L2874" s="373">
        <f>PPMT('Assumptions (T&amp;D)'!$C$20,Model!AA$1,'Assumptions (T&amp;D)'!$C$23,Model!$H$2866)</f>
        <v>-0.05305374158</v>
      </c>
      <c r="M2874" s="373">
        <f>PPMT('Assumptions (T&amp;D)'!$C$20,Model!AB$1,'Assumptions (T&amp;D)'!$C$23,Model!$H$2866)</f>
        <v>-0.0555737943</v>
      </c>
      <c r="N2874" s="373">
        <f>PPMT('Assumptions (T&amp;D)'!$C$20,Model!AC$1,'Assumptions (T&amp;D)'!$C$23,Model!$H$2866)</f>
        <v>-0.05821354953</v>
      </c>
      <c r="O2874" s="373">
        <f>PPMT('Assumptions (T&amp;D)'!$C$20,Model!AD$1,'Assumptions (T&amp;D)'!$C$23,Model!$H$2866)</f>
        <v>-0.06097869314</v>
      </c>
      <c r="P2874" s="373">
        <f>PPMT('Assumptions (T&amp;D)'!$C$20,Model!AE$1,'Assumptions (T&amp;D)'!$C$23,Model!$H$2866)</f>
        <v>-0.06387518106</v>
      </c>
      <c r="Q2874" s="373">
        <f>PPMT('Assumptions (T&amp;D)'!$C$20,Model!AF$1,'Assumptions (T&amp;D)'!$C$23,Model!$H$2866)</f>
        <v>-0.06690925216</v>
      </c>
      <c r="R2874" s="373">
        <f>PPMT('Assumptions (T&amp;D)'!$C$20,Model!AG$1,'Assumptions (T&amp;D)'!$C$23,Model!$H$2866)</f>
        <v>-0.07008744164</v>
      </c>
      <c r="S2874" s="373">
        <f>PPMT('Assumptions (T&amp;D)'!$C$20,Model!AH$1,'Assumptions (T&amp;D)'!$C$23,Model!$H$2866)</f>
        <v>-0.07341659511</v>
      </c>
      <c r="T2874" s="373">
        <f>PPMT('Assumptions (T&amp;D)'!$C$20,Model!AI$1,'Assumptions (T&amp;D)'!$C$23,Model!$H$2866)</f>
        <v>-0.07690388338</v>
      </c>
      <c r="U2874" s="373">
        <f>PPMT('Assumptions (T&amp;D)'!$C$20,Model!AJ$1,'Assumptions (T&amp;D)'!$C$23,Model!$H$2866)</f>
        <v>-0.08055681784</v>
      </c>
      <c r="V2874" s="373">
        <f>PPMT('Assumptions (T&amp;D)'!$C$20,Model!AK$1,'Assumptions (T&amp;D)'!$C$23,Model!$H$2866)</f>
        <v>-0.08438326669</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-0.04899376984</v>
      </c>
      <c r="J2875" s="373">
        <f>PPMT('Assumptions (T&amp;D)'!$C$20,Model!X$1,'Assumptions (T&amp;D)'!$C$23,Model!$I$2866)</f>
        <v>-0.05132097391</v>
      </c>
      <c r="K2875" s="373">
        <f>PPMT('Assumptions (T&amp;D)'!$C$20,Model!Y$1,'Assumptions (T&amp;D)'!$C$23,Model!$I$2866)</f>
        <v>-0.05375872017</v>
      </c>
      <c r="L2875" s="373">
        <f>PPMT('Assumptions (T&amp;D)'!$C$20,Model!Z$1,'Assumptions (T&amp;D)'!$C$23,Model!$I$2866)</f>
        <v>-0.05631225938</v>
      </c>
      <c r="M2875" s="373">
        <f>PPMT('Assumptions (T&amp;D)'!$C$20,Model!AA$1,'Assumptions (T&amp;D)'!$C$23,Model!$I$2866)</f>
        <v>-0.0589870917</v>
      </c>
      <c r="N2875" s="373">
        <f>PPMT('Assumptions (T&amp;D)'!$C$20,Model!AB$1,'Assumptions (T&amp;D)'!$C$23,Model!$I$2866)</f>
        <v>-0.06178897855</v>
      </c>
      <c r="O2875" s="373">
        <f>PPMT('Assumptions (T&amp;D)'!$C$20,Model!AC$1,'Assumptions (T&amp;D)'!$C$23,Model!$I$2866)</f>
        <v>-0.06472395504</v>
      </c>
      <c r="P2875" s="373">
        <f>PPMT('Assumptions (T&amp;D)'!$C$20,Model!AD$1,'Assumptions (T&amp;D)'!$C$23,Model!$I$2866)</f>
        <v>-0.0677983429</v>
      </c>
      <c r="Q2875" s="373">
        <f>PPMT('Assumptions (T&amp;D)'!$C$20,Model!AE$1,'Assumptions (T&amp;D)'!$C$23,Model!$I$2866)</f>
        <v>-0.07101876419</v>
      </c>
      <c r="R2875" s="373">
        <f>PPMT('Assumptions (T&amp;D)'!$C$20,Model!AF$1,'Assumptions (T&amp;D)'!$C$23,Model!$I$2866)</f>
        <v>-0.07439215549</v>
      </c>
      <c r="S2875" s="373">
        <f>PPMT('Assumptions (T&amp;D)'!$C$20,Model!AG$1,'Assumptions (T&amp;D)'!$C$23,Model!$I$2866)</f>
        <v>-0.07792578287</v>
      </c>
      <c r="T2875" s="373">
        <f>PPMT('Assumptions (T&amp;D)'!$C$20,Model!AH$1,'Assumptions (T&amp;D)'!$C$23,Model!$I$2866)</f>
        <v>-0.08162725756</v>
      </c>
      <c r="U2875" s="373">
        <f>PPMT('Assumptions (T&amp;D)'!$C$20,Model!AI$1,'Assumptions (T&amp;D)'!$C$23,Model!$I$2866)</f>
        <v>-0.08550455229</v>
      </c>
      <c r="V2875" s="373">
        <f>PPMT('Assumptions (T&amp;D)'!$C$20,Model!AJ$1,'Assumptions (T&amp;D)'!$C$23,Model!$I$2866)</f>
        <v>-0.08956601853</v>
      </c>
      <c r="W2875" s="373">
        <f>PPMT('Assumptions (T&amp;D)'!$C$20,Model!AK$1,'Assumptions (T&amp;D)'!$C$23,Model!$I$2866)</f>
        <v>-0.09382040441</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-0.05622704503</v>
      </c>
      <c r="K2876" s="373">
        <f>PPMT('Assumptions (T&amp;D)'!$C$20,Model!X$1,'Assumptions (T&amp;D)'!$C$23,Model!$J$2866)</f>
        <v>-0.05889782967</v>
      </c>
      <c r="L2876" s="373">
        <f>PPMT('Assumptions (T&amp;D)'!$C$20,Model!Y$1,'Assumptions (T&amp;D)'!$C$23,Model!$J$2866)</f>
        <v>-0.06169547657</v>
      </c>
      <c r="M2876" s="373">
        <f>PPMT('Assumptions (T&amp;D)'!$C$20,Model!Z$1,'Assumptions (T&amp;D)'!$C$23,Model!$J$2866)</f>
        <v>-0.06462601171</v>
      </c>
      <c r="N2876" s="373">
        <f>PPMT('Assumptions (T&amp;D)'!$C$20,Model!AA$1,'Assumptions (T&amp;D)'!$C$23,Model!$J$2866)</f>
        <v>-0.06769574727</v>
      </c>
      <c r="O2876" s="373">
        <f>PPMT('Assumptions (T&amp;D)'!$C$20,Model!AB$1,'Assumptions (T&amp;D)'!$C$23,Model!$J$2866)</f>
        <v>-0.07091129526</v>
      </c>
      <c r="P2876" s="373">
        <f>PPMT('Assumptions (T&amp;D)'!$C$20,Model!AC$1,'Assumptions (T&amp;D)'!$C$23,Model!$J$2866)</f>
        <v>-0.07427958179</v>
      </c>
      <c r="Q2876" s="373">
        <f>PPMT('Assumptions (T&amp;D)'!$C$20,Model!AD$1,'Assumptions (T&amp;D)'!$C$23,Model!$J$2866)</f>
        <v>-0.07780786192</v>
      </c>
      <c r="R2876" s="373">
        <f>PPMT('Assumptions (T&amp;D)'!$C$20,Model!AE$1,'Assumptions (T&amp;D)'!$C$23,Model!$J$2866)</f>
        <v>-0.08150373536</v>
      </c>
      <c r="S2876" s="373">
        <f>PPMT('Assumptions (T&amp;D)'!$C$20,Model!AF$1,'Assumptions (T&amp;D)'!$C$23,Model!$J$2866)</f>
        <v>-0.08537516279</v>
      </c>
      <c r="T2876" s="373">
        <f>PPMT('Assumptions (T&amp;D)'!$C$20,Model!AG$1,'Assumptions (T&amp;D)'!$C$23,Model!$J$2866)</f>
        <v>-0.08943048303</v>
      </c>
      <c r="U2876" s="373">
        <f>PPMT('Assumptions (T&amp;D)'!$C$20,Model!AH$1,'Assumptions (T&amp;D)'!$C$23,Model!$J$2866)</f>
        <v>-0.09367843097</v>
      </c>
      <c r="V2876" s="373">
        <f>PPMT('Assumptions (T&amp;D)'!$C$20,Model!AI$1,'Assumptions (T&amp;D)'!$C$23,Model!$J$2866)</f>
        <v>-0.09812815644</v>
      </c>
      <c r="W2876" s="373">
        <f>PPMT('Assumptions (T&amp;D)'!$C$20,Model!AJ$1,'Assumptions (T&amp;D)'!$C$23,Model!$J$2866)</f>
        <v>-0.1027892439</v>
      </c>
      <c r="X2876" s="373">
        <f>PPMT('Assumptions (T&amp;D)'!$C$20,Model!AK$1,'Assumptions (T&amp;D)'!$C$23,Model!$J$2866)</f>
        <v>-0.107671733</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-0.05705374109</v>
      </c>
      <c r="L2877" s="373">
        <f>PPMT('Assumptions (T&amp;D)'!$C$20,Model!X$1,'Assumptions (T&amp;D)'!$C$23,Model!$K$2866)</f>
        <v>-0.05976379379</v>
      </c>
      <c r="M2877" s="373">
        <f>PPMT('Assumptions (T&amp;D)'!$C$20,Model!Y$1,'Assumptions (T&amp;D)'!$C$23,Model!$K$2866)</f>
        <v>-0.062602574</v>
      </c>
      <c r="N2877" s="373">
        <f>PPMT('Assumptions (T&amp;D)'!$C$20,Model!Z$1,'Assumptions (T&amp;D)'!$C$23,Model!$K$2866)</f>
        <v>-0.06557619626</v>
      </c>
      <c r="O2877" s="373">
        <f>PPMT('Assumptions (T&amp;D)'!$C$20,Model!AA$1,'Assumptions (T&amp;D)'!$C$23,Model!$K$2866)</f>
        <v>-0.06869106558</v>
      </c>
      <c r="P2877" s="373">
        <f>PPMT('Assumptions (T&amp;D)'!$C$20,Model!AB$1,'Assumptions (T&amp;D)'!$C$23,Model!$K$2866)</f>
        <v>-0.0719538912</v>
      </c>
      <c r="Q2877" s="373">
        <f>PPMT('Assumptions (T&amp;D)'!$C$20,Model!AC$1,'Assumptions (T&amp;D)'!$C$23,Model!$K$2866)</f>
        <v>-0.07537170103</v>
      </c>
      <c r="R2877" s="373">
        <f>PPMT('Assumptions (T&amp;D)'!$C$20,Model!AD$1,'Assumptions (T&amp;D)'!$C$23,Model!$K$2866)</f>
        <v>-0.07895185683</v>
      </c>
      <c r="S2877" s="373">
        <f>PPMT('Assumptions (T&amp;D)'!$C$20,Model!AE$1,'Assumptions (T&amp;D)'!$C$23,Model!$K$2866)</f>
        <v>-0.08270207003</v>
      </c>
      <c r="T2877" s="373">
        <f>PPMT('Assumptions (T&amp;D)'!$C$20,Model!AF$1,'Assumptions (T&amp;D)'!$C$23,Model!$K$2866)</f>
        <v>-0.08663041835</v>
      </c>
      <c r="U2877" s="373">
        <f>PPMT('Assumptions (T&amp;D)'!$C$20,Model!AG$1,'Assumptions (T&amp;D)'!$C$23,Model!$K$2866)</f>
        <v>-0.09074536323</v>
      </c>
      <c r="V2877" s="373">
        <f>PPMT('Assumptions (T&amp;D)'!$C$20,Model!AH$1,'Assumptions (T&amp;D)'!$C$23,Model!$K$2866)</f>
        <v>-0.09505576798</v>
      </c>
      <c r="W2877" s="373">
        <f>PPMT('Assumptions (T&amp;D)'!$C$20,Model!AI$1,'Assumptions (T&amp;D)'!$C$23,Model!$K$2866)</f>
        <v>-0.09957091696</v>
      </c>
      <c r="X2877" s="373">
        <f>PPMT('Assumptions (T&amp;D)'!$C$20,Model!AJ$1,'Assumptions (T&amp;D)'!$C$23,Model!$K$2866)</f>
        <v>-0.1043005355</v>
      </c>
      <c r="Y2877" s="373">
        <f>PPMT('Assumptions (T&amp;D)'!$C$20,Model!AK$1,'Assumptions (T&amp;D)'!$C$23,Model!$K$2866)</f>
        <v>-0.109254811</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-0.07487949451</v>
      </c>
      <c r="M2878" s="373">
        <f>PPMT('Assumptions (T&amp;D)'!$C$20,Model!X$1,'Assumptions (T&amp;D)'!$C$23,Model!$L$2866)</f>
        <v>-0.07843627049</v>
      </c>
      <c r="N2878" s="373">
        <f>PPMT('Assumptions (T&amp;D)'!$C$20,Model!Y$1,'Assumptions (T&amp;D)'!$C$23,Model!$L$2866)</f>
        <v>-0.08216199334</v>
      </c>
      <c r="O2878" s="373">
        <f>PPMT('Assumptions (T&amp;D)'!$C$20,Model!Z$1,'Assumptions (T&amp;D)'!$C$23,Model!$L$2866)</f>
        <v>-0.08606468803</v>
      </c>
      <c r="P2878" s="373">
        <f>PPMT('Assumptions (T&amp;D)'!$C$20,Model!AA$1,'Assumptions (T&amp;D)'!$C$23,Model!$L$2866)</f>
        <v>-0.09015276071</v>
      </c>
      <c r="Q2878" s="373">
        <f>PPMT('Assumptions (T&amp;D)'!$C$20,Model!AB$1,'Assumptions (T&amp;D)'!$C$23,Model!$L$2866)</f>
        <v>-0.09443501684</v>
      </c>
      <c r="R2878" s="373">
        <f>PPMT('Assumptions (T&amp;D)'!$C$20,Model!AC$1,'Assumptions (T&amp;D)'!$C$23,Model!$L$2866)</f>
        <v>-0.09892068014</v>
      </c>
      <c r="S2878" s="373">
        <f>PPMT('Assumptions (T&amp;D)'!$C$20,Model!AD$1,'Assumptions (T&amp;D)'!$C$23,Model!$L$2866)</f>
        <v>-0.1036194124</v>
      </c>
      <c r="T2878" s="373">
        <f>PPMT('Assumptions (T&amp;D)'!$C$20,Model!AE$1,'Assumptions (T&amp;D)'!$C$23,Model!$L$2866)</f>
        <v>-0.1085413345</v>
      </c>
      <c r="U2878" s="373">
        <f>PPMT('Assumptions (T&amp;D)'!$C$20,Model!AF$1,'Assumptions (T&amp;D)'!$C$23,Model!$L$2866)</f>
        <v>-0.1136970479</v>
      </c>
      <c r="V2878" s="373">
        <f>PPMT('Assumptions (T&amp;D)'!$C$20,Model!AG$1,'Assumptions (T&amp;D)'!$C$23,Model!$L$2866)</f>
        <v>-0.1190976577</v>
      </c>
      <c r="W2878" s="373">
        <f>PPMT('Assumptions (T&amp;D)'!$C$20,Model!AH$1,'Assumptions (T&amp;D)'!$C$23,Model!$L$2866)</f>
        <v>-0.1247547964</v>
      </c>
      <c r="X2878" s="373">
        <f>PPMT('Assumptions (T&amp;D)'!$C$20,Model!AI$1,'Assumptions (T&amp;D)'!$C$23,Model!$L$2866)</f>
        <v>-0.1306806493</v>
      </c>
      <c r="Y2878" s="373">
        <f>PPMT('Assumptions (T&amp;D)'!$C$20,Model!AJ$1,'Assumptions (T&amp;D)'!$C$23,Model!$L$2866)</f>
        <v>-0.1368879801</v>
      </c>
      <c r="Z2878" s="373">
        <f>PPMT('Assumptions (T&amp;D)'!$C$20,Model!AK$1,'Assumptions (T&amp;D)'!$C$23,Model!$L$2866)</f>
        <v>-0.1433901592</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-0.08655631849</v>
      </c>
      <c r="N2879" s="373">
        <f>PPMT('Assumptions (T&amp;D)'!$C$20,Model!X$1,'Assumptions (T&amp;D)'!$C$23,Model!$M$2866)</f>
        <v>-0.09066774362</v>
      </c>
      <c r="O2879" s="373">
        <f>PPMT('Assumptions (T&amp;D)'!$C$20,Model!Y$1,'Assumptions (T&amp;D)'!$C$23,Model!$M$2866)</f>
        <v>-0.09497446144</v>
      </c>
      <c r="P2879" s="373">
        <f>PPMT('Assumptions (T&amp;D)'!$C$20,Model!Z$1,'Assumptions (T&amp;D)'!$C$23,Model!$M$2866)</f>
        <v>-0.09948574836</v>
      </c>
      <c r="Q2879" s="373">
        <f>PPMT('Assumptions (T&amp;D)'!$C$20,Model!AA$1,'Assumptions (T&amp;D)'!$C$23,Model!$M$2866)</f>
        <v>-0.1042113214</v>
      </c>
      <c r="R2879" s="373">
        <f>PPMT('Assumptions (T&amp;D)'!$C$20,Model!AB$1,'Assumptions (T&amp;D)'!$C$23,Model!$M$2866)</f>
        <v>-0.1091613592</v>
      </c>
      <c r="S2879" s="373">
        <f>PPMT('Assumptions (T&amp;D)'!$C$20,Model!AC$1,'Assumptions (T&amp;D)'!$C$23,Model!$M$2866)</f>
        <v>-0.1143465237</v>
      </c>
      <c r="T2879" s="373">
        <f>PPMT('Assumptions (T&amp;D)'!$C$20,Model!AD$1,'Assumptions (T&amp;D)'!$C$23,Model!$M$2866)</f>
        <v>-0.1197779836</v>
      </c>
      <c r="U2879" s="373">
        <f>PPMT('Assumptions (T&amp;D)'!$C$20,Model!AE$1,'Assumptions (T&amp;D)'!$C$23,Model!$M$2866)</f>
        <v>-0.1254674378</v>
      </c>
      <c r="V2879" s="373">
        <f>PPMT('Assumptions (T&amp;D)'!$C$20,Model!AF$1,'Assumptions (T&amp;D)'!$C$23,Model!$M$2866)</f>
        <v>-0.1314271411</v>
      </c>
      <c r="W2879" s="373">
        <f>PPMT('Assumptions (T&amp;D)'!$C$20,Model!AG$1,'Assumptions (T&amp;D)'!$C$23,Model!$M$2866)</f>
        <v>-0.1376699303</v>
      </c>
      <c r="X2879" s="373">
        <f>PPMT('Assumptions (T&amp;D)'!$C$20,Model!AH$1,'Assumptions (T&amp;D)'!$C$23,Model!$M$2866)</f>
        <v>-0.144209252</v>
      </c>
      <c r="Y2879" s="373">
        <f>PPMT('Assumptions (T&amp;D)'!$C$20,Model!AI$1,'Assumptions (T&amp;D)'!$C$23,Model!$M$2866)</f>
        <v>-0.1510591915</v>
      </c>
      <c r="Z2879" s="373">
        <f>PPMT('Assumptions (T&amp;D)'!$C$20,Model!AJ$1,'Assumptions (T&amp;D)'!$C$23,Model!$M$2866)</f>
        <v>-0.1582345031</v>
      </c>
      <c r="AA2879" s="373">
        <f>PPMT('Assumptions (T&amp;D)'!$C$20,Model!AK$1,'Assumptions (T&amp;D)'!$C$23,Model!$M$2866)</f>
        <v>-0.165750642</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-0.0859485269</v>
      </c>
      <c r="O2880" s="373">
        <f>PPMT('Assumptions (T&amp;D)'!$C$20,Model!X$1,'Assumptions (T&amp;D)'!$C$23,Model!$N$2866)</f>
        <v>-0.09003108193</v>
      </c>
      <c r="P2880" s="373">
        <f>PPMT('Assumptions (T&amp;D)'!$C$20,Model!Y$1,'Assumptions (T&amp;D)'!$C$23,Model!$N$2866)</f>
        <v>-0.09430755832</v>
      </c>
      <c r="Q2880" s="373">
        <f>PPMT('Assumptions (T&amp;D)'!$C$20,Model!Z$1,'Assumptions (T&amp;D)'!$C$23,Model!$N$2866)</f>
        <v>-0.09878716734</v>
      </c>
      <c r="R2880" s="373">
        <f>PPMT('Assumptions (T&amp;D)'!$C$20,Model!AA$1,'Assumptions (T&amp;D)'!$C$23,Model!$N$2866)</f>
        <v>-0.1034795578</v>
      </c>
      <c r="S2880" s="373">
        <f>PPMT('Assumptions (T&amp;D)'!$C$20,Model!AB$1,'Assumptions (T&amp;D)'!$C$23,Model!$N$2866)</f>
        <v>-0.1083948368</v>
      </c>
      <c r="T2880" s="373">
        <f>PPMT('Assumptions (T&amp;D)'!$C$20,Model!AC$1,'Assumptions (T&amp;D)'!$C$23,Model!$N$2866)</f>
        <v>-0.1135435915</v>
      </c>
      <c r="U2880" s="373">
        <f>PPMT('Assumptions (T&amp;D)'!$C$20,Model!AD$1,'Assumptions (T&amp;D)'!$C$23,Model!$N$2866)</f>
        <v>-0.1189369121</v>
      </c>
      <c r="V2880" s="373">
        <f>PPMT('Assumptions (T&amp;D)'!$C$20,Model!AE$1,'Assumptions (T&amp;D)'!$C$23,Model!$N$2866)</f>
        <v>-0.1245864155</v>
      </c>
      <c r="W2880" s="373">
        <f>PPMT('Assumptions (T&amp;D)'!$C$20,Model!AF$1,'Assumptions (T&amp;D)'!$C$23,Model!$N$2866)</f>
        <v>-0.1305042702</v>
      </c>
      <c r="X2880" s="373">
        <f>PPMT('Assumptions (T&amp;D)'!$C$20,Model!AG$1,'Assumptions (T&amp;D)'!$C$23,Model!$N$2866)</f>
        <v>-0.136703223</v>
      </c>
      <c r="Y2880" s="373">
        <f>PPMT('Assumptions (T&amp;D)'!$C$20,Model!AH$1,'Assumptions (T&amp;D)'!$C$23,Model!$N$2866)</f>
        <v>-0.1431966261</v>
      </c>
      <c r="Z2880" s="373">
        <f>PPMT('Assumptions (T&amp;D)'!$C$20,Model!AI$1,'Assumptions (T&amp;D)'!$C$23,Model!$N$2866)</f>
        <v>-0.1499984659</v>
      </c>
      <c r="AA2880" s="373">
        <f>PPMT('Assumptions (T&amp;D)'!$C$20,Model!AJ$1,'Assumptions (T&amp;D)'!$C$23,Model!$N$2866)</f>
        <v>-0.157123393</v>
      </c>
      <c r="AB2880" s="373">
        <f>PPMT('Assumptions (T&amp;D)'!$C$20,Model!AK$1,'Assumptions (T&amp;D)'!$C$23,Model!$N$2866)</f>
        <v>-0.1645867541</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-0.08833260516</v>
      </c>
      <c r="P2881" s="373">
        <f>PPMT('Assumptions (T&amp;D)'!$C$20,Model!X$1,'Assumptions (T&amp;D)'!$C$23,Model!$O$2866)</f>
        <v>-0.09252840391</v>
      </c>
      <c r="Q2881" s="373">
        <f>PPMT('Assumptions (T&amp;D)'!$C$20,Model!Y$1,'Assumptions (T&amp;D)'!$C$23,Model!$O$2866)</f>
        <v>-0.09692350309</v>
      </c>
      <c r="R2881" s="373">
        <f>PPMT('Assumptions (T&amp;D)'!$C$20,Model!Z$1,'Assumptions (T&amp;D)'!$C$23,Model!$O$2866)</f>
        <v>-0.1015273695</v>
      </c>
      <c r="S2881" s="373">
        <f>PPMT('Assumptions (T&amp;D)'!$C$20,Model!AA$1,'Assumptions (T&amp;D)'!$C$23,Model!$O$2866)</f>
        <v>-0.1063499195</v>
      </c>
      <c r="T2881" s="373">
        <f>PPMT('Assumptions (T&amp;D)'!$C$20,Model!AB$1,'Assumptions (T&amp;D)'!$C$23,Model!$O$2866)</f>
        <v>-0.1114015407</v>
      </c>
      <c r="U2881" s="373">
        <f>PPMT('Assumptions (T&amp;D)'!$C$20,Model!AC$1,'Assumptions (T&amp;D)'!$C$23,Model!$O$2866)</f>
        <v>-0.1166931139</v>
      </c>
      <c r="V2881" s="373">
        <f>PPMT('Assumptions (T&amp;D)'!$C$20,Model!AD$1,'Assumptions (T&amp;D)'!$C$23,Model!$O$2866)</f>
        <v>-0.1222360368</v>
      </c>
      <c r="W2881" s="373">
        <f>PPMT('Assumptions (T&amp;D)'!$C$20,Model!AE$1,'Assumptions (T&amp;D)'!$C$23,Model!$O$2866)</f>
        <v>-0.1280422486</v>
      </c>
      <c r="X2881" s="373">
        <f>PPMT('Assumptions (T&amp;D)'!$C$20,Model!AF$1,'Assumptions (T&amp;D)'!$C$23,Model!$O$2866)</f>
        <v>-0.1341242554</v>
      </c>
      <c r="Y2881" s="373">
        <f>PPMT('Assumptions (T&amp;D)'!$C$20,Model!AG$1,'Assumptions (T&amp;D)'!$C$23,Model!$O$2866)</f>
        <v>-0.1404951575</v>
      </c>
      <c r="Z2881" s="373">
        <f>PPMT('Assumptions (T&amp;D)'!$C$20,Model!AH$1,'Assumptions (T&amp;D)'!$C$23,Model!$O$2866)</f>
        <v>-0.1471686775</v>
      </c>
      <c r="AA2881" s="373">
        <f>PPMT('Assumptions (T&amp;D)'!$C$20,Model!AI$1,'Assumptions (T&amp;D)'!$C$23,Model!$O$2866)</f>
        <v>-0.1541591897</v>
      </c>
      <c r="AB2881" s="373">
        <f>PPMT('Assumptions (T&amp;D)'!$C$20,Model!AJ$1,'Assumptions (T&amp;D)'!$C$23,Model!$O$2866)</f>
        <v>-0.1614817512</v>
      </c>
      <c r="AC2881" s="373">
        <f>PPMT('Assumptions (T&amp;D)'!$C$20,Model!AK$1,'Assumptions (T&amp;D)'!$C$23,Model!$O$2866)</f>
        <v>-0.1691521343</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-0.08219332205</v>
      </c>
      <c r="Q2882" s="373">
        <f>PPMT('Assumptions (T&amp;D)'!$C$20,Model!X$1,'Assumptions (T&amp;D)'!$C$23,Model!$P$2866)</f>
        <v>-0.08609750485</v>
      </c>
      <c r="R2882" s="373">
        <f>PPMT('Assumptions (T&amp;D)'!$C$20,Model!Y$1,'Assumptions (T&amp;D)'!$C$23,Model!$P$2866)</f>
        <v>-0.09018713633</v>
      </c>
      <c r="S2882" s="373">
        <f>PPMT('Assumptions (T&amp;D)'!$C$20,Model!Z$1,'Assumptions (T&amp;D)'!$C$23,Model!$P$2866)</f>
        <v>-0.09447102531</v>
      </c>
      <c r="T2882" s="373">
        <f>PPMT('Assumptions (T&amp;D)'!$C$20,Model!AA$1,'Assumptions (T&amp;D)'!$C$23,Model!$P$2866)</f>
        <v>-0.09895839901</v>
      </c>
      <c r="U2882" s="373">
        <f>PPMT('Assumptions (T&amp;D)'!$C$20,Model!AB$1,'Assumptions (T&amp;D)'!$C$23,Model!$P$2866)</f>
        <v>-0.103658923</v>
      </c>
      <c r="V2882" s="373">
        <f>PPMT('Assumptions (T&amp;D)'!$C$20,Model!AC$1,'Assumptions (T&amp;D)'!$C$23,Model!$P$2866)</f>
        <v>-0.1085827218</v>
      </c>
      <c r="W2882" s="373">
        <f>PPMT('Assumptions (T&amp;D)'!$C$20,Model!AD$1,'Assumptions (T&amp;D)'!$C$23,Model!$P$2866)</f>
        <v>-0.1137404011</v>
      </c>
      <c r="X2882" s="373">
        <f>PPMT('Assumptions (T&amp;D)'!$C$20,Model!AE$1,'Assumptions (T&amp;D)'!$C$23,Model!$P$2866)</f>
        <v>-0.1191430701</v>
      </c>
      <c r="Y2882" s="373">
        <f>PPMT('Assumptions (T&amp;D)'!$C$20,Model!AF$1,'Assumptions (T&amp;D)'!$C$23,Model!$P$2866)</f>
        <v>-0.124802366</v>
      </c>
      <c r="Z2882" s="373">
        <f>PPMT('Assumptions (T&amp;D)'!$C$20,Model!AG$1,'Assumptions (T&amp;D)'!$C$23,Model!$P$2866)</f>
        <v>-0.1307304784</v>
      </c>
      <c r="AA2882" s="373">
        <f>PPMT('Assumptions (T&amp;D)'!$C$20,Model!AH$1,'Assumptions (T&amp;D)'!$C$23,Model!$P$2866)</f>
        <v>-0.1369401761</v>
      </c>
      <c r="AB2882" s="373">
        <f>PPMT('Assumptions (T&amp;D)'!$C$20,Model!AI$1,'Assumptions (T&amp;D)'!$C$23,Model!$P$2866)</f>
        <v>-0.1434448344</v>
      </c>
      <c r="AC2882" s="373">
        <f>PPMT('Assumptions (T&amp;D)'!$C$20,Model!AJ$1,'Assumptions (T&amp;D)'!$C$23,Model!$P$2866)</f>
        <v>-0.1502584641</v>
      </c>
      <c r="AD2882" s="373">
        <f>PPMT('Assumptions (T&amp;D)'!$C$20,Model!AK$1,'Assumptions (T&amp;D)'!$C$23,Model!$P$2866)</f>
        <v>-0.1573957411</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-0.08840267556</v>
      </c>
      <c r="R2883" s="373">
        <f>PPMT('Assumptions (T&amp;D)'!$C$20,Model!X$1,'Assumptions (T&amp;D)'!$C$23,Model!$Q$2866)</f>
        <v>-0.09260180265</v>
      </c>
      <c r="S2883" s="373">
        <f>PPMT('Assumptions (T&amp;D)'!$C$20,Model!Y$1,'Assumptions (T&amp;D)'!$C$23,Model!$Q$2866)</f>
        <v>-0.09700038828</v>
      </c>
      <c r="T2883" s="373">
        <f>PPMT('Assumptions (T&amp;D)'!$C$20,Model!Z$1,'Assumptions (T&amp;D)'!$C$23,Model!$Q$2866)</f>
        <v>-0.1016079067</v>
      </c>
      <c r="U2883" s="373">
        <f>PPMT('Assumptions (T&amp;D)'!$C$20,Model!AA$1,'Assumptions (T&amp;D)'!$C$23,Model!$Q$2866)</f>
        <v>-0.1064342823</v>
      </c>
      <c r="V2883" s="373">
        <f>PPMT('Assumptions (T&amp;D)'!$C$20,Model!AB$1,'Assumptions (T&amp;D)'!$C$23,Model!$Q$2866)</f>
        <v>-0.1114899107</v>
      </c>
      <c r="W2883" s="373">
        <f>PPMT('Assumptions (T&amp;D)'!$C$20,Model!AC$1,'Assumptions (T&amp;D)'!$C$23,Model!$Q$2866)</f>
        <v>-0.1167856815</v>
      </c>
      <c r="X2883" s="373">
        <f>PPMT('Assumptions (T&amp;D)'!$C$20,Model!AD$1,'Assumptions (T&amp;D)'!$C$23,Model!$Q$2866)</f>
        <v>-0.1223330013</v>
      </c>
      <c r="Y2883" s="373">
        <f>PPMT('Assumptions (T&amp;D)'!$C$20,Model!AE$1,'Assumptions (T&amp;D)'!$C$23,Model!$Q$2866)</f>
        <v>-0.1281438189</v>
      </c>
      <c r="Z2883" s="373">
        <f>PPMT('Assumptions (T&amp;D)'!$C$20,Model!AF$1,'Assumptions (T&amp;D)'!$C$23,Model!$Q$2866)</f>
        <v>-0.1342306503</v>
      </c>
      <c r="AA2883" s="373">
        <f>PPMT('Assumptions (T&amp;D)'!$C$20,Model!AG$1,'Assumptions (T&amp;D)'!$C$23,Model!$Q$2866)</f>
        <v>-0.1406066062</v>
      </c>
      <c r="AB2883" s="373">
        <f>PPMT('Assumptions (T&amp;D)'!$C$20,Model!AH$1,'Assumptions (T&amp;D)'!$C$23,Model!$Q$2866)</f>
        <v>-0.14728542</v>
      </c>
      <c r="AC2883" s="373">
        <f>PPMT('Assumptions (T&amp;D)'!$C$20,Model!AI$1,'Assumptions (T&amp;D)'!$C$23,Model!$Q$2866)</f>
        <v>-0.1542814774</v>
      </c>
      <c r="AD2883" s="373">
        <f>PPMT('Assumptions (T&amp;D)'!$C$20,Model!AJ$1,'Assumptions (T&amp;D)'!$C$23,Model!$Q$2866)</f>
        <v>-0.1616098476</v>
      </c>
      <c r="AE2883" s="373">
        <f>PPMT('Assumptions (T&amp;D)'!$C$20,Model!AK$1,'Assumptions (T&amp;D)'!$C$23,Model!$Q$2866)</f>
        <v>-0.1692863154</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-0.1022266587</v>
      </c>
      <c r="S2884" s="373">
        <f>PPMT('Assumptions (T&amp;D)'!$C$20,Model!X$1,'Assumptions (T&amp;D)'!$C$23,Model!$R$2866)</f>
        <v>-0.107082425</v>
      </c>
      <c r="T2884" s="373">
        <f>PPMT('Assumptions (T&amp;D)'!$C$20,Model!Y$1,'Assumptions (T&amp;D)'!$C$23,Model!$R$2866)</f>
        <v>-0.1121688401</v>
      </c>
      <c r="U2884" s="373">
        <f>PPMT('Assumptions (T&amp;D)'!$C$20,Model!Z$1,'Assumptions (T&amp;D)'!$C$23,Model!$R$2866)</f>
        <v>-0.11749686</v>
      </c>
      <c r="V2884" s="373">
        <f>PPMT('Assumptions (T&amp;D)'!$C$20,Model!AA$1,'Assumptions (T&amp;D)'!$C$23,Model!$R$2866)</f>
        <v>-0.1230779609</v>
      </c>
      <c r="W2884" s="373">
        <f>PPMT('Assumptions (T&amp;D)'!$C$20,Model!AB$1,'Assumptions (T&amp;D)'!$C$23,Model!$R$2866)</f>
        <v>-0.128924164</v>
      </c>
      <c r="X2884" s="373">
        <f>PPMT('Assumptions (T&amp;D)'!$C$20,Model!AC$1,'Assumptions (T&amp;D)'!$C$23,Model!$R$2866)</f>
        <v>-0.1350480618</v>
      </c>
      <c r="Y2884" s="373">
        <f>PPMT('Assumptions (T&amp;D)'!$C$20,Model!AD$1,'Assumptions (T&amp;D)'!$C$23,Model!$R$2866)</f>
        <v>-0.1414628448</v>
      </c>
      <c r="Z2884" s="373">
        <f>PPMT('Assumptions (T&amp;D)'!$C$20,Model!AE$1,'Assumptions (T&amp;D)'!$C$23,Model!$R$2866)</f>
        <v>-0.1481823299</v>
      </c>
      <c r="AA2884" s="373">
        <f>PPMT('Assumptions (T&amp;D)'!$C$20,Model!AF$1,'Assumptions (T&amp;D)'!$C$23,Model!$R$2866)</f>
        <v>-0.1552209906</v>
      </c>
      <c r="AB2884" s="373">
        <f>PPMT('Assumptions (T&amp;D)'!$C$20,Model!AG$1,'Assumptions (T&amp;D)'!$C$23,Model!$R$2866)</f>
        <v>-0.1625939876</v>
      </c>
      <c r="AC2884" s="373">
        <f>PPMT('Assumptions (T&amp;D)'!$C$20,Model!AH$1,'Assumptions (T&amp;D)'!$C$23,Model!$R$2866)</f>
        <v>-0.170317202</v>
      </c>
      <c r="AD2884" s="373">
        <f>PPMT('Assumptions (T&amp;D)'!$C$20,Model!AI$1,'Assumptions (T&amp;D)'!$C$23,Model!$R$2866)</f>
        <v>-0.1784072691</v>
      </c>
      <c r="AE2884" s="373">
        <f>PPMT('Assumptions (T&amp;D)'!$C$20,Model!AJ$1,'Assumptions (T&amp;D)'!$C$23,Model!$R$2866)</f>
        <v>-0.1868816144</v>
      </c>
      <c r="AF2884" s="373">
        <f>PPMT('Assumptions (T&amp;D)'!$C$20,Model!AK$1,'Assumptions (T&amp;D)'!$C$23,Model!$R$2866)</f>
        <v>-0.1957584911</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-0.1010175881</v>
      </c>
      <c r="T2885" s="373">
        <f>PPMT('Assumptions (T&amp;D)'!$C$20,Model!X$1,'Assumptions (T&amp;D)'!$C$23,Model!$S$2866)</f>
        <v>-0.1058159235</v>
      </c>
      <c r="U2885" s="373">
        <f>PPMT('Assumptions (T&amp;D)'!$C$20,Model!Y$1,'Assumptions (T&amp;D)'!$C$23,Model!$S$2866)</f>
        <v>-0.1108421799</v>
      </c>
      <c r="V2885" s="373">
        <f>PPMT('Assumptions (T&amp;D)'!$C$20,Model!Z$1,'Assumptions (T&amp;D)'!$C$23,Model!$S$2866)</f>
        <v>-0.1161071834</v>
      </c>
      <c r="W2885" s="373">
        <f>PPMT('Assumptions (T&amp;D)'!$C$20,Model!AA$1,'Assumptions (T&amp;D)'!$C$23,Model!$S$2866)</f>
        <v>-0.1216222746</v>
      </c>
      <c r="X2885" s="373">
        <f>PPMT('Assumptions (T&amp;D)'!$C$20,Model!AB$1,'Assumptions (T&amp;D)'!$C$23,Model!$S$2866)</f>
        <v>-0.1273993327</v>
      </c>
      <c r="Y2885" s="373">
        <f>PPMT('Assumptions (T&amp;D)'!$C$20,Model!AC$1,'Assumptions (T&amp;D)'!$C$23,Model!$S$2866)</f>
        <v>-0.133450801</v>
      </c>
      <c r="Z2885" s="373">
        <f>PPMT('Assumptions (T&amp;D)'!$C$20,Model!AD$1,'Assumptions (T&amp;D)'!$C$23,Model!$S$2866)</f>
        <v>-0.139789714</v>
      </c>
      <c r="AA2885" s="373">
        <f>PPMT('Assumptions (T&amp;D)'!$C$20,Model!AE$1,'Assumptions (T&amp;D)'!$C$23,Model!$S$2866)</f>
        <v>-0.1464297254</v>
      </c>
      <c r="AB2885" s="373">
        <f>PPMT('Assumptions (T&amp;D)'!$C$20,Model!AF$1,'Assumptions (T&amp;D)'!$C$23,Model!$S$2866)</f>
        <v>-0.1533851374</v>
      </c>
      <c r="AC2885" s="373">
        <f>PPMT('Assumptions (T&amp;D)'!$C$20,Model!AG$1,'Assumptions (T&amp;D)'!$C$23,Model!$S$2866)</f>
        <v>-0.1606709314</v>
      </c>
      <c r="AD2885" s="373">
        <f>PPMT('Assumptions (T&amp;D)'!$C$20,Model!AH$1,'Assumptions (T&amp;D)'!$C$23,Model!$S$2866)</f>
        <v>-0.1683028006</v>
      </c>
      <c r="AE2885" s="373">
        <f>PPMT('Assumptions (T&amp;D)'!$C$20,Model!AI$1,'Assumptions (T&amp;D)'!$C$23,Model!$S$2866)</f>
        <v>-0.1762971837</v>
      </c>
      <c r="AF2885" s="373">
        <f>PPMT('Assumptions (T&amp;D)'!$C$20,Model!AJ$1,'Assumptions (T&amp;D)'!$C$23,Model!$S$2866)</f>
        <v>-0.1846712999</v>
      </c>
      <c r="AG2885" s="373">
        <f>PPMT('Assumptions (T&amp;D)'!$C$20,Model!AK$1,'Assumptions (T&amp;D)'!$C$23,Model!$S$2866)</f>
        <v>-0.1934431866</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-0.09732377387</v>
      </c>
      <c r="U2886" s="373">
        <f>PPMT('Assumptions (T&amp;D)'!$C$20,Model!X$1,'Assumptions (T&amp;D)'!$C$23,Model!$T$2866)</f>
        <v>-0.1019466531</v>
      </c>
      <c r="V2886" s="373">
        <f>PPMT('Assumptions (T&amp;D)'!$C$20,Model!Y$1,'Assumptions (T&amp;D)'!$C$23,Model!$T$2866)</f>
        <v>-0.1067891192</v>
      </c>
      <c r="W2886" s="373">
        <f>PPMT('Assumptions (T&amp;D)'!$C$20,Model!Z$1,'Assumptions (T&amp;D)'!$C$23,Model!$T$2866)</f>
        <v>-0.1118616023</v>
      </c>
      <c r="X2886" s="373">
        <f>PPMT('Assumptions (T&amp;D)'!$C$20,Model!AA$1,'Assumptions (T&amp;D)'!$C$23,Model!$T$2866)</f>
        <v>-0.1171750284</v>
      </c>
      <c r="Y2886" s="373">
        <f>PPMT('Assumptions (T&amp;D)'!$C$20,Model!AB$1,'Assumptions (T&amp;D)'!$C$23,Model!$T$2866)</f>
        <v>-0.1227408423</v>
      </c>
      <c r="Z2886" s="373">
        <f>PPMT('Assumptions (T&amp;D)'!$C$20,Model!AC$1,'Assumptions (T&amp;D)'!$C$23,Model!$T$2866)</f>
        <v>-0.1285710323</v>
      </c>
      <c r="AA2886" s="373">
        <f>PPMT('Assumptions (T&amp;D)'!$C$20,Model!AD$1,'Assumptions (T&amp;D)'!$C$23,Model!$T$2866)</f>
        <v>-0.1346781563</v>
      </c>
      <c r="AB2886" s="373">
        <f>PPMT('Assumptions (T&amp;D)'!$C$20,Model!AE$1,'Assumptions (T&amp;D)'!$C$23,Model!$T$2866)</f>
        <v>-0.1410753687</v>
      </c>
      <c r="AC2886" s="373">
        <f>PPMT('Assumptions (T&amp;D)'!$C$20,Model!AF$1,'Assumptions (T&amp;D)'!$C$23,Model!$T$2866)</f>
        <v>-0.1477764488</v>
      </c>
      <c r="AD2886" s="373">
        <f>PPMT('Assumptions (T&amp;D)'!$C$20,Model!AG$1,'Assumptions (T&amp;D)'!$C$23,Model!$T$2866)</f>
        <v>-0.1547958301</v>
      </c>
      <c r="AE2886" s="373">
        <f>PPMT('Assumptions (T&amp;D)'!$C$20,Model!AH$1,'Assumptions (T&amp;D)'!$C$23,Model!$T$2866)</f>
        <v>-0.162148632</v>
      </c>
      <c r="AF2886" s="373">
        <f>PPMT('Assumptions (T&amp;D)'!$C$20,Model!AI$1,'Assumptions (T&amp;D)'!$C$23,Model!$T$2866)</f>
        <v>-0.169850692</v>
      </c>
      <c r="AG2886" s="373">
        <f>PPMT('Assumptions (T&amp;D)'!$C$20,Model!AJ$1,'Assumptions (T&amp;D)'!$C$23,Model!$T$2866)</f>
        <v>-0.1779185999</v>
      </c>
      <c r="AH2886" s="373">
        <f>PPMT('Assumptions (T&amp;D)'!$C$20,Model!AK$1,'Assumptions (T&amp;D)'!$C$23,Model!$T$2866)</f>
        <v>-0.1863697334</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-0.0985531039</v>
      </c>
      <c r="V2887" s="373">
        <f>PPMT('Assumptions (T&amp;D)'!$C$20,Model!X$1,'Assumptions (T&amp;D)'!$C$23,Model!$U$2866)</f>
        <v>-0.1032343763</v>
      </c>
      <c r="W2887" s="373">
        <f>PPMT('Assumptions (T&amp;D)'!$C$20,Model!Y$1,'Assumptions (T&amp;D)'!$C$23,Model!$U$2866)</f>
        <v>-0.1081380092</v>
      </c>
      <c r="X2887" s="373">
        <f>PPMT('Assumptions (T&amp;D)'!$C$20,Model!Z$1,'Assumptions (T&amp;D)'!$C$23,Model!$U$2866)</f>
        <v>-0.1132745647</v>
      </c>
      <c r="Y2887" s="373">
        <f>PPMT('Assumptions (T&amp;D)'!$C$20,Model!AA$1,'Assumptions (T&amp;D)'!$C$23,Model!$U$2866)</f>
        <v>-0.1186551065</v>
      </c>
      <c r="Z2887" s="373">
        <f>PPMT('Assumptions (T&amp;D)'!$C$20,Model!AB$1,'Assumptions (T&amp;D)'!$C$23,Model!$U$2866)</f>
        <v>-0.124291224</v>
      </c>
      <c r="AA2887" s="373">
        <f>PPMT('Assumptions (T&amp;D)'!$C$20,Model!AC$1,'Assumptions (T&amp;D)'!$C$23,Model!$U$2866)</f>
        <v>-0.1301950572</v>
      </c>
      <c r="AB2887" s="373">
        <f>PPMT('Assumptions (T&amp;D)'!$C$20,Model!AD$1,'Assumptions (T&amp;D)'!$C$23,Model!$U$2866)</f>
        <v>-0.1363793224</v>
      </c>
      <c r="AC2887" s="373">
        <f>PPMT('Assumptions (T&amp;D)'!$C$20,Model!AE$1,'Assumptions (T&amp;D)'!$C$23,Model!$U$2866)</f>
        <v>-0.1428573402</v>
      </c>
      <c r="AD2887" s="373">
        <f>PPMT('Assumptions (T&amp;D)'!$C$20,Model!AF$1,'Assumptions (T&amp;D)'!$C$23,Model!$U$2866)</f>
        <v>-0.1496430639</v>
      </c>
      <c r="AE2887" s="373">
        <f>PPMT('Assumptions (T&amp;D)'!$C$20,Model!AG$1,'Assumptions (T&amp;D)'!$C$23,Model!$U$2866)</f>
        <v>-0.1567511094</v>
      </c>
      <c r="AF2887" s="373">
        <f>PPMT('Assumptions (T&amp;D)'!$C$20,Model!AH$1,'Assumptions (T&amp;D)'!$C$23,Model!$U$2866)</f>
        <v>-0.1641967871</v>
      </c>
      <c r="AG2887" s="373">
        <f>PPMT('Assumptions (T&amp;D)'!$C$20,Model!AI$1,'Assumptions (T&amp;D)'!$C$23,Model!$U$2866)</f>
        <v>-0.1719961345</v>
      </c>
      <c r="AH2887" s="373">
        <f>PPMT('Assumptions (T&amp;D)'!$C$20,Model!AJ$1,'Assumptions (T&amp;D)'!$C$23,Model!$U$2866)</f>
        <v>-0.1801659509</v>
      </c>
      <c r="AI2887" s="373">
        <f>PPMT('Assumptions (T&amp;D)'!$C$20,Model!AK$1,'Assumptions (T&amp;D)'!$C$23,Model!$U$2866)</f>
        <v>-0.1887238335</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-0.1021509634</v>
      </c>
      <c r="W2888" s="373">
        <f>PPMT('Assumptions (T&amp;D)'!$C$20,Model!X$1,'Assumptions (T&amp;D)'!$C$23,Model!$V$2866)</f>
        <v>-0.1070031342</v>
      </c>
      <c r="X2888" s="373">
        <f>PPMT('Assumptions (T&amp;D)'!$C$20,Model!Y$1,'Assumptions (T&amp;D)'!$C$23,Model!$V$2866)</f>
        <v>-0.1120857831</v>
      </c>
      <c r="Y2888" s="373">
        <f>PPMT('Assumptions (T&amp;D)'!$C$20,Model!Z$1,'Assumptions (T&amp;D)'!$C$23,Model!$V$2866)</f>
        <v>-0.1174098577</v>
      </c>
      <c r="Z2888" s="373">
        <f>PPMT('Assumptions (T&amp;D)'!$C$20,Model!AA$1,'Assumptions (T&amp;D)'!$C$23,Model!$V$2866)</f>
        <v>-0.122986826</v>
      </c>
      <c r="AA2888" s="373">
        <f>PPMT('Assumptions (T&amp;D)'!$C$20,Model!AB$1,'Assumptions (T&amp;D)'!$C$23,Model!$V$2866)</f>
        <v>-0.1288287002</v>
      </c>
      <c r="AB2888" s="373">
        <f>PPMT('Assumptions (T&amp;D)'!$C$20,Model!AC$1,'Assumptions (T&amp;D)'!$C$23,Model!$V$2866)</f>
        <v>-0.1349480635</v>
      </c>
      <c r="AC2888" s="373">
        <f>PPMT('Assumptions (T&amp;D)'!$C$20,Model!AD$1,'Assumptions (T&amp;D)'!$C$23,Model!$V$2866)</f>
        <v>-0.1413580965</v>
      </c>
      <c r="AD2888" s="373">
        <f>PPMT('Assumptions (T&amp;D)'!$C$20,Model!AE$1,'Assumptions (T&amp;D)'!$C$23,Model!$V$2866)</f>
        <v>-0.1480726061</v>
      </c>
      <c r="AE2888" s="373">
        <f>PPMT('Assumptions (T&amp;D)'!$C$20,Model!AF$1,'Assumptions (T&amp;D)'!$C$23,Model!$V$2866)</f>
        <v>-0.1551060549</v>
      </c>
      <c r="AF2888" s="373">
        <f>PPMT('Assumptions (T&amp;D)'!$C$20,Model!AG$1,'Assumptions (T&amp;D)'!$C$23,Model!$V$2866)</f>
        <v>-0.1624735925</v>
      </c>
      <c r="AG2888" s="373">
        <f>PPMT('Assumptions (T&amp;D)'!$C$20,Model!AH$1,'Assumptions (T&amp;D)'!$C$23,Model!$V$2866)</f>
        <v>-0.1701910881</v>
      </c>
      <c r="AH2888" s="373">
        <f>PPMT('Assumptions (T&amp;D)'!$C$20,Model!AI$1,'Assumptions (T&amp;D)'!$C$23,Model!$V$2866)</f>
        <v>-0.1782751648</v>
      </c>
      <c r="AI2888" s="373">
        <f>PPMT('Assumptions (T&amp;D)'!$C$20,Model!AJ$1,'Assumptions (T&amp;D)'!$C$23,Model!$V$2866)</f>
        <v>-0.1867432351</v>
      </c>
      <c r="AJ2888" s="373">
        <f>PPMT('Assumptions (T&amp;D)'!$C$20,Model!AK$1,'Assumptions (T&amp;D)'!$C$23,Model!$V$2866)</f>
        <v>-0.1956135388</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-0.1041682376</v>
      </c>
      <c r="X2889" s="373">
        <f>PPMT('Assumptions (T&amp;D)'!$C$20,Model!X$1,'Assumptions (T&amp;D)'!$C$23,Model!$W$2866)</f>
        <v>-0.1091162289</v>
      </c>
      <c r="Y2889" s="373">
        <f>PPMT('Assumptions (T&amp;D)'!$C$20,Model!Y$1,'Assumptions (T&amp;D)'!$C$23,Model!$W$2866)</f>
        <v>-0.1142992498</v>
      </c>
      <c r="Z2889" s="373">
        <f>PPMT('Assumptions (T&amp;D)'!$C$20,Model!Z$1,'Assumptions (T&amp;D)'!$C$23,Model!$W$2866)</f>
        <v>-0.1197284641</v>
      </c>
      <c r="AA2889" s="373">
        <f>PPMT('Assumptions (T&amp;D)'!$C$20,Model!AA$1,'Assumptions (T&amp;D)'!$C$23,Model!$W$2866)</f>
        <v>-0.1254155662</v>
      </c>
      <c r="AB2889" s="373">
        <f>PPMT('Assumptions (T&amp;D)'!$C$20,Model!AB$1,'Assumptions (T&amp;D)'!$C$23,Model!$W$2866)</f>
        <v>-0.1313728056</v>
      </c>
      <c r="AC2889" s="373">
        <f>PPMT('Assumptions (T&amp;D)'!$C$20,Model!AC$1,'Assumptions (T&amp;D)'!$C$23,Model!$W$2866)</f>
        <v>-0.1376130138</v>
      </c>
      <c r="AD2889" s="373">
        <f>PPMT('Assumptions (T&amp;D)'!$C$20,Model!AD$1,'Assumptions (T&amp;D)'!$C$23,Model!$W$2866)</f>
        <v>-0.144149632</v>
      </c>
      <c r="AE2889" s="373">
        <f>PPMT('Assumptions (T&amp;D)'!$C$20,Model!AE$1,'Assumptions (T&amp;D)'!$C$23,Model!$W$2866)</f>
        <v>-0.1509967395</v>
      </c>
      <c r="AF2889" s="373">
        <f>PPMT('Assumptions (T&amp;D)'!$C$20,Model!AF$1,'Assumptions (T&amp;D)'!$C$23,Model!$W$2866)</f>
        <v>-0.1581690846</v>
      </c>
      <c r="AG2889" s="373">
        <f>PPMT('Assumptions (T&amp;D)'!$C$20,Model!AG$1,'Assumptions (T&amp;D)'!$C$23,Model!$W$2866)</f>
        <v>-0.1656821162</v>
      </c>
      <c r="AH2889" s="373">
        <f>PPMT('Assumptions (T&amp;D)'!$C$20,Model!AH$1,'Assumptions (T&amp;D)'!$C$23,Model!$W$2866)</f>
        <v>-0.1735520167</v>
      </c>
      <c r="AI2889" s="373">
        <f>PPMT('Assumptions (T&amp;D)'!$C$20,Model!AI$1,'Assumptions (T&amp;D)'!$C$23,Model!$W$2866)</f>
        <v>-0.1817957375</v>
      </c>
      <c r="AJ2889" s="373">
        <f>PPMT('Assumptions (T&amp;D)'!$C$20,Model!AJ$1,'Assumptions (T&amp;D)'!$C$23,Model!$W$2866)</f>
        <v>-0.190431035</v>
      </c>
      <c r="AK2889" s="373">
        <f>PPMT('Assumptions (T&amp;D)'!$C$20,Model!AK$1,'Assumptions (T&amp;D)'!$C$23,Model!$W$2866)</f>
        <v>-0.1994765092</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-0.1122997504</v>
      </c>
      <c r="Y2890" s="373">
        <f>PPMT('Assumptions (T&amp;D)'!$C$20,Model!X$1,'Assumptions (T&amp;D)'!$C$23,Model!$X$2866)</f>
        <v>-0.1176339885</v>
      </c>
      <c r="Z2890" s="373">
        <f>PPMT('Assumptions (T&amp;D)'!$C$20,Model!Y$1,'Assumptions (T&amp;D)'!$C$23,Model!$X$2866)</f>
        <v>-0.123221603</v>
      </c>
      <c r="AA2890" s="373">
        <f>PPMT('Assumptions (T&amp;D)'!$C$20,Model!Z$1,'Assumptions (T&amp;D)'!$C$23,Model!$X$2866)</f>
        <v>-0.1290746291</v>
      </c>
      <c r="AB2890" s="373">
        <f>PPMT('Assumptions (T&amp;D)'!$C$20,Model!AA$1,'Assumptions (T&amp;D)'!$C$23,Model!$X$2866)</f>
        <v>-0.135205674</v>
      </c>
      <c r="AC2890" s="373">
        <f>PPMT('Assumptions (T&amp;D)'!$C$20,Model!AB$1,'Assumptions (T&amp;D)'!$C$23,Model!$X$2866)</f>
        <v>-0.1416279435</v>
      </c>
      <c r="AD2890" s="373">
        <f>PPMT('Assumptions (T&amp;D)'!$C$20,Model!AC$1,'Assumptions (T&amp;D)'!$C$23,Model!$X$2866)</f>
        <v>-0.1483552709</v>
      </c>
      <c r="AE2890" s="373">
        <f>PPMT('Assumptions (T&amp;D)'!$C$20,Model!AD$1,'Assumptions (T&amp;D)'!$C$23,Model!$X$2866)</f>
        <v>-0.1554021462</v>
      </c>
      <c r="AF2890" s="373">
        <f>PPMT('Assumptions (T&amp;D)'!$C$20,Model!AE$1,'Assumptions (T&amp;D)'!$C$23,Model!$X$2866)</f>
        <v>-0.1627837482</v>
      </c>
      <c r="AG2890" s="373">
        <f>PPMT('Assumptions (T&amp;D)'!$C$20,Model!AF$1,'Assumptions (T&amp;D)'!$C$23,Model!$X$2866)</f>
        <v>-0.1705159762</v>
      </c>
      <c r="AH2890" s="373">
        <f>PPMT('Assumptions (T&amp;D)'!$C$20,Model!AG$1,'Assumptions (T&amp;D)'!$C$23,Model!$X$2866)</f>
        <v>-0.1786154851</v>
      </c>
      <c r="AI2890" s="373">
        <f>PPMT('Assumptions (T&amp;D)'!$C$20,Model!AH$1,'Assumptions (T&amp;D)'!$C$23,Model!$X$2866)</f>
        <v>-0.1870997206</v>
      </c>
      <c r="AJ2890" s="373">
        <f>PPMT('Assumptions (T&amp;D)'!$C$20,Model!AI$1,'Assumptions (T&amp;D)'!$C$23,Model!$X$2866)</f>
        <v>-0.1959869574</v>
      </c>
      <c r="AK2890" s="373">
        <f>PPMT('Assumptions (T&amp;D)'!$C$20,Model!AJ$1,'Assumptions (T&amp;D)'!$C$23,Model!$X$2866)</f>
        <v>-0.2052963378</v>
      </c>
      <c r="AL2890" s="373">
        <f>PPMT('Assumptions (T&amp;D)'!$C$20,Model!AK$1,'Assumptions (T&amp;D)'!$C$23,Model!$X$2866)</f>
        <v>-0.2150479139</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-0.1176146219</v>
      </c>
      <c r="Z2891" s="373">
        <f>PPMT('Assumptions (T&amp;D)'!$C$20,Model!X$1,'Assumptions (T&amp;D)'!$C$23,Model!$Y$2866)</f>
        <v>-0.1232013164</v>
      </c>
      <c r="AA2891" s="373">
        <f>PPMT('Assumptions (T&amp;D)'!$C$20,Model!Y$1,'Assumptions (T&amp;D)'!$C$23,Model!$Y$2866)</f>
        <v>-0.1290533789</v>
      </c>
      <c r="AB2891" s="373">
        <f>PPMT('Assumptions (T&amp;D)'!$C$20,Model!Z$1,'Assumptions (T&amp;D)'!$C$23,Model!$Y$2866)</f>
        <v>-0.1351834144</v>
      </c>
      <c r="AC2891" s="373">
        <f>PPMT('Assumptions (T&amp;D)'!$C$20,Model!AA$1,'Assumptions (T&amp;D)'!$C$23,Model!$Y$2866)</f>
        <v>-0.1416046266</v>
      </c>
      <c r="AD2891" s="373">
        <f>PPMT('Assumptions (T&amp;D)'!$C$20,Model!AB$1,'Assumptions (T&amp;D)'!$C$23,Model!$Y$2866)</f>
        <v>-0.1483308464</v>
      </c>
      <c r="AE2891" s="373">
        <f>PPMT('Assumptions (T&amp;D)'!$C$20,Model!AC$1,'Assumptions (T&amp;D)'!$C$23,Model!$Y$2866)</f>
        <v>-0.1553765616</v>
      </c>
      <c r="AF2891" s="373">
        <f>PPMT('Assumptions (T&amp;D)'!$C$20,Model!AD$1,'Assumptions (T&amp;D)'!$C$23,Model!$Y$2866)</f>
        <v>-0.1627569482</v>
      </c>
      <c r="AG2891" s="373">
        <f>PPMT('Assumptions (T&amp;D)'!$C$20,Model!AE$1,'Assumptions (T&amp;D)'!$C$23,Model!$Y$2866)</f>
        <v>-0.1704879033</v>
      </c>
      <c r="AH2891" s="373">
        <f>PPMT('Assumptions (T&amp;D)'!$C$20,Model!AF$1,'Assumptions (T&amp;D)'!$C$23,Model!$Y$2866)</f>
        <v>-0.1785860787</v>
      </c>
      <c r="AI2891" s="373">
        <f>PPMT('Assumptions (T&amp;D)'!$C$20,Model!AG$1,'Assumptions (T&amp;D)'!$C$23,Model!$Y$2866)</f>
        <v>-0.1870689174</v>
      </c>
      <c r="AJ2891" s="373">
        <f>PPMT('Assumptions (T&amp;D)'!$C$20,Model!AH$1,'Assumptions (T&amp;D)'!$C$23,Model!$Y$2866)</f>
        <v>-0.195954691</v>
      </c>
      <c r="AK2891" s="373">
        <f>PPMT('Assumptions (T&amp;D)'!$C$20,Model!AI$1,'Assumptions (T&amp;D)'!$C$23,Model!$Y$2866)</f>
        <v>-0.2052625388</v>
      </c>
      <c r="AL2891" s="373">
        <f>PPMT('Assumptions (T&amp;D)'!$C$20,Model!AJ$1,'Assumptions (T&amp;D)'!$C$23,Model!$Y$2866)</f>
        <v>-0.2150125094</v>
      </c>
      <c r="AM2891" s="373">
        <f>PPMT('Assumptions (T&amp;D)'!$C$20,Model!AK$1,'Assumptions (T&amp;D)'!$C$23,Model!$Y$2866)</f>
        <v>-0.2252256036</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-0.1230956142</v>
      </c>
      <c r="AA2892" s="373">
        <f>PPMT('Assumptions (T&amp;D)'!$C$20,Model!X$1,'Assumptions (T&amp;D)'!$C$23,Model!$Z$2866)</f>
        <v>-0.1289426559</v>
      </c>
      <c r="AB2892" s="373">
        <f>PPMT('Assumptions (T&amp;D)'!$C$20,Model!Y$1,'Assumptions (T&amp;D)'!$C$23,Model!$Z$2866)</f>
        <v>-0.1350674321</v>
      </c>
      <c r="AC2892" s="373">
        <f>PPMT('Assumptions (T&amp;D)'!$C$20,Model!Z$1,'Assumptions (T&amp;D)'!$C$23,Model!$Z$2866)</f>
        <v>-0.1414831351</v>
      </c>
      <c r="AD2892" s="373">
        <f>PPMT('Assumptions (T&amp;D)'!$C$20,Model!AA$1,'Assumptions (T&amp;D)'!$C$23,Model!$Z$2866)</f>
        <v>-0.148203584</v>
      </c>
      <c r="AE2892" s="373">
        <f>PPMT('Assumptions (T&amp;D)'!$C$20,Model!AB$1,'Assumptions (T&amp;D)'!$C$23,Model!$Z$2866)</f>
        <v>-0.1552432542</v>
      </c>
      <c r="AF2892" s="373">
        <f>PPMT('Assumptions (T&amp;D)'!$C$20,Model!AC$1,'Assumptions (T&amp;D)'!$C$23,Model!$Z$2866)</f>
        <v>-0.1626173088</v>
      </c>
      <c r="AG2892" s="373">
        <f>PPMT('Assumptions (T&amp;D)'!$C$20,Model!AD$1,'Assumptions (T&amp;D)'!$C$23,Model!$Z$2866)</f>
        <v>-0.170341631</v>
      </c>
      <c r="AH2892" s="373">
        <f>PPMT('Assumptions (T&amp;D)'!$C$20,Model!AE$1,'Assumptions (T&amp;D)'!$C$23,Model!$Z$2866)</f>
        <v>-0.1784328585</v>
      </c>
      <c r="AI2892" s="373">
        <f>PPMT('Assumptions (T&amp;D)'!$C$20,Model!AF$1,'Assumptions (T&amp;D)'!$C$23,Model!$Z$2866)</f>
        <v>-0.1869084192</v>
      </c>
      <c r="AJ2892" s="373">
        <f>PPMT('Assumptions (T&amp;D)'!$C$20,Model!AG$1,'Assumptions (T&amp;D)'!$C$23,Model!$Z$2866)</f>
        <v>-0.1957865692</v>
      </c>
      <c r="AK2892" s="373">
        <f>PPMT('Assumptions (T&amp;D)'!$C$20,Model!AH$1,'Assumptions (T&amp;D)'!$C$23,Model!$Z$2866)</f>
        <v>-0.2050864312</v>
      </c>
      <c r="AL2892" s="373">
        <f>PPMT('Assumptions (T&amp;D)'!$C$20,Model!AI$1,'Assumptions (T&amp;D)'!$C$23,Model!$Z$2866)</f>
        <v>-0.2148280367</v>
      </c>
      <c r="AM2892" s="373">
        <f>PPMT('Assumptions (T&amp;D)'!$C$20,Model!AJ$1,'Assumptions (T&amp;D)'!$C$23,Model!$Z$2866)</f>
        <v>-0.2250323684</v>
      </c>
      <c r="AN2892" s="373">
        <f>PPMT('Assumptions (T&amp;D)'!$C$20,Model!AK$1,'Assumptions (T&amp;D)'!$C$23,Model!$Z$2866)</f>
        <v>-0.2357214059</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-0.1287472159</v>
      </c>
      <c r="AB2893" s="373">
        <f>PPMT('Assumptions (T&amp;D)'!$C$20,Model!X$1,'Assumptions (T&amp;D)'!$C$23,Model!$AA$2866)</f>
        <v>-0.1348627087</v>
      </c>
      <c r="AC2893" s="373">
        <f>PPMT('Assumptions (T&amp;D)'!$C$20,Model!Y$1,'Assumptions (T&amp;D)'!$C$23,Model!$AA$2866)</f>
        <v>-0.1412686874</v>
      </c>
      <c r="AD2893" s="373">
        <f>PPMT('Assumptions (T&amp;D)'!$C$20,Model!Z$1,'Assumptions (T&amp;D)'!$C$23,Model!$AA$2866)</f>
        <v>-0.14797895</v>
      </c>
      <c r="AE2893" s="373">
        <f>PPMT('Assumptions (T&amp;D)'!$C$20,Model!AA$1,'Assumptions (T&amp;D)'!$C$23,Model!$AA$2866)</f>
        <v>-0.1550079501</v>
      </c>
      <c r="AF2893" s="373">
        <f>PPMT('Assumptions (T&amp;D)'!$C$20,Model!AB$1,'Assumptions (T&amp;D)'!$C$23,Model!$AA$2866)</f>
        <v>-0.1623708278</v>
      </c>
      <c r="AG2893" s="373">
        <f>PPMT('Assumptions (T&amp;D)'!$C$20,Model!AC$1,'Assumptions (T&amp;D)'!$C$23,Model!$AA$2866)</f>
        <v>-0.1700834421</v>
      </c>
      <c r="AH2893" s="373">
        <f>PPMT('Assumptions (T&amp;D)'!$C$20,Model!AD$1,'Assumptions (T&amp;D)'!$C$23,Model!$AA$2866)</f>
        <v>-0.1781624056</v>
      </c>
      <c r="AI2893" s="373">
        <f>PPMT('Assumptions (T&amp;D)'!$C$20,Model!AE$1,'Assumptions (T&amp;D)'!$C$23,Model!$AA$2866)</f>
        <v>-0.1866251198</v>
      </c>
      <c r="AJ2893" s="373">
        <f>PPMT('Assumptions (T&amp;D)'!$C$20,Model!AF$1,'Assumptions (T&amp;D)'!$C$23,Model!$AA$2866)</f>
        <v>-0.195489813</v>
      </c>
      <c r="AK2893" s="373">
        <f>PPMT('Assumptions (T&amp;D)'!$C$20,Model!AG$1,'Assumptions (T&amp;D)'!$C$23,Model!$AA$2866)</f>
        <v>-0.2047755792</v>
      </c>
      <c r="AL2893" s="373">
        <f>PPMT('Assumptions (T&amp;D)'!$C$20,Model!AH$1,'Assumptions (T&amp;D)'!$C$23,Model!$AA$2866)</f>
        <v>-0.2145024192</v>
      </c>
      <c r="AM2893" s="373">
        <f>PPMT('Assumptions (T&amp;D)'!$C$20,Model!AI$1,'Assumptions (T&amp;D)'!$C$23,Model!$AA$2866)</f>
        <v>-0.2246912841</v>
      </c>
      <c r="AN2893" s="373">
        <f>PPMT('Assumptions (T&amp;D)'!$C$20,Model!AJ$1,'Assumptions (T&amp;D)'!$C$23,Model!$AA$2866)</f>
        <v>-0.2353641201</v>
      </c>
      <c r="AO2893" s="373">
        <f>PPMT('Assumptions (T&amp;D)'!$C$20,Model!AK$1,'Assumptions (T&amp;D)'!$C$23,Model!$AA$2866)</f>
        <v>-0.2465439158</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-0.1345740279</v>
      </c>
      <c r="AC2894" s="373">
        <f>PPMT('Assumptions (T&amp;D)'!$C$20,Model!X$1,'Assumptions (T&amp;D)'!$C$23,Model!$AB$2866)</f>
        <v>-0.1409662942</v>
      </c>
      <c r="AD2894" s="373">
        <f>PPMT('Assumptions (T&amp;D)'!$C$20,Model!Y$1,'Assumptions (T&amp;D)'!$C$23,Model!$AB$2866)</f>
        <v>-0.1476621932</v>
      </c>
      <c r="AE2894" s="373">
        <f>PPMT('Assumptions (T&amp;D)'!$C$20,Model!Z$1,'Assumptions (T&amp;D)'!$C$23,Model!$AB$2866)</f>
        <v>-0.1546761473</v>
      </c>
      <c r="AF2894" s="373">
        <f>PPMT('Assumptions (T&amp;D)'!$C$20,Model!AA$1,'Assumptions (T&amp;D)'!$C$23,Model!$AB$2866)</f>
        <v>-0.1620232643</v>
      </c>
      <c r="AG2894" s="373">
        <f>PPMT('Assumptions (T&amp;D)'!$C$20,Model!AB$1,'Assumptions (T&amp;D)'!$C$23,Model!$AB$2866)</f>
        <v>-0.1697193694</v>
      </c>
      <c r="AH2894" s="373">
        <f>PPMT('Assumptions (T&amp;D)'!$C$20,Model!AC$1,'Assumptions (T&amp;D)'!$C$23,Model!$AB$2866)</f>
        <v>-0.1777810394</v>
      </c>
      <c r="AI2894" s="373">
        <f>PPMT('Assumptions (T&amp;D)'!$C$20,Model!AD$1,'Assumptions (T&amp;D)'!$C$23,Model!$AB$2866)</f>
        <v>-0.1862256388</v>
      </c>
      <c r="AJ2894" s="373">
        <f>PPMT('Assumptions (T&amp;D)'!$C$20,Model!AE$1,'Assumptions (T&amp;D)'!$C$23,Model!$AB$2866)</f>
        <v>-0.1950713566</v>
      </c>
      <c r="AK2894" s="373">
        <f>PPMT('Assumptions (T&amp;D)'!$C$20,Model!AF$1,'Assumptions (T&amp;D)'!$C$23,Model!$AB$2866)</f>
        <v>-0.2043372461</v>
      </c>
      <c r="AL2894" s="373">
        <f>PPMT('Assumptions (T&amp;D)'!$C$20,Model!AG$1,'Assumptions (T&amp;D)'!$C$23,Model!$AB$2866)</f>
        <v>-0.2140432653</v>
      </c>
      <c r="AM2894" s="373">
        <f>PPMT('Assumptions (T&amp;D)'!$C$20,Model!AH$1,'Assumptions (T&amp;D)'!$C$23,Model!$AB$2866)</f>
        <v>-0.2242103204</v>
      </c>
      <c r="AN2894" s="373">
        <f>PPMT('Assumptions (T&amp;D)'!$C$20,Model!AI$1,'Assumptions (T&amp;D)'!$C$23,Model!$AB$2866)</f>
        <v>-0.2348603106</v>
      </c>
      <c r="AO2894" s="373">
        <f>PPMT('Assumptions (T&amp;D)'!$C$20,Model!AJ$1,'Assumptions (T&amp;D)'!$C$23,Model!$AB$2866)</f>
        <v>-0.2460161753</v>
      </c>
      <c r="AP2894" s="373">
        <f>PPMT('Assumptions (T&amp;D)'!$C$20,Model!AK$1,'Assumptions (T&amp;D)'!$C$23,Model!$AB$2866)</f>
        <v>-0.2577019437</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-0.1405807661</v>
      </c>
      <c r="AD2895" s="373">
        <f>PPMT('Assumptions (T&amp;D)'!$C$20,Model!X$1,'Assumptions (T&amp;D)'!$C$23,Model!$AC$2866)</f>
        <v>-0.1472583524</v>
      </c>
      <c r="AE2895" s="373">
        <f>PPMT('Assumptions (T&amp;D)'!$C$20,Model!Y$1,'Assumptions (T&amp;D)'!$C$23,Model!$AC$2866)</f>
        <v>-0.1542531242</v>
      </c>
      <c r="AF2895" s="373">
        <f>PPMT('Assumptions (T&amp;D)'!$C$20,Model!Z$1,'Assumptions (T&amp;D)'!$C$23,Model!$AC$2866)</f>
        <v>-0.1615801476</v>
      </c>
      <c r="AG2895" s="373">
        <f>PPMT('Assumptions (T&amp;D)'!$C$20,Model!AA$1,'Assumptions (T&amp;D)'!$C$23,Model!$AC$2866)</f>
        <v>-0.1692552046</v>
      </c>
      <c r="AH2895" s="373">
        <f>PPMT('Assumptions (T&amp;D)'!$C$20,Model!AB$1,'Assumptions (T&amp;D)'!$C$23,Model!$AC$2866)</f>
        <v>-0.1772948268</v>
      </c>
      <c r="AI2895" s="373">
        <f>PPMT('Assumptions (T&amp;D)'!$C$20,Model!AC$1,'Assumptions (T&amp;D)'!$C$23,Model!$AC$2866)</f>
        <v>-0.1857163311</v>
      </c>
      <c r="AJ2895" s="373">
        <f>PPMT('Assumptions (T&amp;D)'!$C$20,Model!AD$1,'Assumptions (T&amp;D)'!$C$23,Model!$AC$2866)</f>
        <v>-0.1945378568</v>
      </c>
      <c r="AK2895" s="373">
        <f>PPMT('Assumptions (T&amp;D)'!$C$20,Model!AE$1,'Assumptions (T&amp;D)'!$C$23,Model!$AC$2866)</f>
        <v>-0.203778405</v>
      </c>
      <c r="AL2895" s="373">
        <f>PPMT('Assumptions (T&amp;D)'!$C$20,Model!AF$1,'Assumptions (T&amp;D)'!$C$23,Model!$AC$2866)</f>
        <v>-0.2134578792</v>
      </c>
      <c r="AM2895" s="373">
        <f>PPMT('Assumptions (T&amp;D)'!$C$20,Model!AG$1,'Assumptions (T&amp;D)'!$C$23,Model!$AC$2866)</f>
        <v>-0.2235971285</v>
      </c>
      <c r="AN2895" s="373">
        <f>PPMT('Assumptions (T&amp;D)'!$C$20,Model!AH$1,'Assumptions (T&amp;D)'!$C$23,Model!$AC$2866)</f>
        <v>-0.2342179921</v>
      </c>
      <c r="AO2895" s="373">
        <f>PPMT('Assumptions (T&amp;D)'!$C$20,Model!AI$1,'Assumptions (T&amp;D)'!$C$23,Model!$AC$2866)</f>
        <v>-0.2453433467</v>
      </c>
      <c r="AP2895" s="373">
        <f>PPMT('Assumptions (T&amp;D)'!$C$20,Model!AJ$1,'Assumptions (T&amp;D)'!$C$23,Model!$AC$2866)</f>
        <v>-0.2569971557</v>
      </c>
      <c r="AQ2895" s="373">
        <f>PPMT('Assumptions (T&amp;D)'!$C$20,Model!AK$1,'Assumptions (T&amp;D)'!$C$23,Model!$AC$2866)</f>
        <v>-0.2692045206</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-0.1467722645</v>
      </c>
      <c r="AE2896" s="373">
        <f>PPMT('Assumptions (T&amp;D)'!$C$20,Model!X$1,'Assumptions (T&amp;D)'!$C$23,Model!$AD$2866)</f>
        <v>-0.1537439471</v>
      </c>
      <c r="AF2896" s="373">
        <f>PPMT('Assumptions (T&amp;D)'!$C$20,Model!Y$1,'Assumptions (T&amp;D)'!$C$23,Model!$AD$2866)</f>
        <v>-0.1610467846</v>
      </c>
      <c r="AG2896" s="373">
        <f>PPMT('Assumptions (T&amp;D)'!$C$20,Model!Z$1,'Assumptions (T&amp;D)'!$C$23,Model!$AD$2866)</f>
        <v>-0.1686965068</v>
      </c>
      <c r="AH2896" s="373">
        <f>PPMT('Assumptions (T&amp;D)'!$C$20,Model!AA$1,'Assumptions (T&amp;D)'!$C$23,Model!$AD$2866)</f>
        <v>-0.1767095909</v>
      </c>
      <c r="AI2896" s="373">
        <f>PPMT('Assumptions (T&amp;D)'!$C$20,Model!AB$1,'Assumptions (T&amp;D)'!$C$23,Model!$AD$2866)</f>
        <v>-0.1851032965</v>
      </c>
      <c r="AJ2896" s="373">
        <f>PPMT('Assumptions (T&amp;D)'!$C$20,Model!AC$1,'Assumptions (T&amp;D)'!$C$23,Model!$AD$2866)</f>
        <v>-0.1938957031</v>
      </c>
      <c r="AK2896" s="373">
        <f>PPMT('Assumptions (T&amp;D)'!$C$20,Model!AD$1,'Assumptions (T&amp;D)'!$C$23,Model!$AD$2866)</f>
        <v>-0.203105749</v>
      </c>
      <c r="AL2896" s="373">
        <f>PPMT('Assumptions (T&amp;D)'!$C$20,Model!AE$1,'Assumptions (T&amp;D)'!$C$23,Model!$AD$2866)</f>
        <v>-0.212753272</v>
      </c>
      <c r="AM2896" s="373">
        <f>PPMT('Assumptions (T&amp;D)'!$C$20,Model!AF$1,'Assumptions (T&amp;D)'!$C$23,Model!$AD$2866)</f>
        <v>-0.2228590525</v>
      </c>
      <c r="AN2896" s="373">
        <f>PPMT('Assumptions (T&amp;D)'!$C$20,Model!AG$1,'Assumptions (T&amp;D)'!$C$23,Model!$AD$2866)</f>
        <v>-0.2334448575</v>
      </c>
      <c r="AO2896" s="373">
        <f>PPMT('Assumptions (T&amp;D)'!$C$20,Model!AH$1,'Assumptions (T&amp;D)'!$C$23,Model!$AD$2866)</f>
        <v>-0.2445334882</v>
      </c>
      <c r="AP2896" s="373">
        <f>PPMT('Assumptions (T&amp;D)'!$C$20,Model!AI$1,'Assumptions (T&amp;D)'!$C$23,Model!$AD$2866)</f>
        <v>-0.2561488289</v>
      </c>
      <c r="AQ2896" s="373">
        <f>PPMT('Assumptions (T&amp;D)'!$C$20,Model!AJ$1,'Assumptions (T&amp;D)'!$C$23,Model!$AD$2866)</f>
        <v>-0.2683158983</v>
      </c>
      <c r="AR2896" s="373">
        <f>PPMT('Assumptions (T&amp;D)'!$C$20,Model!AK$1,'Assumptions (T&amp;D)'!$C$23,Model!$AD$2866)</f>
        <v>-0.2810609034</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-0.153153478</v>
      </c>
      <c r="AF2897" s="373">
        <f>PPMT('Assumptions (T&amp;D)'!$C$20,Model!X$1,'Assumptions (T&amp;D)'!$C$23,Model!$AE$2866)</f>
        <v>-0.1604282683</v>
      </c>
      <c r="AG2897" s="373">
        <f>PPMT('Assumptions (T&amp;D)'!$C$20,Model!Y$1,'Assumptions (T&amp;D)'!$C$23,Model!$AE$2866)</f>
        <v>-0.168048611</v>
      </c>
      <c r="AH2897" s="373">
        <f>PPMT('Assumptions (T&amp;D)'!$C$20,Model!Z$1,'Assumptions (T&amp;D)'!$C$23,Model!$AE$2866)</f>
        <v>-0.17603092</v>
      </c>
      <c r="AI2897" s="373">
        <f>PPMT('Assumptions (T&amp;D)'!$C$20,Model!AA$1,'Assumptions (T&amp;D)'!$C$23,Model!$AE$2866)</f>
        <v>-0.1843923887</v>
      </c>
      <c r="AJ2897" s="373">
        <f>PPMT('Assumptions (T&amp;D)'!$C$20,Model!AB$1,'Assumptions (T&amp;D)'!$C$23,Model!$AE$2866)</f>
        <v>-0.1931510272</v>
      </c>
      <c r="AK2897" s="373">
        <f>PPMT('Assumptions (T&amp;D)'!$C$20,Model!AC$1,'Assumptions (T&amp;D)'!$C$23,Model!$AE$2866)</f>
        <v>-0.202325701</v>
      </c>
      <c r="AL2897" s="373">
        <f>PPMT('Assumptions (T&amp;D)'!$C$20,Model!AD$1,'Assumptions (T&amp;D)'!$C$23,Model!$AE$2866)</f>
        <v>-0.2119361718</v>
      </c>
      <c r="AM2897" s="373">
        <f>PPMT('Assumptions (T&amp;D)'!$C$20,Model!AE$1,'Assumptions (T&amp;D)'!$C$23,Model!$AE$2866)</f>
        <v>-0.2220031399</v>
      </c>
      <c r="AN2897" s="373">
        <f>PPMT('Assumptions (T&amp;D)'!$C$20,Model!AF$1,'Assumptions (T&amp;D)'!$C$23,Model!$AE$2866)</f>
        <v>-0.2325482891</v>
      </c>
      <c r="AO2897" s="373">
        <f>PPMT('Assumptions (T&amp;D)'!$C$20,Model!AG$1,'Assumptions (T&amp;D)'!$C$23,Model!$AE$2866)</f>
        <v>-0.2435943328</v>
      </c>
      <c r="AP2897" s="373">
        <f>PPMT('Assumptions (T&amp;D)'!$C$20,Model!AH$1,'Assumptions (T&amp;D)'!$C$23,Model!$AE$2866)</f>
        <v>-0.2551650636</v>
      </c>
      <c r="AQ2897" s="373">
        <f>PPMT('Assumptions (T&amp;D)'!$C$20,Model!AI$1,'Assumptions (T&amp;D)'!$C$23,Model!$AE$2866)</f>
        <v>-0.2672854041</v>
      </c>
      <c r="AR2897" s="373">
        <f>PPMT('Assumptions (T&amp;D)'!$C$20,Model!AJ$1,'Assumptions (T&amp;D)'!$C$23,Model!$AE$2866)</f>
        <v>-0.2799814608</v>
      </c>
      <c r="AS2897" s="373">
        <f>PPMT('Assumptions (T&amp;D)'!$C$20,Model!AK$1,'Assumptions (T&amp;D)'!$C$23,Model!$AE$2866)</f>
        <v>-0.2932805802</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-0.159729485</v>
      </c>
      <c r="AG2898" s="373">
        <f>PPMT('Assumptions (T&amp;D)'!$C$20,Model!X$1,'Assumptions (T&amp;D)'!$C$23,Model!$AF$2866)</f>
        <v>-0.1673166355</v>
      </c>
      <c r="AH2898" s="373">
        <f>PPMT('Assumptions (T&amp;D)'!$C$20,Model!Y$1,'Assumptions (T&amp;D)'!$C$23,Model!$AF$2866)</f>
        <v>-0.1752641757</v>
      </c>
      <c r="AI2898" s="373">
        <f>PPMT('Assumptions (T&amp;D)'!$C$20,Model!Z$1,'Assumptions (T&amp;D)'!$C$23,Model!$AF$2866)</f>
        <v>-0.1835892241</v>
      </c>
      <c r="AJ2898" s="373">
        <f>PPMT('Assumptions (T&amp;D)'!$C$20,Model!AA$1,'Assumptions (T&amp;D)'!$C$23,Model!$AF$2866)</f>
        <v>-0.1923097122</v>
      </c>
      <c r="AK2898" s="373">
        <f>PPMT('Assumptions (T&amp;D)'!$C$20,Model!AB$1,'Assumptions (T&amp;D)'!$C$23,Model!$AF$2866)</f>
        <v>-0.2014444236</v>
      </c>
      <c r="AL2898" s="373">
        <f>PPMT('Assumptions (T&amp;D)'!$C$20,Model!AC$1,'Assumptions (T&amp;D)'!$C$23,Model!$AF$2866)</f>
        <v>-0.2110130337</v>
      </c>
      <c r="AM2898" s="373">
        <f>PPMT('Assumptions (T&amp;D)'!$C$20,Model!AD$1,'Assumptions (T&amp;D)'!$C$23,Model!$AF$2866)</f>
        <v>-0.2210361528</v>
      </c>
      <c r="AN2898" s="373">
        <f>PPMT('Assumptions (T&amp;D)'!$C$20,Model!AE$1,'Assumptions (T&amp;D)'!$C$23,Model!$AF$2866)</f>
        <v>-0.23153537</v>
      </c>
      <c r="AO2898" s="373">
        <f>PPMT('Assumptions (T&amp;D)'!$C$20,Model!AF$1,'Assumptions (T&amp;D)'!$C$23,Model!$AF$2866)</f>
        <v>-0.2425333001</v>
      </c>
      <c r="AP2898" s="373">
        <f>PPMT('Assumptions (T&amp;D)'!$C$20,Model!AG$1,'Assumptions (T&amp;D)'!$C$23,Model!$AF$2866)</f>
        <v>-0.2540536319</v>
      </c>
      <c r="AQ2898" s="373">
        <f>PPMT('Assumptions (T&amp;D)'!$C$20,Model!AH$1,'Assumptions (T&amp;D)'!$C$23,Model!$AF$2866)</f>
        <v>-0.2661211794</v>
      </c>
      <c r="AR2898" s="373">
        <f>PPMT('Assumptions (T&amp;D)'!$C$20,Model!AI$1,'Assumptions (T&amp;D)'!$C$23,Model!$AF$2866)</f>
        <v>-0.2787619354</v>
      </c>
      <c r="AS2898" s="373">
        <f>PPMT('Assumptions (T&amp;D)'!$C$20,Model!AJ$1,'Assumptions (T&amp;D)'!$C$23,Model!$AF$2866)</f>
        <v>-0.2920031273</v>
      </c>
      <c r="AT2898" s="373">
        <f>PPMT('Assumptions (T&amp;D)'!$C$20,Model!AK$1,'Assumptions (T&amp;D)'!$C$23,Model!$AF$2866)</f>
        <v>-0.3058732759</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-0.1665054904</v>
      </c>
      <c r="AH2899" s="373">
        <f>PPMT('Assumptions (T&amp;D)'!$C$20,Model!X$1,'Assumptions (T&amp;D)'!$C$23,Model!$AG$2866)</f>
        <v>-0.1744145012</v>
      </c>
      <c r="AI2899" s="373">
        <f>PPMT('Assumptions (T&amp;D)'!$C$20,Model!Y$1,'Assumptions (T&amp;D)'!$C$23,Model!$AG$2866)</f>
        <v>-0.18269919</v>
      </c>
      <c r="AJ2899" s="373">
        <f>PPMT('Assumptions (T&amp;D)'!$C$20,Model!Z$1,'Assumptions (T&amp;D)'!$C$23,Model!$AG$2866)</f>
        <v>-0.1913774015</v>
      </c>
      <c r="AK2899" s="373">
        <f>PPMT('Assumptions (T&amp;D)'!$C$20,Model!AA$1,'Assumptions (T&amp;D)'!$C$23,Model!$AG$2866)</f>
        <v>-0.2004678281</v>
      </c>
      <c r="AL2899" s="373">
        <f>PPMT('Assumptions (T&amp;D)'!$C$20,Model!AB$1,'Assumptions (T&amp;D)'!$C$23,Model!$AG$2866)</f>
        <v>-0.2099900499</v>
      </c>
      <c r="AM2899" s="373">
        <f>PPMT('Assumptions (T&amp;D)'!$C$20,Model!AC$1,'Assumptions (T&amp;D)'!$C$23,Model!$AG$2866)</f>
        <v>-0.2199645773</v>
      </c>
      <c r="AN2899" s="373">
        <f>PPMT('Assumptions (T&amp;D)'!$C$20,Model!AD$1,'Assumptions (T&amp;D)'!$C$23,Model!$AG$2866)</f>
        <v>-0.2304128947</v>
      </c>
      <c r="AO2899" s="373">
        <f>PPMT('Assumptions (T&amp;D)'!$C$20,Model!AE$1,'Assumptions (T&amp;D)'!$C$23,Model!$AG$2866)</f>
        <v>-0.2413575072</v>
      </c>
      <c r="AP2899" s="373">
        <f>PPMT('Assumptions (T&amp;D)'!$C$20,Model!AF$1,'Assumptions (T&amp;D)'!$C$23,Model!$AG$2866)</f>
        <v>-0.2528219888</v>
      </c>
      <c r="AQ2899" s="373">
        <f>PPMT('Assumptions (T&amp;D)'!$C$20,Model!AG$1,'Assumptions (T&amp;D)'!$C$23,Model!$AG$2866)</f>
        <v>-0.2648310333</v>
      </c>
      <c r="AR2899" s="373">
        <f>PPMT('Assumptions (T&amp;D)'!$C$20,Model!AH$1,'Assumptions (T&amp;D)'!$C$23,Model!$AG$2866)</f>
        <v>-0.2774105074</v>
      </c>
      <c r="AS2899" s="373">
        <f>PPMT('Assumptions (T&amp;D)'!$C$20,Model!AI$1,'Assumptions (T&amp;D)'!$C$23,Model!$AG$2866)</f>
        <v>-0.2905875065</v>
      </c>
      <c r="AT2899" s="373">
        <f>PPMT('Assumptions (T&amp;D)'!$C$20,Model!AJ$1,'Assumptions (T&amp;D)'!$C$23,Model!$AG$2866)</f>
        <v>-0.304390413</v>
      </c>
      <c r="AU2899" s="373">
        <f>PPMT('Assumptions (T&amp;D)'!$C$20,Model!AK$1,'Assumptions (T&amp;D)'!$C$23,Model!$AG$2866)</f>
        <v>-0.3188489576</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-0.1734868288</v>
      </c>
      <c r="AI2900" s="373">
        <f>PPMT('Assumptions (T&amp;D)'!$C$20,Model!X$1,'Assumptions (T&amp;D)'!$C$23,Model!$AH$2866)</f>
        <v>-0.1817274532</v>
      </c>
      <c r="AJ2900" s="373">
        <f>PPMT('Assumptions (T&amp;D)'!$C$20,Model!Y$1,'Assumptions (T&amp;D)'!$C$23,Model!$AH$2866)</f>
        <v>-0.1903595072</v>
      </c>
      <c r="AK2900" s="373">
        <f>PPMT('Assumptions (T&amp;D)'!$C$20,Model!Z$1,'Assumptions (T&amp;D)'!$C$23,Model!$AH$2866)</f>
        <v>-0.1994015838</v>
      </c>
      <c r="AL2900" s="373">
        <f>PPMT('Assumptions (T&amp;D)'!$C$20,Model!AA$1,'Assumptions (T&amp;D)'!$C$23,Model!$AH$2866)</f>
        <v>-0.208873159</v>
      </c>
      <c r="AM2900" s="373">
        <f>PPMT('Assumptions (T&amp;D)'!$C$20,Model!AB$1,'Assumptions (T&amp;D)'!$C$23,Model!$AH$2866)</f>
        <v>-0.2187946341</v>
      </c>
      <c r="AN2900" s="373">
        <f>PPMT('Assumptions (T&amp;D)'!$C$20,Model!AC$1,'Assumptions (T&amp;D)'!$C$23,Model!$AH$2866)</f>
        <v>-0.2291873792</v>
      </c>
      <c r="AO2900" s="373">
        <f>PPMT('Assumptions (T&amp;D)'!$C$20,Model!AD$1,'Assumptions (T&amp;D)'!$C$23,Model!$AH$2866)</f>
        <v>-0.2400737797</v>
      </c>
      <c r="AP2900" s="373">
        <f>PPMT('Assumptions (T&amp;D)'!$C$20,Model!AE$1,'Assumptions (T&amp;D)'!$C$23,Model!$AH$2866)</f>
        <v>-0.2514772843</v>
      </c>
      <c r="AQ2900" s="373">
        <f>PPMT('Assumptions (T&amp;D)'!$C$20,Model!AF$1,'Assumptions (T&amp;D)'!$C$23,Model!$AH$2866)</f>
        <v>-0.2634224553</v>
      </c>
      <c r="AR2900" s="373">
        <f>PPMT('Assumptions (T&amp;D)'!$C$20,Model!AG$1,'Assumptions (T&amp;D)'!$C$23,Model!$AH$2866)</f>
        <v>-0.2759350219</v>
      </c>
      <c r="AS2900" s="373">
        <f>PPMT('Assumptions (T&amp;D)'!$C$20,Model!AH$1,'Assumptions (T&amp;D)'!$C$23,Model!$AH$2866)</f>
        <v>-0.2890419354</v>
      </c>
      <c r="AT2900" s="373">
        <f>PPMT('Assumptions (T&amp;D)'!$C$20,Model!AI$1,'Assumptions (T&amp;D)'!$C$23,Model!$AH$2866)</f>
        <v>-0.3027714274</v>
      </c>
      <c r="AU2900" s="373">
        <f>PPMT('Assumptions (T&amp;D)'!$C$20,Model!AJ$1,'Assumptions (T&amp;D)'!$C$23,Model!$AH$2866)</f>
        <v>-0.3171530702</v>
      </c>
      <c r="AV2900" s="373">
        <f>PPMT('Assumptions (T&amp;D)'!$C$20,Model!AK$1,'Assumptions (T&amp;D)'!$C$23,Model!$AH$2866)</f>
        <v>-0.332217841</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-0.1806789676</v>
      </c>
      <c r="AJ2901" s="373">
        <f>PPMT('Assumptions (T&amp;D)'!$C$20,Model!X$1,'Assumptions (T&amp;D)'!$C$23,Model!$AI$2866)</f>
        <v>-0.1892612185</v>
      </c>
      <c r="AK2901" s="373">
        <f>PPMT('Assumptions (T&amp;D)'!$C$20,Model!Y$1,'Assumptions (T&amp;D)'!$C$23,Model!$AI$2866)</f>
        <v>-0.1982511264</v>
      </c>
      <c r="AL2901" s="373">
        <f>PPMT('Assumptions (T&amp;D)'!$C$20,Model!Z$1,'Assumptions (T&amp;D)'!$C$23,Model!$AI$2866)</f>
        <v>-0.2076680549</v>
      </c>
      <c r="AM2901" s="373">
        <f>PPMT('Assumptions (T&amp;D)'!$C$20,Model!AA$1,'Assumptions (T&amp;D)'!$C$23,Model!$AI$2866)</f>
        <v>-0.2175322875</v>
      </c>
      <c r="AN2901" s="373">
        <f>PPMT('Assumptions (T&amp;D)'!$C$20,Model!AB$1,'Assumptions (T&amp;D)'!$C$23,Model!$AI$2866)</f>
        <v>-0.2278650712</v>
      </c>
      <c r="AO2901" s="373">
        <f>PPMT('Assumptions (T&amp;D)'!$C$20,Model!AC$1,'Assumptions (T&amp;D)'!$C$23,Model!$AI$2866)</f>
        <v>-0.2386886621</v>
      </c>
      <c r="AP2901" s="373">
        <f>PPMT('Assumptions (T&amp;D)'!$C$20,Model!AD$1,'Assumptions (T&amp;D)'!$C$23,Model!$AI$2866)</f>
        <v>-0.2500263735</v>
      </c>
      <c r="AQ2901" s="373">
        <f>PPMT('Assumptions (T&amp;D)'!$C$20,Model!AE$1,'Assumptions (T&amp;D)'!$C$23,Model!$AI$2866)</f>
        <v>-0.2619026262</v>
      </c>
      <c r="AR2901" s="373">
        <f>PPMT('Assumptions (T&amp;D)'!$C$20,Model!AF$1,'Assumptions (T&amp;D)'!$C$23,Model!$AI$2866)</f>
        <v>-0.274343001</v>
      </c>
      <c r="AS2901" s="373">
        <f>PPMT('Assumptions (T&amp;D)'!$C$20,Model!AG$1,'Assumptions (T&amp;D)'!$C$23,Model!$AI$2866)</f>
        <v>-0.2873742935</v>
      </c>
      <c r="AT2901" s="373">
        <f>PPMT('Assumptions (T&amp;D)'!$C$20,Model!AH$1,'Assumptions (T&amp;D)'!$C$23,Model!$AI$2866)</f>
        <v>-0.3010245725</v>
      </c>
      <c r="AU2901" s="373">
        <f>PPMT('Assumptions (T&amp;D)'!$C$20,Model!AI$1,'Assumptions (T&amp;D)'!$C$23,Model!$AI$2866)</f>
        <v>-0.3153232397</v>
      </c>
      <c r="AV2901" s="373">
        <f>PPMT('Assumptions (T&amp;D)'!$C$20,Model!AJ$1,'Assumptions (T&amp;D)'!$C$23,Model!$AI$2866)</f>
        <v>-0.3303010936</v>
      </c>
      <c r="AW2901" s="373">
        <f>PPMT('Assumptions (T&amp;D)'!$C$20,Model!AK$1,'Assumptions (T&amp;D)'!$C$23,Model!$AI$2866)</f>
        <v>-0.3459903955</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-0.1880875098</v>
      </c>
      <c r="AK2902" s="373">
        <f>PPMT('Assumptions (T&amp;D)'!$C$20,Model!X$1,'Assumptions (T&amp;D)'!$C$23,Model!$AJ$2866)</f>
        <v>-0.1970216665</v>
      </c>
      <c r="AL2902" s="373">
        <f>PPMT('Assumptions (T&amp;D)'!$C$20,Model!Y$1,'Assumptions (T&amp;D)'!$C$23,Model!$AJ$2866)</f>
        <v>-0.2063801957</v>
      </c>
      <c r="AM2902" s="373">
        <f>PPMT('Assumptions (T&amp;D)'!$C$20,Model!Z$1,'Assumptions (T&amp;D)'!$C$23,Model!$AJ$2866)</f>
        <v>-0.216183255</v>
      </c>
      <c r="AN2902" s="373">
        <f>PPMT('Assumptions (T&amp;D)'!$C$20,Model!AA$1,'Assumptions (T&amp;D)'!$C$23,Model!$AJ$2866)</f>
        <v>-0.2264519596</v>
      </c>
      <c r="AO2902" s="373">
        <f>PPMT('Assumptions (T&amp;D)'!$C$20,Model!AB$1,'Assumptions (T&amp;D)'!$C$23,Model!$AJ$2866)</f>
        <v>-0.2372084277</v>
      </c>
      <c r="AP2902" s="373">
        <f>PPMT('Assumptions (T&amp;D)'!$C$20,Model!AC$1,'Assumptions (T&amp;D)'!$C$23,Model!$AJ$2866)</f>
        <v>-0.248475828</v>
      </c>
      <c r="AQ2902" s="373">
        <f>PPMT('Assumptions (T&amp;D)'!$C$20,Model!AD$1,'Assumptions (T&amp;D)'!$C$23,Model!$AJ$2866)</f>
        <v>-0.2602784298</v>
      </c>
      <c r="AR2902" s="373">
        <f>PPMT('Assumptions (T&amp;D)'!$C$20,Model!AE$1,'Assumptions (T&amp;D)'!$C$23,Model!$AJ$2866)</f>
        <v>-0.2726416552</v>
      </c>
      <c r="AS2902" s="373">
        <f>PPMT('Assumptions (T&amp;D)'!$C$20,Model!AF$1,'Assumptions (T&amp;D)'!$C$23,Model!$AJ$2866)</f>
        <v>-0.2855921338</v>
      </c>
      <c r="AT2902" s="373">
        <f>PPMT('Assumptions (T&amp;D)'!$C$20,Model!AG$1,'Assumptions (T&amp;D)'!$C$23,Model!$AJ$2866)</f>
        <v>-0.2991577602</v>
      </c>
      <c r="AU2902" s="373">
        <f>PPMT('Assumptions (T&amp;D)'!$C$20,Model!AH$1,'Assumptions (T&amp;D)'!$C$23,Model!$AJ$2866)</f>
        <v>-0.3133677538</v>
      </c>
      <c r="AV2902" s="373">
        <f>PPMT('Assumptions (T&amp;D)'!$C$20,Model!AI$1,'Assumptions (T&amp;D)'!$C$23,Model!$AJ$2866)</f>
        <v>-0.3282527221</v>
      </c>
      <c r="AW2902" s="373">
        <f>PPMT('Assumptions (T&amp;D)'!$C$20,Model!AJ$1,'Assumptions (T&amp;D)'!$C$23,Model!$AJ$2866)</f>
        <v>-0.3438447264</v>
      </c>
      <c r="AX2902" s="373">
        <f>PPMT('Assumptions (T&amp;D)'!$C$20,Model!AK$1,'Assumptions (T&amp;D)'!$C$23,Model!$AJ$2866)</f>
        <v>-0.3601773509</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-0.1957181978</v>
      </c>
      <c r="AL2903" s="373">
        <f>PPMT('Assumptions (T&amp;D)'!$C$20,Model!X$1,'Assumptions (T&amp;D)'!$C$23,Model!$AK$2866)</f>
        <v>-0.2050148122</v>
      </c>
      <c r="AM2903" s="373">
        <f>PPMT('Assumptions (T&amp;D)'!$C$20,Model!Y$1,'Assumptions (T&amp;D)'!$C$23,Model!$AK$2866)</f>
        <v>-0.2147530157</v>
      </c>
      <c r="AN2903" s="373">
        <f>PPMT('Assumptions (T&amp;D)'!$C$20,Model!Z$1,'Assumptions (T&amp;D)'!$C$23,Model!$AK$2866)</f>
        <v>-0.224953784</v>
      </c>
      <c r="AO2903" s="373">
        <f>PPMT('Assumptions (T&amp;D)'!$C$20,Model!AA$1,'Assumptions (T&amp;D)'!$C$23,Model!$AK$2866)</f>
        <v>-0.2356390887</v>
      </c>
      <c r="AP2903" s="373">
        <f>PPMT('Assumptions (T&amp;D)'!$C$20,Model!AB$1,'Assumptions (T&amp;D)'!$C$23,Model!$AK$2866)</f>
        <v>-0.2468319454</v>
      </c>
      <c r="AQ2903" s="373">
        <f>PPMT('Assumptions (T&amp;D)'!$C$20,Model!AC$1,'Assumptions (T&amp;D)'!$C$23,Model!$AK$2866)</f>
        <v>-0.2585564629</v>
      </c>
      <c r="AR2903" s="373">
        <f>PPMT('Assumptions (T&amp;D)'!$C$20,Model!AD$1,'Assumptions (T&amp;D)'!$C$23,Model!$AK$2866)</f>
        <v>-0.2708378948</v>
      </c>
      <c r="AS2903" s="373">
        <f>PPMT('Assumptions (T&amp;D)'!$C$20,Model!AE$1,'Assumptions (T&amp;D)'!$C$23,Model!$AK$2866)</f>
        <v>-0.2837026948</v>
      </c>
      <c r="AT2903" s="373">
        <f>PPMT('Assumptions (T&amp;D)'!$C$20,Model!AF$1,'Assumptions (T&amp;D)'!$C$23,Model!$AK$2866)</f>
        <v>-0.2971785728</v>
      </c>
      <c r="AU2903" s="373">
        <f>PPMT('Assumptions (T&amp;D)'!$C$20,Model!AG$1,'Assumptions (T&amp;D)'!$C$23,Model!$AK$2866)</f>
        <v>-0.3112945551</v>
      </c>
      <c r="AV2903" s="373">
        <f>PPMT('Assumptions (T&amp;D)'!$C$20,Model!AH$1,'Assumptions (T&amp;D)'!$C$23,Model!$AK$2866)</f>
        <v>-0.3260810464</v>
      </c>
      <c r="AW2903" s="373">
        <f>PPMT('Assumptions (T&amp;D)'!$C$20,Model!AI$1,'Assumptions (T&amp;D)'!$C$23,Model!$AK$2866)</f>
        <v>-0.3415698961</v>
      </c>
      <c r="AX2903" s="373">
        <f>PPMT('Assumptions (T&amp;D)'!$C$20,Model!AJ$1,'Assumptions (T&amp;D)'!$C$23,Model!$AK$2866)</f>
        <v>-0.3577944662</v>
      </c>
      <c r="AY2903" s="373">
        <f>PPMT('Assumptions (T&amp;D)'!$C$20,Model!AK$1,'Assumptions (T&amp;D)'!$C$23,Model!$AK$2866)</f>
        <v>-0.3747897033</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-0.2035769161</v>
      </c>
      <c r="AM2904" s="373">
        <f>PPMT('Assumptions (T&amp;D)'!$C$20,Model!X$1,'Assumptions (T&amp;D)'!$C$23,Model!$AL$2866)</f>
        <v>-0.2132468197</v>
      </c>
      <c r="AN2904" s="373">
        <f>PPMT('Assumptions (T&amp;D)'!$C$20,Model!Y$1,'Assumptions (T&amp;D)'!$C$23,Model!$AL$2866)</f>
        <v>-0.2233760436</v>
      </c>
      <c r="AO2904" s="373">
        <f>PPMT('Assumptions (T&amp;D)'!$C$20,Model!Z$1,'Assumptions (T&amp;D)'!$C$23,Model!$AL$2866)</f>
        <v>-0.2339864057</v>
      </c>
      <c r="AP2904" s="373">
        <f>PPMT('Assumptions (T&amp;D)'!$C$20,Model!AA$1,'Assumptions (T&amp;D)'!$C$23,Model!$AL$2866)</f>
        <v>-0.2451007599</v>
      </c>
      <c r="AQ2904" s="373">
        <f>PPMT('Assumptions (T&amp;D)'!$C$20,Model!AB$1,'Assumptions (T&amp;D)'!$C$23,Model!$AL$2866)</f>
        <v>-0.256743046</v>
      </c>
      <c r="AR2904" s="373">
        <f>PPMT('Assumptions (T&amp;D)'!$C$20,Model!AC$1,'Assumptions (T&amp;D)'!$C$23,Model!$AL$2866)</f>
        <v>-0.2689383407</v>
      </c>
      <c r="AS2904" s="373">
        <f>PPMT('Assumptions (T&amp;D)'!$C$20,Model!AD$1,'Assumptions (T&amp;D)'!$C$23,Model!$AL$2866)</f>
        <v>-0.2817129119</v>
      </c>
      <c r="AT2904" s="373">
        <f>PPMT('Assumptions (T&amp;D)'!$C$20,Model!AE$1,'Assumptions (T&amp;D)'!$C$23,Model!$AL$2866)</f>
        <v>-0.2950942752</v>
      </c>
      <c r="AU2904" s="373">
        <f>PPMT('Assumptions (T&amp;D)'!$C$20,Model!AF$1,'Assumptions (T&amp;D)'!$C$23,Model!$AL$2866)</f>
        <v>-0.3091112533</v>
      </c>
      <c r="AV2904" s="373">
        <f>PPMT('Assumptions (T&amp;D)'!$C$20,Model!AG$1,'Assumptions (T&amp;D)'!$C$23,Model!$AL$2866)</f>
        <v>-0.3237940378</v>
      </c>
      <c r="AW2904" s="373">
        <f>PPMT('Assumptions (T&amp;D)'!$C$20,Model!AH$1,'Assumptions (T&amp;D)'!$C$23,Model!$AL$2866)</f>
        <v>-0.3391742546</v>
      </c>
      <c r="AX2904" s="373">
        <f>PPMT('Assumptions (T&amp;D)'!$C$20,Model!AI$1,'Assumptions (T&amp;D)'!$C$23,Model!$AL$2866)</f>
        <v>-0.3552850317</v>
      </c>
      <c r="AY2904" s="373">
        <f>PPMT('Assumptions (T&amp;D)'!$C$20,Model!AJ$1,'Assumptions (T&amp;D)'!$C$23,Model!$AL$2866)</f>
        <v>-0.3721610707</v>
      </c>
      <c r="AZ2904" s="373">
        <f>PPMT('Assumptions (T&amp;D)'!$C$20,Model!AK$1,'Assumptions (T&amp;D)'!$C$23,Model!$AL$2866)</f>
        <v>-0.3898387216</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-0.2116696953</v>
      </c>
      <c r="AN2905" s="373">
        <f>PPMT('Assumptions (T&amp;D)'!$C$20,Model!X$1,'Assumptions (T&amp;D)'!$C$23,Model!$AM$2866)</f>
        <v>-0.2217240059</v>
      </c>
      <c r="AO2905" s="373">
        <f>PPMT('Assumptions (T&amp;D)'!$C$20,Model!Y$1,'Assumptions (T&amp;D)'!$C$23,Model!$AM$2866)</f>
        <v>-0.2322558961</v>
      </c>
      <c r="AP2905" s="373">
        <f>PPMT('Assumptions (T&amp;D)'!$C$20,Model!Z$1,'Assumptions (T&amp;D)'!$C$23,Model!$AM$2866)</f>
        <v>-0.2432880512</v>
      </c>
      <c r="AQ2905" s="373">
        <f>PPMT('Assumptions (T&amp;D)'!$C$20,Model!AA$1,'Assumptions (T&amp;D)'!$C$23,Model!$AM$2866)</f>
        <v>-0.2548442336</v>
      </c>
      <c r="AR2905" s="373">
        <f>PPMT('Assumptions (T&amp;D)'!$C$20,Model!AB$1,'Assumptions (T&amp;D)'!$C$23,Model!$AM$2866)</f>
        <v>-0.2669493347</v>
      </c>
      <c r="AS2905" s="373">
        <f>PPMT('Assumptions (T&amp;D)'!$C$20,Model!AC$1,'Assumptions (T&amp;D)'!$C$23,Model!$AM$2866)</f>
        <v>-0.2796294281</v>
      </c>
      <c r="AT2905" s="373">
        <f>PPMT('Assumptions (T&amp;D)'!$C$20,Model!AD$1,'Assumptions (T&amp;D)'!$C$23,Model!$AM$2866)</f>
        <v>-0.292911826</v>
      </c>
      <c r="AU2905" s="373">
        <f>PPMT('Assumptions (T&amp;D)'!$C$20,Model!AE$1,'Assumptions (T&amp;D)'!$C$23,Model!$AM$2866)</f>
        <v>-0.3068251377</v>
      </c>
      <c r="AV2905" s="373">
        <f>PPMT('Assumptions (T&amp;D)'!$C$20,Model!AF$1,'Assumptions (T&amp;D)'!$C$23,Model!$AM$2866)</f>
        <v>-0.3213993318</v>
      </c>
      <c r="AW2905" s="373">
        <f>PPMT('Assumptions (T&amp;D)'!$C$20,Model!AG$1,'Assumptions (T&amp;D)'!$C$23,Model!$AM$2866)</f>
        <v>-0.3366658</v>
      </c>
      <c r="AX2905" s="373">
        <f>PPMT('Assumptions (T&amp;D)'!$C$20,Model!AH$1,'Assumptions (T&amp;D)'!$C$23,Model!$AM$2866)</f>
        <v>-0.3526574255</v>
      </c>
      <c r="AY2905" s="373">
        <f>PPMT('Assumptions (T&amp;D)'!$C$20,Model!AI$1,'Assumptions (T&amp;D)'!$C$23,Model!$AM$2866)</f>
        <v>-0.3694086532</v>
      </c>
      <c r="AZ2905" s="373">
        <f>PPMT('Assumptions (T&amp;D)'!$C$20,Model!AJ$1,'Assumptions (T&amp;D)'!$C$23,Model!$AM$2866)</f>
        <v>-0.3869555643</v>
      </c>
      <c r="BA2905" s="373">
        <f>PPMT('Assumptions (T&amp;D)'!$C$20,Model!AK$1,'Assumptions (T&amp;D)'!$C$23,Model!$AM$2866)</f>
        <v>-0.4053359536</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-0.2200027151</v>
      </c>
      <c r="AO2906" s="373">
        <f>PPMT('Assumptions (T&amp;D)'!$C$20,Model!X$1,'Assumptions (T&amp;D)'!$C$23,Model!$AN$2866)</f>
        <v>-0.230452844</v>
      </c>
      <c r="AP2906" s="373">
        <f>PPMT('Assumptions (T&amp;D)'!$C$20,Model!Y$1,'Assumptions (T&amp;D)'!$C$23,Model!$AN$2866)</f>
        <v>-0.2413993541</v>
      </c>
      <c r="AQ2906" s="373">
        <f>PPMT('Assumptions (T&amp;D)'!$C$20,Model!Z$1,'Assumptions (T&amp;D)'!$C$23,Model!$AN$2866)</f>
        <v>-0.2528658234</v>
      </c>
      <c r="AR2906" s="373">
        <f>PPMT('Assumptions (T&amp;D)'!$C$20,Model!AA$1,'Assumptions (T&amp;D)'!$C$23,Model!$AN$2866)</f>
        <v>-0.2648769501</v>
      </c>
      <c r="AS2906" s="373">
        <f>PPMT('Assumptions (T&amp;D)'!$C$20,Model!AB$1,'Assumptions (T&amp;D)'!$C$23,Model!$AN$2866)</f>
        <v>-0.2774586052</v>
      </c>
      <c r="AT2906" s="373">
        <f>PPMT('Assumptions (T&amp;D)'!$C$20,Model!AC$1,'Assumptions (T&amp;D)'!$C$23,Model!$AN$2866)</f>
        <v>-0.2906378889</v>
      </c>
      <c r="AU2906" s="373">
        <f>PPMT('Assumptions (T&amp;D)'!$C$20,Model!AD$1,'Assumptions (T&amp;D)'!$C$23,Model!$AN$2866)</f>
        <v>-0.3044431887</v>
      </c>
      <c r="AV2906" s="373">
        <f>PPMT('Assumptions (T&amp;D)'!$C$20,Model!AE$1,'Assumptions (T&amp;D)'!$C$23,Model!$AN$2866)</f>
        <v>-0.3189042401</v>
      </c>
      <c r="AW2906" s="373">
        <f>PPMT('Assumptions (T&amp;D)'!$C$20,Model!AF$1,'Assumptions (T&amp;D)'!$C$23,Model!$AN$2866)</f>
        <v>-0.3340521915</v>
      </c>
      <c r="AX2906" s="373">
        <f>PPMT('Assumptions (T&amp;D)'!$C$20,Model!AG$1,'Assumptions (T&amp;D)'!$C$23,Model!$AN$2866)</f>
        <v>-0.3499196706</v>
      </c>
      <c r="AY2906" s="373">
        <f>PPMT('Assumptions (T&amp;D)'!$C$20,Model!AH$1,'Assumptions (T&amp;D)'!$C$23,Model!$AN$2866)</f>
        <v>-0.366540855</v>
      </c>
      <c r="AZ2906" s="373">
        <f>PPMT('Assumptions (T&amp;D)'!$C$20,Model!AI$1,'Assumptions (T&amp;D)'!$C$23,Model!$AN$2866)</f>
        <v>-0.3839515456</v>
      </c>
      <c r="BA2906" s="373">
        <f>PPMT('Assumptions (T&amp;D)'!$C$20,Model!AJ$1,'Assumptions (T&amp;D)'!$C$23,Model!$AN$2866)</f>
        <v>-0.402189244</v>
      </c>
      <c r="BB2906" s="373">
        <f>PPMT('Assumptions (T&amp;D)'!$C$20,Model!AK$1,'Assumptions (T&amp;D)'!$C$23,Model!$AN$2866)</f>
        <v>-0.4212932331</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-0.2285823078</v>
      </c>
      <c r="AP2907" s="373">
        <f>PPMT('Assumptions (T&amp;D)'!$C$20,Model!X$1,'Assumptions (T&amp;D)'!$C$23,Model!$AO$2866)</f>
        <v>-0.2394399674</v>
      </c>
      <c r="AQ2907" s="373">
        <f>PPMT('Assumptions (T&amp;D)'!$C$20,Model!Y$1,'Assumptions (T&amp;D)'!$C$23,Model!$AO$2866)</f>
        <v>-0.2508133659</v>
      </c>
      <c r="AR2907" s="373">
        <f>PPMT('Assumptions (T&amp;D)'!$C$20,Model!Z$1,'Assumptions (T&amp;D)'!$C$23,Model!$AO$2866)</f>
        <v>-0.2627270008</v>
      </c>
      <c r="AS2907" s="373">
        <f>PPMT('Assumptions (T&amp;D)'!$C$20,Model!AA$1,'Assumptions (T&amp;D)'!$C$23,Model!$AO$2866)</f>
        <v>-0.2752065333</v>
      </c>
      <c r="AT2907" s="373">
        <f>PPMT('Assumptions (T&amp;D)'!$C$20,Model!AB$1,'Assumptions (T&amp;D)'!$C$23,Model!$AO$2866)</f>
        <v>-0.2882788436</v>
      </c>
      <c r="AU2907" s="373">
        <f>PPMT('Assumptions (T&amp;D)'!$C$20,Model!AC$1,'Assumptions (T&amp;D)'!$C$23,Model!$AO$2866)</f>
        <v>-0.3019720887</v>
      </c>
      <c r="AV2907" s="373">
        <f>PPMT('Assumptions (T&amp;D)'!$C$20,Model!AD$1,'Assumptions (T&amp;D)'!$C$23,Model!$AO$2866)</f>
        <v>-0.3163157629</v>
      </c>
      <c r="AW2907" s="373">
        <f>PPMT('Assumptions (T&amp;D)'!$C$20,Model!AE$1,'Assumptions (T&amp;D)'!$C$23,Model!$AO$2866)</f>
        <v>-0.3313407617</v>
      </c>
      <c r="AX2907" s="373">
        <f>PPMT('Assumptions (T&amp;D)'!$C$20,Model!AF$1,'Assumptions (T&amp;D)'!$C$23,Model!$AO$2866)</f>
        <v>-0.3470794478</v>
      </c>
      <c r="AY2907" s="373">
        <f>PPMT('Assumptions (T&amp;D)'!$C$20,Model!AG$1,'Assumptions (T&amp;D)'!$C$23,Model!$AO$2866)</f>
        <v>-0.3635657216</v>
      </c>
      <c r="AZ2907" s="373">
        <f>PPMT('Assumptions (T&amp;D)'!$C$20,Model!AH$1,'Assumptions (T&amp;D)'!$C$23,Model!$AO$2866)</f>
        <v>-0.3808350934</v>
      </c>
      <c r="BA2907" s="373">
        <f>PPMT('Assumptions (T&amp;D)'!$C$20,Model!AI$1,'Assumptions (T&amp;D)'!$C$23,Model!$AO$2866)</f>
        <v>-0.3989247603</v>
      </c>
      <c r="BB2907" s="373">
        <f>PPMT('Assumptions (T&amp;D)'!$C$20,Model!AJ$1,'Assumptions (T&amp;D)'!$C$23,Model!$AO$2866)</f>
        <v>-0.4178736864</v>
      </c>
      <c r="BC2907" s="373">
        <f>PPMT('Assumptions (T&amp;D)'!$C$20,Model!AK$1,'Assumptions (T&amp;D)'!$C$23,Model!$AO$2866)</f>
        <v>-0.4377226865</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-0.2374149625</v>
      </c>
      <c r="AQ2908" s="373">
        <f>PPMT('Assumptions (T&amp;D)'!$C$20,Model!X$1,'Assumptions (T&amp;D)'!$C$23,Model!$AP$2866)</f>
        <v>-0.2486921732</v>
      </c>
      <c r="AR2908" s="373">
        <f>PPMT('Assumptions (T&amp;D)'!$C$20,Model!Y$1,'Assumptions (T&amp;D)'!$C$23,Model!$AP$2866)</f>
        <v>-0.2605050514</v>
      </c>
      <c r="AS2908" s="373">
        <f>PPMT('Assumptions (T&amp;D)'!$C$20,Model!Z$1,'Assumptions (T&amp;D)'!$C$23,Model!$AP$2866)</f>
        <v>-0.2728790413</v>
      </c>
      <c r="AT2908" s="373">
        <f>PPMT('Assumptions (T&amp;D)'!$C$20,Model!AA$1,'Assumptions (T&amp;D)'!$C$23,Model!$AP$2866)</f>
        <v>-0.2858407958</v>
      </c>
      <c r="AU2908" s="373">
        <f>PPMT('Assumptions (T&amp;D)'!$C$20,Model!AB$1,'Assumptions (T&amp;D)'!$C$23,Model!$AP$2866)</f>
        <v>-0.2994182336</v>
      </c>
      <c r="AV2908" s="373">
        <f>PPMT('Assumptions (T&amp;D)'!$C$20,Model!AC$1,'Assumptions (T&amp;D)'!$C$23,Model!$AP$2866)</f>
        <v>-0.3136405997</v>
      </c>
      <c r="AW2908" s="373">
        <f>PPMT('Assumptions (T&amp;D)'!$C$20,Model!AD$1,'Assumptions (T&amp;D)'!$C$23,Model!$AP$2866)</f>
        <v>-0.3285385282</v>
      </c>
      <c r="AX2908" s="373">
        <f>PPMT('Assumptions (T&amp;D)'!$C$20,Model!AE$1,'Assumptions (T&amp;D)'!$C$23,Model!$AP$2866)</f>
        <v>-0.3441441083</v>
      </c>
      <c r="AY2908" s="373">
        <f>PPMT('Assumptions (T&amp;D)'!$C$20,Model!AF$1,'Assumptions (T&amp;D)'!$C$23,Model!$AP$2866)</f>
        <v>-0.3604909534</v>
      </c>
      <c r="AZ2908" s="373">
        <f>PPMT('Assumptions (T&amp;D)'!$C$20,Model!AG$1,'Assumptions (T&amp;D)'!$C$23,Model!$AP$2866)</f>
        <v>-0.3776142737</v>
      </c>
      <c r="BA2908" s="373">
        <f>PPMT('Assumptions (T&amp;D)'!$C$20,Model!AH$1,'Assumptions (T&amp;D)'!$C$23,Model!$AP$2866)</f>
        <v>-0.3955509517</v>
      </c>
      <c r="BB2908" s="373">
        <f>PPMT('Assumptions (T&amp;D)'!$C$20,Model!AI$1,'Assumptions (T&amp;D)'!$C$23,Model!$AP$2866)</f>
        <v>-0.4143396219</v>
      </c>
      <c r="BC2908" s="373">
        <f>PPMT('Assumptions (T&amp;D)'!$C$20,Model!AJ$1,'Assumptions (T&amp;D)'!$C$23,Model!$AP$2866)</f>
        <v>-0.434020754</v>
      </c>
      <c r="BD2908" s="373">
        <f>PPMT('Assumptions (T&amp;D)'!$C$20,Model!AK$1,'Assumptions (T&amp;D)'!$C$23,Model!$AP$2866)</f>
        <v>-0.4546367398</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-0.2465073281</v>
      </c>
      <c r="AR2909" s="373">
        <f>PPMT('Assumptions (T&amp;D)'!$C$20,Model!X$1,'Assumptions (T&amp;D)'!$C$23,Model!$AQ$2866)</f>
        <v>-0.2582164261</v>
      </c>
      <c r="AS2909" s="373">
        <f>PPMT('Assumptions (T&amp;D)'!$C$20,Model!Y$1,'Assumptions (T&amp;D)'!$C$23,Model!$AQ$2866)</f>
        <v>-0.2704817064</v>
      </c>
      <c r="AT2909" s="373">
        <f>PPMT('Assumptions (T&amp;D)'!$C$20,Model!Z$1,'Assumptions (T&amp;D)'!$C$23,Model!$AQ$2866)</f>
        <v>-0.2833295874</v>
      </c>
      <c r="AU2909" s="373">
        <f>PPMT('Assumptions (T&amp;D)'!$C$20,Model!AA$1,'Assumptions (T&amp;D)'!$C$23,Model!$AQ$2866)</f>
        <v>-0.2967877428</v>
      </c>
      <c r="AV2909" s="373">
        <f>PPMT('Assumptions (T&amp;D)'!$C$20,Model!AB$1,'Assumptions (T&amp;D)'!$C$23,Model!$AQ$2866)</f>
        <v>-0.3108851606</v>
      </c>
      <c r="AW2909" s="373">
        <f>PPMT('Assumptions (T&amp;D)'!$C$20,Model!AC$1,'Assumptions (T&amp;D)'!$C$23,Model!$AQ$2866)</f>
        <v>-0.3256522058</v>
      </c>
      <c r="AX2909" s="373">
        <f>PPMT('Assumptions (T&amp;D)'!$C$20,Model!AD$1,'Assumptions (T&amp;D)'!$C$23,Model!$AQ$2866)</f>
        <v>-0.3411206855</v>
      </c>
      <c r="AY2909" s="373">
        <f>PPMT('Assumptions (T&amp;D)'!$C$20,Model!AE$1,'Assumptions (T&amp;D)'!$C$23,Model!$AQ$2866)</f>
        <v>-0.3573239181</v>
      </c>
      <c r="AZ2909" s="373">
        <f>PPMT('Assumptions (T&amp;D)'!$C$20,Model!AF$1,'Assumptions (T&amp;D)'!$C$23,Model!$AQ$2866)</f>
        <v>-0.3742968042</v>
      </c>
      <c r="BA2909" s="373">
        <f>PPMT('Assumptions (T&amp;D)'!$C$20,Model!AG$1,'Assumptions (T&amp;D)'!$C$23,Model!$AQ$2866)</f>
        <v>-0.3920759024</v>
      </c>
      <c r="BB2909" s="373">
        <f>PPMT('Assumptions (T&amp;D)'!$C$20,Model!AH$1,'Assumptions (T&amp;D)'!$C$23,Model!$AQ$2866)</f>
        <v>-0.4106995078</v>
      </c>
      <c r="BC2909" s="373">
        <f>PPMT('Assumptions (T&amp;D)'!$C$20,Model!AI$1,'Assumptions (T&amp;D)'!$C$23,Model!$AQ$2866)</f>
        <v>-0.4302077344</v>
      </c>
      <c r="BD2909" s="373">
        <f>PPMT('Assumptions (T&amp;D)'!$C$20,Model!AJ$1,'Assumptions (T&amp;D)'!$C$23,Model!$AQ$2866)</f>
        <v>-0.4506426018</v>
      </c>
      <c r="BE2909" s="373">
        <f>PPMT('Assumptions (T&amp;D)'!$C$20,Model!AK$1,'Assumptions (T&amp;D)'!$C$23,Model!$AQ$2866)</f>
        <v>-0.4720481254</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-0.2558662175</v>
      </c>
      <c r="AS2910" s="373">
        <f>PPMT('Assumptions (T&amp;D)'!$C$20,Model!X$1,'Assumptions (T&amp;D)'!$C$23,Model!$AR$2866)</f>
        <v>-0.2680198629</v>
      </c>
      <c r="AT2910" s="373">
        <f>PPMT('Assumptions (T&amp;D)'!$C$20,Model!Y$1,'Assumptions (T&amp;D)'!$C$23,Model!$AR$2866)</f>
        <v>-0.2807508064</v>
      </c>
      <c r="AU2910" s="373">
        <f>PPMT('Assumptions (T&amp;D)'!$C$20,Model!Z$1,'Assumptions (T&amp;D)'!$C$23,Model!$AR$2866)</f>
        <v>-0.2940864697</v>
      </c>
      <c r="AV2910" s="373">
        <f>PPMT('Assumptions (T&amp;D)'!$C$20,Model!AA$1,'Assumptions (T&amp;D)'!$C$23,Model!$AR$2866)</f>
        <v>-0.308055577</v>
      </c>
      <c r="AW2910" s="373">
        <f>PPMT('Assumptions (T&amp;D)'!$C$20,Model!AB$1,'Assumptions (T&amp;D)'!$C$23,Model!$AR$2866)</f>
        <v>-0.3226882169</v>
      </c>
      <c r="AX2910" s="373">
        <f>PPMT('Assumptions (T&amp;D)'!$C$20,Model!AC$1,'Assumptions (T&amp;D)'!$C$23,Model!$AR$2866)</f>
        <v>-0.3380159072</v>
      </c>
      <c r="AY2910" s="373">
        <f>PPMT('Assumptions (T&amp;D)'!$C$20,Model!AD$1,'Assumptions (T&amp;D)'!$C$23,Model!$AR$2866)</f>
        <v>-0.3540716628</v>
      </c>
      <c r="AZ2910" s="373">
        <f>PPMT('Assumptions (T&amp;D)'!$C$20,Model!AE$1,'Assumptions (T&amp;D)'!$C$23,Model!$AR$2866)</f>
        <v>-0.3708900668</v>
      </c>
      <c r="BA2910" s="373">
        <f>PPMT('Assumptions (T&amp;D)'!$C$20,Model!AF$1,'Assumptions (T&amp;D)'!$C$23,Model!$AR$2866)</f>
        <v>-0.3885073449</v>
      </c>
      <c r="BB2910" s="373">
        <f>PPMT('Assumptions (T&amp;D)'!$C$20,Model!AG$1,'Assumptions (T&amp;D)'!$C$23,Model!$AR$2866)</f>
        <v>-0.4069614438</v>
      </c>
      <c r="BC2910" s="373">
        <f>PPMT('Assumptions (T&amp;D)'!$C$20,Model!AH$1,'Assumptions (T&amp;D)'!$C$23,Model!$AR$2866)</f>
        <v>-0.4262921124</v>
      </c>
      <c r="BD2910" s="373">
        <f>PPMT('Assumptions (T&amp;D)'!$C$20,Model!AI$1,'Assumptions (T&amp;D)'!$C$23,Model!$AR$2866)</f>
        <v>-0.4465409877</v>
      </c>
      <c r="BE2910" s="373">
        <f>PPMT('Assumptions (T&amp;D)'!$C$20,Model!AJ$1,'Assumptions (T&amp;D)'!$C$23,Model!$AR$2866)</f>
        <v>-0.4677516847</v>
      </c>
      <c r="BF2910" s="373">
        <f>PPMT('Assumptions (T&amp;D)'!$C$20,Model!AK$1,'Assumptions (T&amp;D)'!$C$23,Model!$AR$2866)</f>
        <v>-0.4899698897</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-0.2654986117</v>
      </c>
      <c r="AT2911" s="373">
        <f>PPMT('Assumptions (T&amp;D)'!$C$20,Model!X$1,'Assumptions (T&amp;D)'!$C$23,Model!$AS$2866)</f>
        <v>-0.2781097957</v>
      </c>
      <c r="AU2911" s="373">
        <f>PPMT('Assumptions (T&amp;D)'!$C$20,Model!Y$1,'Assumptions (T&amp;D)'!$C$23,Model!$AS$2866)</f>
        <v>-0.291320011</v>
      </c>
      <c r="AV2911" s="373">
        <f>PPMT('Assumptions (T&amp;D)'!$C$20,Model!Z$1,'Assumptions (T&amp;D)'!$C$23,Model!$AS$2866)</f>
        <v>-0.3051577116</v>
      </c>
      <c r="AW2911" s="373">
        <f>PPMT('Assumptions (T&amp;D)'!$C$20,Model!AA$1,'Assumptions (T&amp;D)'!$C$23,Model!$AS$2866)</f>
        <v>-0.3196527029</v>
      </c>
      <c r="AX2911" s="373">
        <f>PPMT('Assumptions (T&amp;D)'!$C$20,Model!AB$1,'Assumptions (T&amp;D)'!$C$23,Model!$AS$2866)</f>
        <v>-0.3348362062</v>
      </c>
      <c r="AY2911" s="373">
        <f>PPMT('Assumptions (T&amp;D)'!$C$20,Model!AC$1,'Assumptions (T&amp;D)'!$C$23,Model!$AS$2866)</f>
        <v>-0.350740926</v>
      </c>
      <c r="AZ2911" s="373">
        <f>PPMT('Assumptions (T&amp;D)'!$C$20,Model!AD$1,'Assumptions (T&amp;D)'!$C$23,Model!$AS$2866)</f>
        <v>-0.36740112</v>
      </c>
      <c r="BA2911" s="373">
        <f>PPMT('Assumptions (T&amp;D)'!$C$20,Model!AE$1,'Assumptions (T&amp;D)'!$C$23,Model!$AS$2866)</f>
        <v>-0.3848526732</v>
      </c>
      <c r="BB2911" s="373">
        <f>PPMT('Assumptions (T&amp;D)'!$C$20,Model!AF$1,'Assumptions (T&amp;D)'!$C$23,Model!$AS$2866)</f>
        <v>-0.4031331752</v>
      </c>
      <c r="BC2911" s="373">
        <f>PPMT('Assumptions (T&amp;D)'!$C$20,Model!AG$1,'Assumptions (T&amp;D)'!$C$23,Model!$AS$2866)</f>
        <v>-0.422282001</v>
      </c>
      <c r="BD2911" s="373">
        <f>PPMT('Assumptions (T&amp;D)'!$C$20,Model!AH$1,'Assumptions (T&amp;D)'!$C$23,Model!$AS$2866)</f>
        <v>-0.4423403961</v>
      </c>
      <c r="BE2911" s="373">
        <f>PPMT('Assumptions (T&amp;D)'!$C$20,Model!AI$1,'Assumptions (T&amp;D)'!$C$23,Model!$AS$2866)</f>
        <v>-0.4633515649</v>
      </c>
      <c r="BF2911" s="373">
        <f>PPMT('Assumptions (T&amp;D)'!$C$20,Model!AJ$1,'Assumptions (T&amp;D)'!$C$23,Model!$AS$2866)</f>
        <v>-0.4853607642</v>
      </c>
      <c r="BG2911" s="373">
        <f>PPMT('Assumptions (T&amp;D)'!$C$20,Model!AK$1,'Assumptions (T&amp;D)'!$C$23,Model!$AS$2866)</f>
        <v>-0.5084154005</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-0.275411663</v>
      </c>
      <c r="AU2912" s="373">
        <f>PPMT('Assumptions (T&amp;D)'!$C$20,Model!X$1,'Assumptions (T&amp;D)'!$C$23,Model!$AT$2866)</f>
        <v>-0.288493717</v>
      </c>
      <c r="AV2912" s="373">
        <f>PPMT('Assumptions (T&amp;D)'!$C$20,Model!Y$1,'Assumptions (T&amp;D)'!$C$23,Model!$AT$2866)</f>
        <v>-0.3021971685</v>
      </c>
      <c r="AW2912" s="373">
        <f>PPMT('Assumptions (T&amp;D)'!$C$20,Model!Z$1,'Assumptions (T&amp;D)'!$C$23,Model!$AT$2866)</f>
        <v>-0.316551534</v>
      </c>
      <c r="AX2912" s="373">
        <f>PPMT('Assumptions (T&amp;D)'!$C$20,Model!AA$1,'Assumptions (T&amp;D)'!$C$23,Model!$AT$2866)</f>
        <v>-0.3315877319</v>
      </c>
      <c r="AY2912" s="373">
        <f>PPMT('Assumptions (T&amp;D)'!$C$20,Model!AB$1,'Assumptions (T&amp;D)'!$C$23,Model!$AT$2866)</f>
        <v>-0.3473381492</v>
      </c>
      <c r="AZ2912" s="373">
        <f>PPMT('Assumptions (T&amp;D)'!$C$20,Model!AC$1,'Assumptions (T&amp;D)'!$C$23,Model!$AT$2866)</f>
        <v>-0.3638367112</v>
      </c>
      <c r="BA2912" s="373">
        <f>PPMT('Assumptions (T&amp;D)'!$C$20,Model!AD$1,'Assumptions (T&amp;D)'!$C$23,Model!$AT$2866)</f>
        <v>-0.381118955</v>
      </c>
      <c r="BB2912" s="373">
        <f>PPMT('Assumptions (T&amp;D)'!$C$20,Model!AE$1,'Assumptions (T&amp;D)'!$C$23,Model!$AT$2866)</f>
        <v>-0.3992221054</v>
      </c>
      <c r="BC2912" s="373">
        <f>PPMT('Assumptions (T&amp;D)'!$C$20,Model!AF$1,'Assumptions (T&amp;D)'!$C$23,Model!$AT$2866)</f>
        <v>-0.4181851554</v>
      </c>
      <c r="BD2912" s="373">
        <f>PPMT('Assumptions (T&amp;D)'!$C$20,Model!AG$1,'Assumptions (T&amp;D)'!$C$23,Model!$AT$2866)</f>
        <v>-0.4380489503</v>
      </c>
      <c r="BE2912" s="373">
        <f>PPMT('Assumptions (T&amp;D)'!$C$20,Model!AH$1,'Assumptions (T&amp;D)'!$C$23,Model!$AT$2866)</f>
        <v>-0.4588562754</v>
      </c>
      <c r="BF2912" s="373">
        <f>PPMT('Assumptions (T&amp;D)'!$C$20,Model!AI$1,'Assumptions (T&amp;D)'!$C$23,Model!$AT$2866)</f>
        <v>-0.4806519485</v>
      </c>
      <c r="BG2912" s="373">
        <f>PPMT('Assumptions (T&amp;D)'!$C$20,Model!AJ$1,'Assumptions (T&amp;D)'!$C$23,Model!$AT$2866)</f>
        <v>-0.503482916</v>
      </c>
      <c r="BH2912" s="373">
        <f>PPMT('Assumptions (T&amp;D)'!$C$20,Model!AK$1,'Assumptions (T&amp;D)'!$C$23,Model!$AT$2866)</f>
        <v>-0.5273983546</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-0.2856126998</v>
      </c>
      <c r="AV2913" s="373">
        <f>PPMT('Assumptions (T&amp;D)'!$C$20,Model!X$1,'Assumptions (T&amp;D)'!$C$23,Model!$AU$2866)</f>
        <v>-0.299179303</v>
      </c>
      <c r="AW2913" s="373">
        <f>PPMT('Assumptions (T&amp;D)'!$C$20,Model!Y$1,'Assumptions (T&amp;D)'!$C$23,Model!$AU$2866)</f>
        <v>-0.3133903199</v>
      </c>
      <c r="AX2913" s="373">
        <f>PPMT('Assumptions (T&amp;D)'!$C$20,Model!Z$1,'Assumptions (T&amp;D)'!$C$23,Model!$AU$2866)</f>
        <v>-0.3282763601</v>
      </c>
      <c r="AY2913" s="373">
        <f>PPMT('Assumptions (T&amp;D)'!$C$20,Model!AA$1,'Assumptions (T&amp;D)'!$C$23,Model!$AU$2866)</f>
        <v>-0.3438694872</v>
      </c>
      <c r="AZ2913" s="373">
        <f>PPMT('Assumptions (T&amp;D)'!$C$20,Model!AB$1,'Assumptions (T&amp;D)'!$C$23,Model!$AU$2866)</f>
        <v>-0.3602032879</v>
      </c>
      <c r="BA2913" s="373">
        <f>PPMT('Assumptions (T&amp;D)'!$C$20,Model!AC$1,'Assumptions (T&amp;D)'!$C$23,Model!$AU$2866)</f>
        <v>-0.377312944</v>
      </c>
      <c r="BB2913" s="373">
        <f>PPMT('Assumptions (T&amp;D)'!$C$20,Model!AD$1,'Assumptions (T&amp;D)'!$C$23,Model!$AU$2866)</f>
        <v>-0.3952353089</v>
      </c>
      <c r="BC2913" s="373">
        <f>PPMT('Assumptions (T&amp;D)'!$C$20,Model!AE$1,'Assumptions (T&amp;D)'!$C$23,Model!$AU$2866)</f>
        <v>-0.414008986</v>
      </c>
      <c r="BD2913" s="373">
        <f>PPMT('Assumptions (T&amp;D)'!$C$20,Model!AF$1,'Assumptions (T&amp;D)'!$C$23,Model!$AU$2866)</f>
        <v>-0.4336744129</v>
      </c>
      <c r="BE2913" s="373">
        <f>PPMT('Assumptions (T&amp;D)'!$C$20,Model!AG$1,'Assumptions (T&amp;D)'!$C$23,Model!$AU$2866)</f>
        <v>-0.4542739475</v>
      </c>
      <c r="BF2913" s="373">
        <f>PPMT('Assumptions (T&amp;D)'!$C$20,Model!AH$1,'Assumptions (T&amp;D)'!$C$23,Model!$AU$2866)</f>
        <v>-0.47585196</v>
      </c>
      <c r="BG2913" s="373">
        <f>PPMT('Assumptions (T&amp;D)'!$C$20,Model!AI$1,'Assumptions (T&amp;D)'!$C$23,Model!$AU$2866)</f>
        <v>-0.4984549281</v>
      </c>
      <c r="BH2913" s="373">
        <f>PPMT('Assumptions (T&amp;D)'!$C$20,Model!AJ$1,'Assumptions (T&amp;D)'!$C$23,Model!$AU$2866)</f>
        <v>-0.5221315372</v>
      </c>
      <c r="BI2913" s="373">
        <f>PPMT('Assumptions (T&amp;D)'!$C$20,Model!AK$1,'Assumptions (T&amp;D)'!$C$23,Model!$AU$2866)</f>
        <v>-0.5469327852</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-0.2961092305</v>
      </c>
      <c r="AW2914" s="373">
        <f>PPMT('Assumptions (T&amp;D)'!$C$20,Model!X$1,'Assumptions (T&amp;D)'!$C$23,Model!$AV$2866)</f>
        <v>-0.3101744189</v>
      </c>
      <c r="AX2914" s="373">
        <f>PPMT('Assumptions (T&amp;D)'!$C$20,Model!Y$1,'Assumptions (T&amp;D)'!$C$23,Model!$AV$2866)</f>
        <v>-0.3249077038</v>
      </c>
      <c r="AY2914" s="373">
        <f>PPMT('Assumptions (T&amp;D)'!$C$20,Model!Z$1,'Assumptions (T&amp;D)'!$C$23,Model!$AV$2866)</f>
        <v>-0.3403408197</v>
      </c>
      <c r="AZ2914" s="373">
        <f>PPMT('Assumptions (T&amp;D)'!$C$20,Model!AA$1,'Assumptions (T&amp;D)'!$C$23,Model!$AV$2866)</f>
        <v>-0.3565070087</v>
      </c>
      <c r="BA2914" s="373">
        <f>PPMT('Assumptions (T&amp;D)'!$C$20,Model!AB$1,'Assumptions (T&amp;D)'!$C$23,Model!$AV$2866)</f>
        <v>-0.3734410916</v>
      </c>
      <c r="BB2914" s="373">
        <f>PPMT('Assumptions (T&amp;D)'!$C$20,Model!AC$1,'Assumptions (T&amp;D)'!$C$23,Model!$AV$2866)</f>
        <v>-0.3911795434</v>
      </c>
      <c r="BC2914" s="373">
        <f>PPMT('Assumptions (T&amp;D)'!$C$20,Model!AD$1,'Assumptions (T&amp;D)'!$C$23,Model!$AV$2866)</f>
        <v>-0.4097605717</v>
      </c>
      <c r="BD2914" s="373">
        <f>PPMT('Assumptions (T&amp;D)'!$C$20,Model!AE$1,'Assumptions (T&amp;D)'!$C$23,Model!$AV$2866)</f>
        <v>-0.4292241989</v>
      </c>
      <c r="BE2914" s="373">
        <f>PPMT('Assumptions (T&amp;D)'!$C$20,Model!AF$1,'Assumptions (T&amp;D)'!$C$23,Model!$AV$2866)</f>
        <v>-0.4496123483</v>
      </c>
      <c r="BF2914" s="373">
        <f>PPMT('Assumptions (T&amp;D)'!$C$20,Model!AG$1,'Assumptions (T&amp;D)'!$C$23,Model!$AV$2866)</f>
        <v>-0.4709689349</v>
      </c>
      <c r="BG2914" s="373">
        <f>PPMT('Assumptions (T&amp;D)'!$C$20,Model!AH$1,'Assumptions (T&amp;D)'!$C$23,Model!$AV$2866)</f>
        <v>-0.4933399593</v>
      </c>
      <c r="BH2914" s="373">
        <f>PPMT('Assumptions (T&amp;D)'!$C$20,Model!AI$1,'Assumptions (T&amp;D)'!$C$23,Model!$AV$2866)</f>
        <v>-0.5167736074</v>
      </c>
      <c r="BI2914" s="373">
        <f>PPMT('Assumptions (T&amp;D)'!$C$20,Model!AJ$1,'Assumptions (T&amp;D)'!$C$23,Model!$AV$2866)</f>
        <v>-0.5413203537</v>
      </c>
      <c r="BJ2914" s="373">
        <f>PPMT('Assumptions (T&amp;D)'!$C$20,Model!AK$1,'Assumptions (T&amp;D)'!$C$23,Model!$AV$2866)</f>
        <v>-0.5670330705</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-0.3069089476</v>
      </c>
      <c r="AX2915" s="373">
        <f>PPMT('Assumptions (T&amp;D)'!$C$20,Model!X$1,'Assumptions (T&amp;D)'!$C$23,Model!$AW$2866)</f>
        <v>-0.3214871226</v>
      </c>
      <c r="AY2915" s="373">
        <f>PPMT('Assumptions (T&amp;D)'!$C$20,Model!Y$1,'Assumptions (T&amp;D)'!$C$23,Model!$AW$2866)</f>
        <v>-0.3367577609</v>
      </c>
      <c r="AZ2915" s="373">
        <f>PPMT('Assumptions (T&amp;D)'!$C$20,Model!Z$1,'Assumptions (T&amp;D)'!$C$23,Model!$AW$2866)</f>
        <v>-0.3527537545</v>
      </c>
      <c r="BA2915" s="373">
        <f>PPMT('Assumptions (T&amp;D)'!$C$20,Model!AA$1,'Assumptions (T&amp;D)'!$C$23,Model!$AW$2866)</f>
        <v>-0.3695095579</v>
      </c>
      <c r="BB2915" s="373">
        <f>PPMT('Assumptions (T&amp;D)'!$C$20,Model!AB$1,'Assumptions (T&amp;D)'!$C$23,Model!$AW$2866)</f>
        <v>-0.3870612619</v>
      </c>
      <c r="BC2915" s="373">
        <f>PPMT('Assumptions (T&amp;D)'!$C$20,Model!AC$1,'Assumptions (T&amp;D)'!$C$23,Model!$AW$2866)</f>
        <v>-0.4054466718</v>
      </c>
      <c r="BD2915" s="373">
        <f>PPMT('Assumptions (T&amp;D)'!$C$20,Model!AD$1,'Assumptions (T&amp;D)'!$C$23,Model!$AW$2866)</f>
        <v>-0.4247053887</v>
      </c>
      <c r="BE2915" s="373">
        <f>PPMT('Assumptions (T&amp;D)'!$C$20,Model!AE$1,'Assumptions (T&amp;D)'!$C$23,Model!$AW$2866)</f>
        <v>-0.4448788947</v>
      </c>
      <c r="BF2915" s="373">
        <f>PPMT('Assumptions (T&amp;D)'!$C$20,Model!AF$1,'Assumptions (T&amp;D)'!$C$23,Model!$AW$2866)</f>
        <v>-0.4660106422</v>
      </c>
      <c r="BG2915" s="373">
        <f>PPMT('Assumptions (T&amp;D)'!$C$20,Model!AG$1,'Assumptions (T&amp;D)'!$C$23,Model!$AW$2866)</f>
        <v>-0.4881461477</v>
      </c>
      <c r="BH2915" s="373">
        <f>PPMT('Assumptions (T&amp;D)'!$C$20,Model!AH$1,'Assumptions (T&amp;D)'!$C$23,Model!$AW$2866)</f>
        <v>-0.5113330897</v>
      </c>
      <c r="BI2915" s="373">
        <f>PPMT('Assumptions (T&amp;D)'!$C$20,Model!AI$1,'Assumptions (T&amp;D)'!$C$23,Model!$AW$2866)</f>
        <v>-0.5356214115</v>
      </c>
      <c r="BJ2915" s="373">
        <f>PPMT('Assumptions (T&amp;D)'!$C$20,Model!AJ$1,'Assumptions (T&amp;D)'!$C$23,Model!$AW$2866)</f>
        <v>-0.5610634285</v>
      </c>
      <c r="BK2915" s="373">
        <f>PPMT('Assumptions (T&amp;D)'!$C$20,Model!AK$1,'Assumptions (T&amp;D)'!$C$23,Model!$AW$2866)</f>
        <v>-0.5877139414</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-0.3180197323</v>
      </c>
      <c r="AY2916" s="373">
        <f>PPMT('Assumptions (T&amp;D)'!$C$20,Model!X$1,'Assumptions (T&amp;D)'!$C$23,Model!$AX$2866)</f>
        <v>-0.3331256696</v>
      </c>
      <c r="AZ2916" s="373">
        <f>PPMT('Assumptions (T&amp;D)'!$C$20,Model!Y$1,'Assumptions (T&amp;D)'!$C$23,Model!$AX$2866)</f>
        <v>-0.3489491389</v>
      </c>
      <c r="BA2916" s="373">
        <f>PPMT('Assumptions (T&amp;D)'!$C$20,Model!Z$1,'Assumptions (T&amp;D)'!$C$23,Model!$AX$2866)</f>
        <v>-0.365524223</v>
      </c>
      <c r="BB2916" s="373">
        <f>PPMT('Assumptions (T&amp;D)'!$C$20,Model!AA$1,'Assumptions (T&amp;D)'!$C$23,Model!$AX$2866)</f>
        <v>-0.3828866236</v>
      </c>
      <c r="BC2916" s="373">
        <f>PPMT('Assumptions (T&amp;D)'!$C$20,Model!AB$1,'Assumptions (T&amp;D)'!$C$23,Model!$AX$2866)</f>
        <v>-0.4010737382</v>
      </c>
      <c r="BD2916" s="373">
        <f>PPMT('Assumptions (T&amp;D)'!$C$20,Model!AC$1,'Assumptions (T&amp;D)'!$C$23,Model!$AX$2866)</f>
        <v>-0.4201247408</v>
      </c>
      <c r="BE2916" s="373">
        <f>PPMT('Assumptions (T&amp;D)'!$C$20,Model!AD$1,'Assumptions (T&amp;D)'!$C$23,Model!$AX$2866)</f>
        <v>-0.440080666</v>
      </c>
      <c r="BF2916" s="373">
        <f>PPMT('Assumptions (T&amp;D)'!$C$20,Model!AE$1,'Assumptions (T&amp;D)'!$C$23,Model!$AX$2866)</f>
        <v>-0.4609844976</v>
      </c>
      <c r="BG2916" s="373">
        <f>PPMT('Assumptions (T&amp;D)'!$C$20,Model!AF$1,'Assumptions (T&amp;D)'!$C$23,Model!$AX$2866)</f>
        <v>-0.4828812612</v>
      </c>
      <c r="BH2916" s="373">
        <f>PPMT('Assumptions (T&amp;D)'!$C$20,Model!AG$1,'Assumptions (T&amp;D)'!$C$23,Model!$AX$2866)</f>
        <v>-0.5058181211</v>
      </c>
      <c r="BI2916" s="373">
        <f>PPMT('Assumptions (T&amp;D)'!$C$20,Model!AH$1,'Assumptions (T&amp;D)'!$C$23,Model!$AX$2866)</f>
        <v>-0.5298444819</v>
      </c>
      <c r="BJ2916" s="373">
        <f>PPMT('Assumptions (T&amp;D)'!$C$20,Model!AI$1,'Assumptions (T&amp;D)'!$C$23,Model!$AX$2866)</f>
        <v>-0.5550120948</v>
      </c>
      <c r="BK2916" s="373">
        <f>PPMT('Assumptions (T&amp;D)'!$C$20,Model!AJ$1,'Assumptions (T&amp;D)'!$C$23,Model!$AX$2866)</f>
        <v>-0.5813751693</v>
      </c>
      <c r="BL2916" s="373">
        <f>PPMT('Assumptions (T&amp;D)'!$C$20,Model!AK$1,'Assumptions (T&amp;D)'!$C$23,Model!$AX$2866)</f>
        <v>-0.6089904898</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-0.3294496589</v>
      </c>
      <c r="AZ2917" s="373">
        <f>PPMT('Assumptions (T&amp;D)'!$C$20,Model!X$1,'Assumptions (T&amp;D)'!$C$23,Model!$AY$2866)</f>
        <v>-0.3450985177</v>
      </c>
      <c r="BA2917" s="373">
        <f>PPMT('Assumptions (T&amp;D)'!$C$20,Model!Y$1,'Assumptions (T&amp;D)'!$C$23,Model!$AY$2866)</f>
        <v>-0.3614906973</v>
      </c>
      <c r="BB2917" s="373">
        <f>PPMT('Assumptions (T&amp;D)'!$C$20,Model!Z$1,'Assumptions (T&amp;D)'!$C$23,Model!$AY$2866)</f>
        <v>-0.3786615054</v>
      </c>
      <c r="BC2917" s="373">
        <f>PPMT('Assumptions (T&amp;D)'!$C$20,Model!AA$1,'Assumptions (T&amp;D)'!$C$23,Model!$AY$2866)</f>
        <v>-0.3966479269</v>
      </c>
      <c r="BD2917" s="373">
        <f>PPMT('Assumptions (T&amp;D)'!$C$20,Model!AB$1,'Assumptions (T&amp;D)'!$C$23,Model!$AY$2866)</f>
        <v>-0.4154887034</v>
      </c>
      <c r="BE2917" s="373">
        <f>PPMT('Assumptions (T&amp;D)'!$C$20,Model!AC$1,'Assumptions (T&amp;D)'!$C$23,Model!$AY$2866)</f>
        <v>-0.4352244168</v>
      </c>
      <c r="BF2917" s="373">
        <f>PPMT('Assumptions (T&amp;D)'!$C$20,Model!AD$1,'Assumptions (T&amp;D)'!$C$23,Model!$AY$2866)</f>
        <v>-0.4558975766</v>
      </c>
      <c r="BG2917" s="373">
        <f>PPMT('Assumptions (T&amp;D)'!$C$20,Model!AE$1,'Assumptions (T&amp;D)'!$C$23,Model!$AY$2866)</f>
        <v>-0.4775527115</v>
      </c>
      <c r="BH2917" s="373">
        <f>PPMT('Assumptions (T&amp;D)'!$C$20,Model!AF$1,'Assumptions (T&amp;D)'!$C$23,Model!$AY$2866)</f>
        <v>-0.5002364653</v>
      </c>
      <c r="BI2917" s="373">
        <f>PPMT('Assumptions (T&amp;D)'!$C$20,Model!AG$1,'Assumptions (T&amp;D)'!$C$23,Model!$AY$2866)</f>
        <v>-0.5239976974</v>
      </c>
      <c r="BJ2917" s="373">
        <f>PPMT('Assumptions (T&amp;D)'!$C$20,Model!AH$1,'Assumptions (T&amp;D)'!$C$23,Model!$AY$2866)</f>
        <v>-0.548887588</v>
      </c>
      <c r="BK2917" s="373">
        <f>PPMT('Assumptions (T&amp;D)'!$C$20,Model!AI$1,'Assumptions (T&amp;D)'!$C$23,Model!$AY$2866)</f>
        <v>-0.5749597485</v>
      </c>
      <c r="BL2917" s="373">
        <f>PPMT('Assumptions (T&amp;D)'!$C$20,Model!AJ$1,'Assumptions (T&amp;D)'!$C$23,Model!$AY$2866)</f>
        <v>-0.6022703365</v>
      </c>
      <c r="BM2917" s="373">
        <f>PPMT('Assumptions (T&amp;D)'!$C$20,Model!AK$1,'Assumptions (T&amp;D)'!$C$23,Model!$AY$2866)</f>
        <v>-0.6308781775</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-0.3412069991</v>
      </c>
      <c r="BA2918" s="373">
        <f>PPMT('Assumptions (T&amp;D)'!$C$20,Model!X$1,'Assumptions (T&amp;D)'!$C$23,Model!$AZ$2866)</f>
        <v>-0.3574143315</v>
      </c>
      <c r="BB2918" s="373">
        <f>PPMT('Assumptions (T&amp;D)'!$C$20,Model!Y$1,'Assumptions (T&amp;D)'!$C$23,Model!$AZ$2866)</f>
        <v>-0.3743915123</v>
      </c>
      <c r="BC2918" s="373">
        <f>PPMT('Assumptions (T&amp;D)'!$C$20,Model!Z$1,'Assumptions (T&amp;D)'!$C$23,Model!$AZ$2866)</f>
        <v>-0.3921751091</v>
      </c>
      <c r="BD2918" s="373">
        <f>PPMT('Assumptions (T&amp;D)'!$C$20,Model!AA$1,'Assumptions (T&amp;D)'!$C$23,Model!$AZ$2866)</f>
        <v>-0.4108034268</v>
      </c>
      <c r="BE2918" s="373">
        <f>PPMT('Assumptions (T&amp;D)'!$C$20,Model!AB$1,'Assumptions (T&amp;D)'!$C$23,Model!$AZ$2866)</f>
        <v>-0.4303165895</v>
      </c>
      <c r="BF2918" s="373">
        <f>PPMT('Assumptions (T&amp;D)'!$C$20,Model!AC$1,'Assumptions (T&amp;D)'!$C$23,Model!$AZ$2866)</f>
        <v>-0.4507566275</v>
      </c>
      <c r="BG2918" s="373">
        <f>PPMT('Assumptions (T&amp;D)'!$C$20,Model!AD$1,'Assumptions (T&amp;D)'!$C$23,Model!$AZ$2866)</f>
        <v>-0.4721675674</v>
      </c>
      <c r="BH2918" s="373">
        <f>PPMT('Assumptions (T&amp;D)'!$C$20,Model!AE$1,'Assumptions (T&amp;D)'!$C$23,Model!$AZ$2866)</f>
        <v>-0.4945955268</v>
      </c>
      <c r="BI2918" s="373">
        <f>PPMT('Assumptions (T&amp;D)'!$C$20,Model!AF$1,'Assumptions (T&amp;D)'!$C$23,Model!$AZ$2866)</f>
        <v>-0.5180888143</v>
      </c>
      <c r="BJ2918" s="373">
        <f>PPMT('Assumptions (T&amp;D)'!$C$20,Model!AG$1,'Assumptions (T&amp;D)'!$C$23,Model!$AZ$2866)</f>
        <v>-0.542698033</v>
      </c>
      <c r="BK2918" s="373">
        <f>PPMT('Assumptions (T&amp;D)'!$C$20,Model!AH$1,'Assumptions (T&amp;D)'!$C$23,Model!$AZ$2866)</f>
        <v>-0.5684761896</v>
      </c>
      <c r="BL2918" s="373">
        <f>PPMT('Assumptions (T&amp;D)'!$C$20,Model!AI$1,'Assumptions (T&amp;D)'!$C$23,Model!$AZ$2866)</f>
        <v>-0.5954788086</v>
      </c>
      <c r="BM2918" s="373">
        <f>PPMT('Assumptions (T&amp;D)'!$C$20,Model!AJ$1,'Assumptions (T&amp;D)'!$C$23,Model!$AZ$2866)</f>
        <v>-0.623764052</v>
      </c>
      <c r="BN2918" s="373">
        <f>PPMT('Assumptions (T&amp;D)'!$C$20,Model!AK$1,'Assumptions (T&amp;D)'!$C$23,Model!$AZ$2866)</f>
        <v>-0.6533928445</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-0.3479451448</v>
      </c>
      <c r="BB2919" s="373">
        <f>PPMT('Assumptions (T&amp;D)'!$C$20,Model!X$1,'Assumptions (T&amp;D)'!$C$23,Model!$BA$2866)</f>
        <v>-0.3644725391</v>
      </c>
      <c r="BC2919" s="373">
        <f>PPMT('Assumptions (T&amp;D)'!$C$20,Model!Y$1,'Assumptions (T&amp;D)'!$C$23,Model!$BA$2866)</f>
        <v>-0.3817849847</v>
      </c>
      <c r="BD2919" s="373">
        <f>PPMT('Assumptions (T&amp;D)'!$C$20,Model!Z$1,'Assumptions (T&amp;D)'!$C$23,Model!$BA$2866)</f>
        <v>-0.3999197715</v>
      </c>
      <c r="BE2919" s="373">
        <f>PPMT('Assumptions (T&amp;D)'!$C$20,Model!AA$1,'Assumptions (T&amp;D)'!$C$23,Model!$BA$2866)</f>
        <v>-0.4189159607</v>
      </c>
      <c r="BF2919" s="373">
        <f>PPMT('Assumptions (T&amp;D)'!$C$20,Model!AB$1,'Assumptions (T&amp;D)'!$C$23,Model!$BA$2866)</f>
        <v>-0.4388144688</v>
      </c>
      <c r="BG2919" s="373">
        <f>PPMT('Assumptions (T&amp;D)'!$C$20,Model!AC$1,'Assumptions (T&amp;D)'!$C$23,Model!$BA$2866)</f>
        <v>-0.4596581561</v>
      </c>
      <c r="BH2919" s="373">
        <f>PPMT('Assumptions (T&amp;D)'!$C$20,Model!AD$1,'Assumptions (T&amp;D)'!$C$23,Model!$BA$2866)</f>
        <v>-0.4814919185</v>
      </c>
      <c r="BI2919" s="373">
        <f>PPMT('Assumptions (T&amp;D)'!$C$20,Model!AE$1,'Assumptions (T&amp;D)'!$C$23,Model!$BA$2866)</f>
        <v>-0.5043627846</v>
      </c>
      <c r="BJ2919" s="373">
        <f>PPMT('Assumptions (T&amp;D)'!$C$20,Model!AF$1,'Assumptions (T&amp;D)'!$C$23,Model!$BA$2866)</f>
        <v>-0.5283200169</v>
      </c>
      <c r="BK2919" s="373">
        <f>PPMT('Assumptions (T&amp;D)'!$C$20,Model!AG$1,'Assumptions (T&amp;D)'!$C$23,Model!$BA$2866)</f>
        <v>-0.5534152177</v>
      </c>
      <c r="BL2919" s="373">
        <f>PPMT('Assumptions (T&amp;D)'!$C$20,Model!AH$1,'Assumptions (T&amp;D)'!$C$23,Model!$BA$2866)</f>
        <v>-0.5797024405</v>
      </c>
      <c r="BM2919" s="373">
        <f>PPMT('Assumptions (T&amp;D)'!$C$20,Model!AI$1,'Assumptions (T&amp;D)'!$C$23,Model!$BA$2866)</f>
        <v>-0.6072383064</v>
      </c>
      <c r="BN2919" s="373">
        <f>PPMT('Assumptions (T&amp;D)'!$C$20,Model!AJ$1,'Assumptions (T&amp;D)'!$C$23,Model!$BA$2866)</f>
        <v>-0.636082126</v>
      </c>
      <c r="BO2919" s="373">
        <f>PPMT('Assumptions (T&amp;D)'!$C$20,Model!AK$1,'Assumptions (T&amp;D) old'!$B$103,Model!$BA$2866)</f>
        <v>-0.666296027</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-0.03829164747</v>
      </c>
      <c r="D2920" s="372">
        <f t="array" ref="D2920">SUM(IF(ISERROR(D2921:D2971),"",D2921:D2971))</f>
        <v>-0.06761039046</v>
      </c>
      <c r="E2920" s="372">
        <f t="array" ref="E2920">SUM(IF(ISERROR(E2921:E2971),"",E2921:E2971))</f>
        <v>-0.1005185932</v>
      </c>
      <c r="F2920" s="372">
        <f t="array" ref="F2920">SUM(IF(ISERROR(F2921:F2971),"",F2921:F2971))</f>
        <v>-0.1337009628</v>
      </c>
      <c r="G2920" s="372">
        <f t="array" ref="G2920">SUM(IF(ISERROR(G2921:G2971),"",G2921:G2971))</f>
        <v>-0.1623108678</v>
      </c>
      <c r="H2920" s="372">
        <f t="array" ref="H2920">SUM(IF(ISERROR(H2921:H2971),"",H2921:H2971))</f>
        <v>-0.197294892</v>
      </c>
      <c r="I2920" s="372">
        <f t="array" ref="I2920">SUM(IF(ISERROR(I2921:I2971),"",I2921:I2971))</f>
        <v>-0.234699315</v>
      </c>
      <c r="J2920" s="372">
        <f t="array" ref="J2920">SUM(IF(ISERROR(J2921:J2971),"",J2921:J2971))</f>
        <v>-0.276488288</v>
      </c>
      <c r="K2920" s="372">
        <f t="array" ref="K2920">SUM(IF(ISERROR(K2921:K2971),"",K2921:K2971))</f>
        <v>-0.3157364738</v>
      </c>
      <c r="L2920" s="372">
        <f t="array" ref="L2920">SUM(IF(ISERROR(L2921:L2971),"",L2921:L2971))</f>
        <v>-0.3693438625</v>
      </c>
      <c r="M2920" s="372">
        <f t="array" ref="M2920">SUM(IF(ISERROR(M2921:M2971),"",M2921:M2971))</f>
        <v>-0.4301088274</v>
      </c>
      <c r="N2920" s="372">
        <f t="array" ref="N2920">SUM(IF(ISERROR(N2921:N2971),"",N2921:N2971))</f>
        <v>-0.4849016168</v>
      </c>
      <c r="O2920" s="372">
        <f t="array" ref="O2920">SUM(IF(ISERROR(O2921:O2971),"",O2921:O2971))</f>
        <v>-0.5365060015</v>
      </c>
      <c r="P2920" s="372">
        <f t="array" ref="P2920">SUM(IF(ISERROR(P2921:P2971),"",P2921:P2971))</f>
        <v>-0.5759696798</v>
      </c>
      <c r="Q2920" s="372">
        <f t="array" ref="Q2920">SUM(IF(ISERROR(Q2921:Q2971),"",Q2921:Q2971))</f>
        <v>-0.6157224839</v>
      </c>
      <c r="R2920" s="372">
        <f t="array" ref="R2920">SUM(IF(ISERROR(R2921:R2971),"",R2921:R2971))</f>
        <v>-0.662846115</v>
      </c>
      <c r="S2920" s="372">
        <f t="array" ref="S2920">SUM(IF(ISERROR(S2921:S2971),"",S2921:S2971))</f>
        <v>-0.7048787277</v>
      </c>
      <c r="T2920" s="372">
        <f t="array" ref="T2920">SUM(IF(ISERROR(T2921:T2971),"",T2921:T2971))</f>
        <v>-0.7385156308</v>
      </c>
      <c r="U2920" s="372">
        <f t="array" ref="U2920">SUM(IF(ISERROR(U2921:U2971),"",U2921:U2971))</f>
        <v>-0.7691495534</v>
      </c>
      <c r="V2920" s="372">
        <f t="array" ref="V2920">SUM(IF(ISERROR(V2921:V2971),"",V2921:V2971))</f>
        <v>-0.7991065835</v>
      </c>
      <c r="W2920" s="372">
        <f t="array" ref="W2920">SUM(IF(ISERROR(W2921:W2971),"",W2921:W2971))</f>
        <v>-0.8261841362</v>
      </c>
      <c r="X2920" s="372">
        <f t="array" ref="X2920">SUM(IF(ISERROR(X2921:X2971),"",X2921:X2971))</f>
        <v>-0.8570007981</v>
      </c>
      <c r="Y2920" s="372">
        <f t="array" ref="Y2920">SUM(IF(ISERROR(Y2921:Y2971),"",Y2921:Y2971))</f>
        <v>-0.8885956837</v>
      </c>
      <c r="Z2920" s="372">
        <f t="array" ref="Z2920">SUM(IF(ISERROR(Z2921:Z2971),"",Z2921:Z2971))</f>
        <v>-0.9213556472</v>
      </c>
      <c r="AA2920" s="372">
        <f t="array" ref="AA2920">SUM(IF(ISERROR(AA2921:AA2971),"",AA2921:AA2971))</f>
        <v>-0.9550641827</v>
      </c>
      <c r="AB2920" s="372">
        <f t="array" ref="AB2920">SUM(IF(ISERROR(AB2921:AB2971),"",AB2921:AB2971))</f>
        <v>-0.991102552</v>
      </c>
      <c r="AC2920" s="372">
        <f t="array" ref="AC2920">SUM(IF(ISERROR(AC2921:AC2971),"",AC2921:AC2971))</f>
        <v>-1.030319803</v>
      </c>
      <c r="AD2920" s="372">
        <f t="array" ref="AD2920">SUM(IF(ISERROR(AD2921:AD2971),"",AD2921:AD2971))</f>
        <v>-1.072422548</v>
      </c>
      <c r="AE2920" s="372">
        <f t="array" ref="AE2920">SUM(IF(ISERROR(AE2921:AE2971),"",AE2921:AE2971))</f>
        <v>-1.117375911</v>
      </c>
      <c r="AF2920" s="372">
        <f t="array" ref="AF2920">SUM(IF(ISERROR(AF2921:AF2971),"",AF2921:AF2971))</f>
        <v>-1.16431828</v>
      </c>
      <c r="AG2920" s="372">
        <f t="array" ref="AG2920">SUM(IF(ISERROR(AG2921:AG2971),"",AG2921:AG2971))</f>
        <v>-1.213510378</v>
      </c>
      <c r="AH2920" s="372">
        <f t="array" ref="AH2920">SUM(IF(ISERROR(AH2921:AH2971),"",AH2921:AH2971))</f>
        <v>-1.265937148</v>
      </c>
      <c r="AI2920" s="372">
        <f t="array" ref="AI2920">SUM(IF(ISERROR(AI2921:AI2971),"",AI2921:AI2971))</f>
        <v>-1.321183894</v>
      </c>
      <c r="AJ2920" s="372">
        <f t="array" ref="AJ2920">SUM(IF(ISERROR(AJ2921:AJ2971),"",AJ2921:AJ2971))</f>
        <v>-1.37856503</v>
      </c>
      <c r="AK2920" s="372">
        <f t="array" ref="AK2920">SUM(IF(ISERROR(AK2921:AK2971),"",AK2921:AK2971))</f>
        <v>-1.437816636</v>
      </c>
      <c r="AL2920" s="372">
        <f t="array" ref="AL2920">SUM(IF(ISERROR(AL2921:AL2971),"",AL2921:AL2971))</f>
        <v>-1.498872688</v>
      </c>
      <c r="AM2920" s="372">
        <f t="array" ref="AM2920">SUM(IF(ISERROR(AM2921:AM2971),"",AM2921:AM2971))</f>
        <v>-1.561497764</v>
      </c>
      <c r="AN2920" s="372">
        <f t="array" ref="AN2920">SUM(IF(ISERROR(AN2921:AN2971),"",AN2921:AN2971))</f>
        <v>-1.626011742</v>
      </c>
      <c r="AO2920" s="372">
        <f t="array" ref="AO2920">SUM(IF(ISERROR(AO2921:AO2971),"",AO2921:AO2971))</f>
        <v>-1.692464804</v>
      </c>
      <c r="AP2920" s="372">
        <f t="array" ref="AP2920">SUM(IF(ISERROR(AP2921:AP2971),"",AP2921:AP2971))</f>
        <v>-1.760908376</v>
      </c>
      <c r="AQ2920" s="372">
        <f t="array" ref="AQ2920">SUM(IF(ISERROR(AQ2921:AQ2971),"",AQ2921:AQ2971))</f>
        <v>-1.83139516</v>
      </c>
      <c r="AR2920" s="372">
        <f t="array" ref="AR2920">SUM(IF(ISERROR(AR2921:AR2971),"",AR2921:AR2971))</f>
        <v>-1.903979163</v>
      </c>
      <c r="AS2920" s="372">
        <f t="array" ref="AS2920">SUM(IF(ISERROR(AS2921:AS2971),"",AS2921:AS2971))</f>
        <v>-1.978715728</v>
      </c>
      <c r="AT2920" s="372">
        <f t="array" ref="AT2920">SUM(IF(ISERROR(AT2921:AT2971),"",AT2921:AT2971))</f>
        <v>-2.055661565</v>
      </c>
      <c r="AU2920" s="372">
        <f t="array" ref="AU2920">SUM(IF(ISERROR(AU2921:AU2971),"",AU2921:AU2971))</f>
        <v>-2.134874786</v>
      </c>
      <c r="AV2920" s="372">
        <f t="array" ref="AV2920">SUM(IF(ISERROR(AV2921:AV2971),"",AV2921:AV2971))</f>
        <v>-2.216414936</v>
      </c>
      <c r="AW2920" s="372">
        <f t="array" ref="AW2920">SUM(IF(ISERROR(AW2921:AW2971),"",AW2921:AW2971))</f>
        <v>-2.300343028</v>
      </c>
      <c r="AX2920" s="372">
        <f t="array" ref="AX2920">SUM(IF(ISERROR(AX2921:AX2971),"",AX2921:AX2971))</f>
        <v>-2.386721576</v>
      </c>
      <c r="AY2920" s="372">
        <f t="array" ref="AY2920">SUM(IF(ISERROR(AY2921:AY2971),"",AY2921:AY2971))</f>
        <v>-2.475614633</v>
      </c>
      <c r="AZ2920" s="372">
        <f t="array" ref="AZ2920">SUM(IF(ISERROR(AZ2921:AZ2971),"",AZ2921:AZ2971))</f>
        <v>-2.567087826</v>
      </c>
      <c r="BA2920" s="372">
        <f t="array" ref="BA2920">SUM(IF(ISERROR(BA2921:BA2971),"",BA2921:BA2971))</f>
        <v>-2.655821685</v>
      </c>
      <c r="BB2920" s="372">
        <f t="array" ref="BB2920">SUM(IF(ISERROR(BB2921:BB2971),"",BB2921:BB2971))</f>
        <v>-2.385014981</v>
      </c>
      <c r="BC2920" s="372">
        <f t="array" ref="BC2920">SUM(IF(ISERROR(BC2921:BC2971),"",BC2921:BC2971))</f>
        <v>-2.121512955</v>
      </c>
      <c r="BD2920" s="372">
        <f t="array" ref="BD2920">SUM(IF(ISERROR(BD2921:BD2971),"",BD2921:BD2971))</f>
        <v>-1.866456555</v>
      </c>
      <c r="BE2920" s="372">
        <f t="array" ref="BE2920">SUM(IF(ISERROR(BE2921:BE2971),"",BE2921:BE2971))</f>
        <v>-1.621064415</v>
      </c>
      <c r="BF2920" s="372">
        <f t="array" ref="BF2920">SUM(IF(ISERROR(BF2921:BF2971),"",BF2921:BF2971))</f>
        <v>-1.386637167</v>
      </c>
      <c r="BG2920" s="372">
        <f t="array" ref="BG2920">SUM(IF(ISERROR(BG2921:BG2971),"",BG2921:BG2971))</f>
        <v>-1.16456197</v>
      </c>
      <c r="BH2920" s="372">
        <f t="array" ref="BH2920">SUM(IF(ISERROR(BH2921:BH2971),"",BH2921:BH2971))</f>
        <v>-0.9563172652</v>
      </c>
      <c r="BI2920" s="372">
        <f t="array" ref="BI2920">SUM(IF(ISERROR(BI2921:BI2971),"",BI2921:BI2971))</f>
        <v>-0.7634777807</v>
      </c>
      <c r="BJ2920" s="372">
        <f t="array" ref="BJ2920">SUM(IF(ISERROR(BJ2921:BJ2971),"",BJ2921:BJ2971))</f>
        <v>-0.5877197851</v>
      </c>
      <c r="BK2920" s="372">
        <f t="array" ref="BK2920">SUM(IF(ISERROR(BK2921:BK2971),"",BK2921:BK2971))</f>
        <v>-0.4308266091</v>
      </c>
      <c r="BL2920" s="372">
        <f t="array" ref="BL2920">SUM(IF(ISERROR(BL2921:BL2971),"",BL2921:BL2971))</f>
        <v>-0.2946944464</v>
      </c>
      <c r="BM2920" s="372">
        <f t="array" ref="BM2920">SUM(IF(ISERROR(BM2921:BM2971),"",BM2921:BM2971))</f>
        <v>-0.1813384478</v>
      </c>
      <c r="BN2920" s="372">
        <f t="array" ref="BN2920">SUM(IF(ISERROR(BN2921:BN2971),"",BN2921:BN2971))</f>
        <v>-0.09289912238</v>
      </c>
      <c r="BO2920" s="372">
        <f t="array" ref="BO2920">SUM(IF(ISERROR(BO2921:BO2971),"",BO2921:BO2971))</f>
        <v>-0.03164906128</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-0.03829164747</v>
      </c>
      <c r="D2921" s="373">
        <f>IPMT('Assumptions (T&amp;D)'!$C$20,Model!X$1,'Assumptions (T&amp;D)'!$C$23,Model!$C$2866)</f>
        <v>-0.03648347244</v>
      </c>
      <c r="E2921" s="373">
        <f>IPMT('Assumptions (T&amp;D)'!$C$20,Model!Y$1,'Assumptions (T&amp;D)'!$C$23,Model!$C$2866)</f>
        <v>-0.0345894091</v>
      </c>
      <c r="F2921" s="373">
        <f>IPMT('Assumptions (T&amp;D)'!$C$20,Model!Z$1,'Assumptions (T&amp;D)'!$C$23,Model!$C$2866)</f>
        <v>-0.03260537774</v>
      </c>
      <c r="G2921" s="373">
        <f>IPMT('Assumptions (T&amp;D)'!$C$20,Model!AA$1,'Assumptions (T&amp;D)'!$C$23,Model!$C$2866)</f>
        <v>-0.0305271049</v>
      </c>
      <c r="H2921" s="373">
        <f>IPMT('Assumptions (T&amp;D)'!$C$20,Model!AB$1,'Assumptions (T&amp;D)'!$C$23,Model!$C$2866)</f>
        <v>-0.02835011409</v>
      </c>
      <c r="I2921" s="373">
        <f>IPMT('Assumptions (T&amp;D)'!$C$20,Model!AC$1,'Assumptions (T&amp;D)'!$C$23,Model!$C$2866)</f>
        <v>-0.02606971622</v>
      </c>
      <c r="J2921" s="373">
        <f>IPMT('Assumptions (T&amp;D)'!$C$20,Model!AD$1,'Assumptions (T&amp;D)'!$C$23,Model!$C$2866)</f>
        <v>-0.02368099946</v>
      </c>
      <c r="K2921" s="373">
        <f>IPMT('Assumptions (T&amp;D)'!$C$20,Model!AE$1,'Assumptions (T&amp;D)'!$C$23,Model!$C$2866)</f>
        <v>-0.02117881864</v>
      </c>
      <c r="L2921" s="373">
        <f>IPMT('Assumptions (T&amp;D)'!$C$20,Model!AF$1,'Assumptions (T&amp;D)'!$C$23,Model!$C$2866)</f>
        <v>-0.01855778424</v>
      </c>
      <c r="M2921" s="373">
        <f>IPMT('Assumptions (T&amp;D)'!$C$20,Model!AG$1,'Assumptions (T&amp;D)'!$C$23,Model!$C$2866)</f>
        <v>-0.01581225071</v>
      </c>
      <c r="N2921" s="373">
        <f>IPMT('Assumptions (T&amp;D)'!$C$20,Model!AH$1,'Assumptions (T&amp;D)'!$C$23,Model!$C$2866)</f>
        <v>-0.01293630433</v>
      </c>
      <c r="O2921" s="373">
        <f>IPMT('Assumptions (T&amp;D)'!$C$20,Model!AI$1,'Assumptions (T&amp;D)'!$C$23,Model!$C$2866)</f>
        <v>-0.009923750496</v>
      </c>
      <c r="P2921" s="373">
        <f>IPMT('Assumptions (T&amp;D)'!$C$20,Model!AJ$1,'Assumptions (T&amp;D)'!$C$23,Model!$C$2866)</f>
        <v>-0.006768100358</v>
      </c>
      <c r="Q2921" s="373">
        <f>IPMT('Assumptions (T&amp;D)'!$C$20,Model!AK$1,'Assumptions (T&amp;D)'!$C$23,Model!$C$2866)</f>
        <v>-0.003462556837</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-0.03112691802</v>
      </c>
      <c r="E2922" s="373">
        <f>IPMT('Assumptions (T&amp;D)'!$C$20,Model!X$1,'Assumptions (T&amp;D)'!$C$23,Model!$D$2866)</f>
        <v>-0.02965706964</v>
      </c>
      <c r="F2922" s="373">
        <f>IPMT('Assumptions (T&amp;D)'!$C$20,Model!Y$1,'Assumptions (T&amp;D)'!$C$23,Model!$D$2866)</f>
        <v>-0.02811740346</v>
      </c>
      <c r="G2922" s="373">
        <f>IPMT('Assumptions (T&amp;D)'!$C$20,Model!Z$1,'Assumptions (T&amp;D)'!$C$23,Model!$D$2866)</f>
        <v>-0.02650460314</v>
      </c>
      <c r="H2922" s="373">
        <f>IPMT('Assumptions (T&amp;D)'!$C$20,Model!AA$1,'Assumptions (T&amp;D)'!$C$23,Model!$D$2866)</f>
        <v>-0.0248151948</v>
      </c>
      <c r="I2922" s="373">
        <f>IPMT('Assumptions (T&amp;D)'!$C$20,Model!AB$1,'Assumptions (T&amp;D)'!$C$23,Model!$D$2866)</f>
        <v>-0.02304553957</v>
      </c>
      <c r="J2922" s="373">
        <f>IPMT('Assumptions (T&amp;D)'!$C$20,Model!AC$1,'Assumptions (T&amp;D)'!$C$23,Model!$D$2866)</f>
        <v>-0.02119182571</v>
      </c>
      <c r="K2922" s="373">
        <f>IPMT('Assumptions (T&amp;D)'!$C$20,Model!AD$1,'Assumptions (T&amp;D)'!$C$23,Model!$D$2866)</f>
        <v>-0.01925006045</v>
      </c>
      <c r="L2922" s="373">
        <f>IPMT('Assumptions (T&amp;D)'!$C$20,Model!AE$1,'Assumptions (T&amp;D)'!$C$23,Model!$D$2866)</f>
        <v>-0.01721606134</v>
      </c>
      <c r="M2922" s="373">
        <f>IPMT('Assumptions (T&amp;D)'!$C$20,Model!AF$1,'Assumptions (T&amp;D)'!$C$23,Model!$D$2866)</f>
        <v>-0.01508544727</v>
      </c>
      <c r="N2922" s="373">
        <f>IPMT('Assumptions (T&amp;D)'!$C$20,Model!AG$1,'Assumptions (T&amp;D)'!$C$23,Model!$D$2866)</f>
        <v>-0.01285362903</v>
      </c>
      <c r="O2922" s="373">
        <f>IPMT('Assumptions (T&amp;D)'!$C$20,Model!AH$1,'Assumptions (T&amp;D)'!$C$23,Model!$D$2866)</f>
        <v>-0.01051579942</v>
      </c>
      <c r="P2922" s="373">
        <f>IPMT('Assumptions (T&amp;D)'!$C$20,Model!AI$1,'Assumptions (T&amp;D)'!$C$23,Model!$D$2866)</f>
        <v>-0.008066922906</v>
      </c>
      <c r="Q2922" s="373">
        <f>IPMT('Assumptions (T&amp;D)'!$C$20,Model!AJ$1,'Assumptions (T&amp;D)'!$C$23,Model!$D$2866)</f>
        <v>-0.005501724759</v>
      </c>
      <c r="R2922" s="373">
        <f>IPMT('Assumptions (T&amp;D)'!$C$20,Model!AK$1,'Assumptions (T&amp;D)'!$C$23,Model!$D$2866)</f>
        <v>-0.0028146797</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-0.03627211443</v>
      </c>
      <c r="F2923" s="373">
        <f>IPMT('Assumptions (T&amp;D)'!$C$20,Model!X$1,'Assumptions (T&amp;D)'!$C$23,Model!$E$2866)</f>
        <v>-0.03455930404</v>
      </c>
      <c r="G2923" s="373">
        <f>IPMT('Assumptions (T&amp;D)'!$C$20,Model!Y$1,'Assumptions (T&amp;D)'!$C$23,Model!$E$2866)</f>
        <v>-0.03276513516</v>
      </c>
      <c r="H2923" s="373">
        <f>IPMT('Assumptions (T&amp;D)'!$C$20,Model!Z$1,'Assumptions (T&amp;D)'!$C$23,Model!$E$2866)</f>
        <v>-0.03088574325</v>
      </c>
      <c r="I2923" s="373">
        <f>IPMT('Assumptions (T&amp;D)'!$C$20,Model!AA$1,'Assumptions (T&amp;D)'!$C$23,Model!$E$2866)</f>
        <v>-0.02891708023</v>
      </c>
      <c r="J2923" s="373">
        <f>IPMT('Assumptions (T&amp;D)'!$C$20,Model!AB$1,'Assumptions (T&amp;D)'!$C$23,Model!$E$2866)</f>
        <v>-0.02685490571</v>
      </c>
      <c r="K2923" s="373">
        <f>IPMT('Assumptions (T&amp;D)'!$C$20,Model!AC$1,'Assumptions (T&amp;D)'!$C$23,Model!$E$2866)</f>
        <v>-0.02469477791</v>
      </c>
      <c r="L2923" s="373">
        <f>IPMT('Assumptions (T&amp;D)'!$C$20,Model!AD$1,'Assumptions (T&amp;D)'!$C$23,Model!$E$2866)</f>
        <v>-0.02243204403</v>
      </c>
      <c r="M2923" s="373">
        <f>IPMT('Assumptions (T&amp;D)'!$C$20,Model!AE$1,'Assumptions (T&amp;D)'!$C$23,Model!$E$2866)</f>
        <v>-0.0200618303</v>
      </c>
      <c r="N2923" s="373">
        <f>IPMT('Assumptions (T&amp;D)'!$C$20,Model!AF$1,'Assumptions (T&amp;D)'!$C$23,Model!$E$2866)</f>
        <v>-0.01757903141</v>
      </c>
      <c r="O2923" s="373">
        <f>IPMT('Assumptions (T&amp;D)'!$C$20,Model!AG$1,'Assumptions (T&amp;D)'!$C$23,Model!$E$2866)</f>
        <v>-0.01497829957</v>
      </c>
      <c r="P2923" s="373">
        <f>IPMT('Assumptions (T&amp;D)'!$C$20,Model!AH$1,'Assumptions (T&amp;D)'!$C$23,Model!$E$2866)</f>
        <v>-0.01225403298</v>
      </c>
      <c r="Q2923" s="373">
        <f>IPMT('Assumptions (T&amp;D)'!$C$20,Model!AI$1,'Assumptions (T&amp;D)'!$C$23,Model!$E$2866)</f>
        <v>-0.009400363718</v>
      </c>
      <c r="R2923" s="373">
        <f>IPMT('Assumptions (T&amp;D)'!$C$20,Model!AJ$1,'Assumptions (T&amp;D)'!$C$23,Model!$E$2866)</f>
        <v>-0.006411145168</v>
      </c>
      <c r="S2923" s="373">
        <f>IPMT('Assumptions (T&amp;D)'!$C$20,Model!AK$1,'Assumptions (T&amp;D)'!$C$23,Model!$E$2866)</f>
        <v>-0.003279938737</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-0.03841887758</v>
      </c>
      <c r="G2924" s="373">
        <f>IPMT('Assumptions (T&amp;D)'!$C$20,Model!X$1,'Assumptions (T&amp;D)'!$C$23,Model!$F$2866)</f>
        <v>-0.0366046946</v>
      </c>
      <c r="H2924" s="373">
        <f>IPMT('Assumptions (T&amp;D)'!$C$20,Model!Y$1,'Assumptions (T&amp;D)'!$C$23,Model!$F$2866)</f>
        <v>-0.03470433792</v>
      </c>
      <c r="I2924" s="373">
        <f>IPMT('Assumptions (T&amp;D)'!$C$20,Model!Z$1,'Assumptions (T&amp;D)'!$C$23,Model!$F$2866)</f>
        <v>-0.03271371431</v>
      </c>
      <c r="J2924" s="373">
        <f>IPMT('Assumptions (T&amp;D)'!$C$20,Model!AA$1,'Assumptions (T&amp;D)'!$C$23,Model!$F$2866)</f>
        <v>-0.03062853607</v>
      </c>
      <c r="K2924" s="373">
        <f>IPMT('Assumptions (T&amp;D)'!$C$20,Model!AB$1,'Assumptions (T&amp;D)'!$C$23,Model!$F$2866)</f>
        <v>-0.02844431187</v>
      </c>
      <c r="L2924" s="373">
        <f>IPMT('Assumptions (T&amp;D)'!$C$20,Model!AC$1,'Assumptions (T&amp;D)'!$C$23,Model!$F$2866)</f>
        <v>-0.02615633701</v>
      </c>
      <c r="M2924" s="373">
        <f>IPMT('Assumptions (T&amp;D)'!$C$20,Model!AD$1,'Assumptions (T&amp;D)'!$C$23,Model!$F$2866)</f>
        <v>-0.02375968335</v>
      </c>
      <c r="N2924" s="373">
        <f>IPMT('Assumptions (T&amp;D)'!$C$20,Model!AE$1,'Assumptions (T&amp;D)'!$C$23,Model!$F$2866)</f>
        <v>-0.02124918865</v>
      </c>
      <c r="O2924" s="373">
        <f>IPMT('Assumptions (T&amp;D)'!$C$20,Model!AF$1,'Assumptions (T&amp;D)'!$C$23,Model!$F$2866)</f>
        <v>-0.01861944544</v>
      </c>
      <c r="P2924" s="373">
        <f>IPMT('Assumptions (T&amp;D)'!$C$20,Model!AG$1,'Assumptions (T&amp;D)'!$C$23,Model!$F$2866)</f>
        <v>-0.01586478943</v>
      </c>
      <c r="Q2924" s="373">
        <f>IPMT('Assumptions (T&amp;D)'!$C$20,Model!AH$1,'Assumptions (T&amp;D)'!$C$23,Model!$F$2866)</f>
        <v>-0.01297928726</v>
      </c>
      <c r="R2924" s="373">
        <f>IPMT('Assumptions (T&amp;D)'!$C$20,Model!AI$1,'Assumptions (T&amp;D)'!$C$23,Model!$F$2866)</f>
        <v>-0.00995672374</v>
      </c>
      <c r="S2924" s="373">
        <f>IPMT('Assumptions (T&amp;D)'!$C$20,Model!AJ$1,'Assumptions (T&amp;D)'!$C$23,Model!$F$2866)</f>
        <v>-0.006790588451</v>
      </c>
      <c r="T2924" s="373">
        <f>IPMT('Assumptions (T&amp;D)'!$C$20,Model!AK$1,'Assumptions (T&amp;D)'!$C$23,Model!$F$2866)</f>
        <v>-0.003474061735</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-0.03590932997</v>
      </c>
      <c r="H2925" s="373">
        <f>IPMT('Assumptions (T&amp;D)'!$C$20,Model!X$1,'Assumptions (T&amp;D)'!$C$23,Model!$G$2866)</f>
        <v>-0.03421365068</v>
      </c>
      <c r="I2925" s="373">
        <f>IPMT('Assumptions (T&amp;D)'!$C$20,Model!Y$1,'Assumptions (T&amp;D)'!$C$23,Model!$G$2866)</f>
        <v>-0.03243742661</v>
      </c>
      <c r="J2925" s="373">
        <f>IPMT('Assumptions (T&amp;D)'!$C$20,Model!Z$1,'Assumptions (T&amp;D)'!$C$23,Model!$G$2866)</f>
        <v>-0.03057683191</v>
      </c>
      <c r="K2925" s="373">
        <f>IPMT('Assumptions (T&amp;D)'!$C$20,Model!AA$1,'Assumptions (T&amp;D)'!$C$23,Model!$G$2866)</f>
        <v>-0.02862785895</v>
      </c>
      <c r="L2925" s="373">
        <f>IPMT('Assumptions (T&amp;D)'!$C$20,Model!AB$1,'Assumptions (T&amp;D)'!$C$23,Model!$G$2866)</f>
        <v>-0.02658630978</v>
      </c>
      <c r="M2925" s="373">
        <f>IPMT('Assumptions (T&amp;D)'!$C$20,Model!AC$1,'Assumptions (T&amp;D)'!$C$23,Model!$G$2866)</f>
        <v>-0.02444778702</v>
      </c>
      <c r="N2925" s="373">
        <f>IPMT('Assumptions (T&amp;D)'!$C$20,Model!AD$1,'Assumptions (T&amp;D)'!$C$23,Model!$G$2866)</f>
        <v>-0.02220768444</v>
      </c>
      <c r="O2925" s="373">
        <f>IPMT('Assumptions (T&amp;D)'!$C$20,Model!AE$1,'Assumptions (T&amp;D)'!$C$23,Model!$G$2866)</f>
        <v>-0.01986117697</v>
      </c>
      <c r="P2925" s="373">
        <f>IPMT('Assumptions (T&amp;D)'!$C$20,Model!AF$1,'Assumptions (T&amp;D)'!$C$23,Model!$G$2866)</f>
        <v>-0.01740321041</v>
      </c>
      <c r="Q2925" s="373">
        <f>IPMT('Assumptions (T&amp;D)'!$C$20,Model!AG$1,'Assumptions (T&amp;D)'!$C$23,Model!$G$2866)</f>
        <v>-0.01482849043</v>
      </c>
      <c r="R2925" s="373">
        <f>IPMT('Assumptions (T&amp;D)'!$C$20,Model!AH$1,'Assumptions (T&amp;D)'!$C$23,Model!$G$2866)</f>
        <v>-0.01213147126</v>
      </c>
      <c r="S2925" s="373">
        <f>IPMT('Assumptions (T&amp;D)'!$C$20,Model!AI$1,'Assumptions (T&amp;D)'!$C$23,Model!$G$2866)</f>
        <v>-0.009306343672</v>
      </c>
      <c r="T2925" s="373">
        <f>IPMT('Assumptions (T&amp;D)'!$C$20,Model!AJ$1,'Assumptions (T&amp;D)'!$C$23,Model!$G$2866)</f>
        <v>-0.006347022525</v>
      </c>
      <c r="U2925" s="373">
        <f>IPMT('Assumptions (T&amp;D)'!$C$20,Model!AK$1,'Assumptions (T&amp;D)'!$C$23,Model!$G$2866)</f>
        <v>-0.003247133624</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-0.04432585124</v>
      </c>
      <c r="I2926" s="373">
        <f>IPMT('Assumptions (T&amp;D)'!$C$20,Model!X$1,'Assumptions (T&amp;D)'!$C$23,Model!$H$2866)</f>
        <v>-0.04223273426</v>
      </c>
      <c r="J2926" s="373">
        <f>IPMT('Assumptions (T&amp;D)'!$C$20,Model!Y$1,'Assumptions (T&amp;D)'!$C$23,Model!$H$2866)</f>
        <v>-0.04004019423</v>
      </c>
      <c r="K2926" s="373">
        <f>IPMT('Assumptions (T&amp;D)'!$C$20,Model!Z$1,'Assumptions (T&amp;D)'!$C$23,Model!$H$2866)</f>
        <v>-0.03774350854</v>
      </c>
      <c r="L2926" s="373">
        <f>IPMT('Assumptions (T&amp;D)'!$C$20,Model!AA$1,'Assumptions (T&amp;D)'!$C$23,Model!$H$2866)</f>
        <v>-0.03533773028</v>
      </c>
      <c r="M2926" s="373">
        <f>IPMT('Assumptions (T&amp;D)'!$C$20,Model!AB$1,'Assumptions (T&amp;D)'!$C$23,Model!$H$2866)</f>
        <v>-0.03281767756</v>
      </c>
      <c r="N2926" s="373">
        <f>IPMT('Assumptions (T&amp;D)'!$C$20,Model!AC$1,'Assumptions (T&amp;D)'!$C$23,Model!$H$2866)</f>
        <v>-0.03017792233</v>
      </c>
      <c r="O2926" s="373">
        <f>IPMT('Assumptions (T&amp;D)'!$C$20,Model!AD$1,'Assumptions (T&amp;D)'!$C$23,Model!$H$2866)</f>
        <v>-0.02741277872</v>
      </c>
      <c r="P2926" s="373">
        <f>IPMT('Assumptions (T&amp;D)'!$C$20,Model!AE$1,'Assumptions (T&amp;D)'!$C$23,Model!$H$2866)</f>
        <v>-0.0245162908</v>
      </c>
      <c r="Q2926" s="373">
        <f>IPMT('Assumptions (T&amp;D)'!$C$20,Model!AF$1,'Assumptions (T&amp;D)'!$C$23,Model!$H$2866)</f>
        <v>-0.0214822197</v>
      </c>
      <c r="R2926" s="373">
        <f>IPMT('Assumptions (T&amp;D)'!$C$20,Model!AG$1,'Assumptions (T&amp;D)'!$C$23,Model!$H$2866)</f>
        <v>-0.01830403022</v>
      </c>
      <c r="S2926" s="373">
        <f>IPMT('Assumptions (T&amp;D)'!$C$20,Model!AH$1,'Assumptions (T&amp;D)'!$C$23,Model!$H$2866)</f>
        <v>-0.01497487674</v>
      </c>
      <c r="T2926" s="373">
        <f>IPMT('Assumptions (T&amp;D)'!$C$20,Model!AI$1,'Assumptions (T&amp;D)'!$C$23,Model!$H$2866)</f>
        <v>-0.01148758848</v>
      </c>
      <c r="U2926" s="373">
        <f>IPMT('Assumptions (T&amp;D)'!$C$20,Model!AJ$1,'Assumptions (T&amp;D)'!$C$23,Model!$H$2866)</f>
        <v>-0.007834654015</v>
      </c>
      <c r="V2926" s="373">
        <f>IPMT('Assumptions (T&amp;D)'!$C$20,Model!AK$1,'Assumptions (T&amp;D)'!$C$23,Model!$H$2866)</f>
        <v>-0.004008205168</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-0.04928310377</v>
      </c>
      <c r="J2927" s="373">
        <f>IPMT('Assumptions (T&amp;D)'!$C$20,Model!X$1,'Assumptions (T&amp;D)'!$C$23,Model!$I$2866)</f>
        <v>-0.04695589971</v>
      </c>
      <c r="K2927" s="373">
        <f>IPMT('Assumptions (T&amp;D)'!$C$20,Model!Y$1,'Assumptions (T&amp;D)'!$C$23,Model!$I$2866)</f>
        <v>-0.04451815345</v>
      </c>
      <c r="L2927" s="373">
        <f>IPMT('Assumptions (T&amp;D)'!$C$20,Model!Z$1,'Assumptions (T&amp;D)'!$C$23,Model!$I$2866)</f>
        <v>-0.04196461424</v>
      </c>
      <c r="M2927" s="373">
        <f>IPMT('Assumptions (T&amp;D)'!$C$20,Model!AA$1,'Assumptions (T&amp;D)'!$C$23,Model!$I$2866)</f>
        <v>-0.03928978192</v>
      </c>
      <c r="N2927" s="373">
        <f>IPMT('Assumptions (T&amp;D)'!$C$20,Model!AB$1,'Assumptions (T&amp;D)'!$C$23,Model!$I$2866)</f>
        <v>-0.03648789506</v>
      </c>
      <c r="O2927" s="373">
        <f>IPMT('Assumptions (T&amp;D)'!$C$20,Model!AC$1,'Assumptions (T&amp;D)'!$C$23,Model!$I$2866)</f>
        <v>-0.03355291858</v>
      </c>
      <c r="P2927" s="373">
        <f>IPMT('Assumptions (T&amp;D)'!$C$20,Model!AD$1,'Assumptions (T&amp;D)'!$C$23,Model!$I$2866)</f>
        <v>-0.03047853072</v>
      </c>
      <c r="Q2927" s="373">
        <f>IPMT('Assumptions (T&amp;D)'!$C$20,Model!AE$1,'Assumptions (T&amp;D)'!$C$23,Model!$I$2866)</f>
        <v>-0.02725810943</v>
      </c>
      <c r="R2927" s="373">
        <f>IPMT('Assumptions (T&amp;D)'!$C$20,Model!AF$1,'Assumptions (T&amp;D)'!$C$23,Model!$I$2866)</f>
        <v>-0.02388471813</v>
      </c>
      <c r="S2927" s="373">
        <f>IPMT('Assumptions (T&amp;D)'!$C$20,Model!AG$1,'Assumptions (T&amp;D)'!$C$23,Model!$I$2866)</f>
        <v>-0.02035109074</v>
      </c>
      <c r="T2927" s="373">
        <f>IPMT('Assumptions (T&amp;D)'!$C$20,Model!AH$1,'Assumptions (T&amp;D)'!$C$23,Model!$I$2866)</f>
        <v>-0.01664961606</v>
      </c>
      <c r="U2927" s="373">
        <f>IPMT('Assumptions (T&amp;D)'!$C$20,Model!AI$1,'Assumptions (T&amp;D)'!$C$23,Model!$I$2866)</f>
        <v>-0.01277232132</v>
      </c>
      <c r="V2927" s="373">
        <f>IPMT('Assumptions (T&amp;D)'!$C$20,Model!AJ$1,'Assumptions (T&amp;D)'!$C$23,Model!$I$2866)</f>
        <v>-0.008710855089</v>
      </c>
      <c r="W2927" s="373">
        <f>IPMT('Assumptions (T&amp;D)'!$C$20,Model!AK$1,'Assumptions (T&amp;D)'!$C$23,Model!$I$2866)</f>
        <v>-0.004456469209</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-0.05655909525</v>
      </c>
      <c r="K2928" s="373">
        <f>IPMT('Assumptions (T&amp;D)'!$C$20,Model!X$1,'Assumptions (T&amp;D)'!$C$23,Model!$J$2866)</f>
        <v>-0.05388831061</v>
      </c>
      <c r="L2928" s="373">
        <f>IPMT('Assumptions (T&amp;D)'!$C$20,Model!Y$1,'Assumptions (T&amp;D)'!$C$23,Model!$J$2866)</f>
        <v>-0.0510906637</v>
      </c>
      <c r="M2928" s="373">
        <f>IPMT('Assumptions (T&amp;D)'!$C$20,Model!Z$1,'Assumptions (T&amp;D)'!$C$23,Model!$J$2866)</f>
        <v>-0.04816012856</v>
      </c>
      <c r="N2928" s="373">
        <f>IPMT('Assumptions (T&amp;D)'!$C$20,Model!AA$1,'Assumptions (T&amp;D)'!$C$23,Model!$J$2866)</f>
        <v>-0.045090393</v>
      </c>
      <c r="O2928" s="373">
        <f>IPMT('Assumptions (T&amp;D)'!$C$20,Model!AB$1,'Assumptions (T&amp;D)'!$C$23,Model!$J$2866)</f>
        <v>-0.04187484501</v>
      </c>
      <c r="P2928" s="373">
        <f>IPMT('Assumptions (T&amp;D)'!$C$20,Model!AC$1,'Assumptions (T&amp;D)'!$C$23,Model!$J$2866)</f>
        <v>-0.03850655848</v>
      </c>
      <c r="Q2928" s="373">
        <f>IPMT('Assumptions (T&amp;D)'!$C$20,Model!AD$1,'Assumptions (T&amp;D)'!$C$23,Model!$J$2866)</f>
        <v>-0.03497827835</v>
      </c>
      <c r="R2928" s="373">
        <f>IPMT('Assumptions (T&amp;D)'!$C$20,Model!AE$1,'Assumptions (T&amp;D)'!$C$23,Model!$J$2866)</f>
        <v>-0.03128240491</v>
      </c>
      <c r="S2928" s="373">
        <f>IPMT('Assumptions (T&amp;D)'!$C$20,Model!AF$1,'Assumptions (T&amp;D)'!$C$23,Model!$J$2866)</f>
        <v>-0.02741097748</v>
      </c>
      <c r="T2928" s="373">
        <f>IPMT('Assumptions (T&amp;D)'!$C$20,Model!AG$1,'Assumptions (T&amp;D)'!$C$23,Model!$J$2866)</f>
        <v>-0.02335565725</v>
      </c>
      <c r="U2928" s="373">
        <f>IPMT('Assumptions (T&amp;D)'!$C$20,Model!AH$1,'Assumptions (T&amp;D)'!$C$23,Model!$J$2866)</f>
        <v>-0.0191077093</v>
      </c>
      <c r="V2928" s="373">
        <f>IPMT('Assumptions (T&amp;D)'!$C$20,Model!AI$1,'Assumptions (T&amp;D)'!$C$23,Model!$J$2866)</f>
        <v>-0.01465798383</v>
      </c>
      <c r="W2928" s="373">
        <f>IPMT('Assumptions (T&amp;D)'!$C$20,Model!AJ$1,'Assumptions (T&amp;D)'!$C$23,Model!$J$2866)</f>
        <v>-0.009996896399</v>
      </c>
      <c r="X2928" s="373">
        <f>IPMT('Assumptions (T&amp;D)'!$C$20,Model!AK$1,'Assumptions (T&amp;D)'!$C$23,Model!$J$2866)</f>
        <v>-0.005114407315</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-0.05739067338</v>
      </c>
      <c r="L2929" s="373">
        <f>IPMT('Assumptions (T&amp;D)'!$C$20,Model!X$1,'Assumptions (T&amp;D)'!$C$23,Model!$K$2866)</f>
        <v>-0.05468062068</v>
      </c>
      <c r="M2929" s="373">
        <f>IPMT('Assumptions (T&amp;D)'!$C$20,Model!Y$1,'Assumptions (T&amp;D)'!$C$23,Model!$K$2866)</f>
        <v>-0.05184184048</v>
      </c>
      <c r="N2929" s="373">
        <f>IPMT('Assumptions (T&amp;D)'!$C$20,Model!Z$1,'Assumptions (T&amp;D)'!$C$23,Model!$K$2866)</f>
        <v>-0.04886821821</v>
      </c>
      <c r="O2929" s="373">
        <f>IPMT('Assumptions (T&amp;D)'!$C$20,Model!AA$1,'Assumptions (T&amp;D)'!$C$23,Model!$K$2866)</f>
        <v>-0.04575334889</v>
      </c>
      <c r="P2929" s="373">
        <f>IPMT('Assumptions (T&amp;D)'!$C$20,Model!AB$1,'Assumptions (T&amp;D)'!$C$23,Model!$K$2866)</f>
        <v>-0.04249052327</v>
      </c>
      <c r="Q2929" s="373">
        <f>IPMT('Assumptions (T&amp;D)'!$C$20,Model!AC$1,'Assumptions (T&amp;D)'!$C$23,Model!$K$2866)</f>
        <v>-0.03907271344</v>
      </c>
      <c r="R2929" s="373">
        <f>IPMT('Assumptions (T&amp;D)'!$C$20,Model!AD$1,'Assumptions (T&amp;D)'!$C$23,Model!$K$2866)</f>
        <v>-0.03549255764</v>
      </c>
      <c r="S2929" s="373">
        <f>IPMT('Assumptions (T&amp;D)'!$C$20,Model!AE$1,'Assumptions (T&amp;D)'!$C$23,Model!$K$2866)</f>
        <v>-0.03174234444</v>
      </c>
      <c r="T2929" s="373">
        <f>IPMT('Assumptions (T&amp;D)'!$C$20,Model!AF$1,'Assumptions (T&amp;D)'!$C$23,Model!$K$2866)</f>
        <v>-0.02781399612</v>
      </c>
      <c r="U2929" s="373">
        <f>IPMT('Assumptions (T&amp;D)'!$C$20,Model!AG$1,'Assumptions (T&amp;D)'!$C$23,Model!$K$2866)</f>
        <v>-0.02369905124</v>
      </c>
      <c r="V2929" s="373">
        <f>IPMT('Assumptions (T&amp;D)'!$C$20,Model!AH$1,'Assumptions (T&amp;D)'!$C$23,Model!$K$2866)</f>
        <v>-0.01938864649</v>
      </c>
      <c r="W2929" s="373">
        <f>IPMT('Assumptions (T&amp;D)'!$C$20,Model!AI$1,'Assumptions (T&amp;D)'!$C$23,Model!$K$2866)</f>
        <v>-0.01487349751</v>
      </c>
      <c r="X2929" s="373">
        <f>IPMT('Assumptions (T&amp;D)'!$C$20,Model!AJ$1,'Assumptions (T&amp;D)'!$C$23,Model!$K$2866)</f>
        <v>-0.01014387896</v>
      </c>
      <c r="Y2929" s="373">
        <f>IPMT('Assumptions (T&amp;D)'!$C$20,Model!AK$1,'Assumptions (T&amp;D)'!$C$23,Model!$K$2866)</f>
        <v>-0.00518960352</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-0.07532169723</v>
      </c>
      <c r="M2930" s="373">
        <f>IPMT('Assumptions (T&amp;D)'!$C$20,Model!X$1,'Assumptions (T&amp;D)'!$C$23,Model!$L$2866)</f>
        <v>-0.07176492124</v>
      </c>
      <c r="N2930" s="373">
        <f>IPMT('Assumptions (T&amp;D)'!$C$20,Model!Y$1,'Assumptions (T&amp;D)'!$C$23,Model!$L$2866)</f>
        <v>-0.06803919839</v>
      </c>
      <c r="O2930" s="373">
        <f>IPMT('Assumptions (T&amp;D)'!$C$20,Model!Z$1,'Assumptions (T&amp;D)'!$C$23,Model!$L$2866)</f>
        <v>-0.06413650371</v>
      </c>
      <c r="P2930" s="373">
        <f>IPMT('Assumptions (T&amp;D)'!$C$20,Model!AA$1,'Assumptions (T&amp;D)'!$C$23,Model!$L$2866)</f>
        <v>-0.06004843103</v>
      </c>
      <c r="Q2930" s="373">
        <f>IPMT('Assumptions (T&amp;D)'!$C$20,Model!AB$1,'Assumptions (T&amp;D)'!$C$23,Model!$L$2866)</f>
        <v>-0.0557661749</v>
      </c>
      <c r="R2930" s="373">
        <f>IPMT('Assumptions (T&amp;D)'!$C$20,Model!AC$1,'Assumptions (T&amp;D)'!$C$23,Model!$L$2866)</f>
        <v>-0.0512805116</v>
      </c>
      <c r="S2930" s="373">
        <f>IPMT('Assumptions (T&amp;D)'!$C$20,Model!AD$1,'Assumptions (T&amp;D)'!$C$23,Model!$L$2866)</f>
        <v>-0.04658177929</v>
      </c>
      <c r="T2930" s="373">
        <f>IPMT('Assumptions (T&amp;D)'!$C$20,Model!AE$1,'Assumptions (T&amp;D)'!$C$23,Model!$L$2866)</f>
        <v>-0.0416598572</v>
      </c>
      <c r="U2930" s="373">
        <f>IPMT('Assumptions (T&amp;D)'!$C$20,Model!AF$1,'Assumptions (T&amp;D)'!$C$23,Model!$L$2866)</f>
        <v>-0.03650414381</v>
      </c>
      <c r="V2930" s="373">
        <f>IPMT('Assumptions (T&amp;D)'!$C$20,Model!AG$1,'Assumptions (T&amp;D)'!$C$23,Model!$L$2866)</f>
        <v>-0.03110353403</v>
      </c>
      <c r="W2930" s="373">
        <f>IPMT('Assumptions (T&amp;D)'!$C$20,Model!AH$1,'Assumptions (T&amp;D)'!$C$23,Model!$L$2866)</f>
        <v>-0.02544639529</v>
      </c>
      <c r="X2930" s="373">
        <f>IPMT('Assumptions (T&amp;D)'!$C$20,Model!AI$1,'Assumptions (T&amp;D)'!$C$23,Model!$L$2866)</f>
        <v>-0.01952054246</v>
      </c>
      <c r="Y2930" s="373">
        <f>IPMT('Assumptions (T&amp;D)'!$C$20,Model!AJ$1,'Assumptions (T&amp;D)'!$C$23,Model!$L$2866)</f>
        <v>-0.01331321162</v>
      </c>
      <c r="Z2930" s="373">
        <f>IPMT('Assumptions (T&amp;D)'!$C$20,Model!AK$1,'Assumptions (T&amp;D)'!$C$23,Model!$L$2866)</f>
        <v>-0.006811032561</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-0.08706747899</v>
      </c>
      <c r="N2931" s="373">
        <f>IPMT('Assumptions (T&amp;D)'!$C$20,Model!X$1,'Assumptions (T&amp;D)'!$C$23,Model!$M$2866)</f>
        <v>-0.08295605387</v>
      </c>
      <c r="O2931" s="373">
        <f>IPMT('Assumptions (T&amp;D)'!$C$20,Model!Y$1,'Assumptions (T&amp;D)'!$C$23,Model!$M$2866)</f>
        <v>-0.07864933604</v>
      </c>
      <c r="P2931" s="373">
        <f>IPMT('Assumptions (T&amp;D)'!$C$20,Model!Z$1,'Assumptions (T&amp;D)'!$C$23,Model!$M$2866)</f>
        <v>-0.07413804913</v>
      </c>
      <c r="Q2931" s="373">
        <f>IPMT('Assumptions (T&amp;D)'!$C$20,Model!AA$1,'Assumptions (T&amp;D)'!$C$23,Model!$M$2866)</f>
        <v>-0.06941247608</v>
      </c>
      <c r="R2931" s="373">
        <f>IPMT('Assumptions (T&amp;D)'!$C$20,Model!AB$1,'Assumptions (T&amp;D)'!$C$23,Model!$M$2866)</f>
        <v>-0.06446243831</v>
      </c>
      <c r="S2931" s="373">
        <f>IPMT('Assumptions (T&amp;D)'!$C$20,Model!AC$1,'Assumptions (T&amp;D)'!$C$23,Model!$M$2866)</f>
        <v>-0.05927727375</v>
      </c>
      <c r="T2931" s="373">
        <f>IPMT('Assumptions (T&amp;D)'!$C$20,Model!AD$1,'Assumptions (T&amp;D)'!$C$23,Model!$M$2866)</f>
        <v>-0.05384581387</v>
      </c>
      <c r="U2931" s="373">
        <f>IPMT('Assumptions (T&amp;D)'!$C$20,Model!AE$1,'Assumptions (T&amp;D)'!$C$23,Model!$M$2866)</f>
        <v>-0.04815635965</v>
      </c>
      <c r="V2931" s="373">
        <f>IPMT('Assumptions (T&amp;D)'!$C$20,Model!AF$1,'Assumptions (T&amp;D)'!$C$23,Model!$M$2866)</f>
        <v>-0.04219665635</v>
      </c>
      <c r="W2931" s="373">
        <f>IPMT('Assumptions (T&amp;D)'!$C$20,Model!AG$1,'Assumptions (T&amp;D)'!$C$23,Model!$M$2866)</f>
        <v>-0.03595386715</v>
      </c>
      <c r="X2931" s="373">
        <f>IPMT('Assumptions (T&amp;D)'!$C$20,Model!AH$1,'Assumptions (T&amp;D)'!$C$23,Model!$M$2866)</f>
        <v>-0.02941454546</v>
      </c>
      <c r="Y2931" s="373">
        <f>IPMT('Assumptions (T&amp;D)'!$C$20,Model!AI$1,'Assumptions (T&amp;D)'!$C$23,Model!$M$2866)</f>
        <v>-0.02256460599</v>
      </c>
      <c r="Z2931" s="373">
        <f>IPMT('Assumptions (T&amp;D)'!$C$20,Model!AJ$1,'Assumptions (T&amp;D)'!$C$23,Model!$M$2866)</f>
        <v>-0.01538929439</v>
      </c>
      <c r="AA2931" s="373">
        <f>IPMT('Assumptions (T&amp;D)'!$C$20,Model!AK$1,'Assumptions (T&amp;D)'!$C$23,Model!$M$2866)</f>
        <v>-0.007873155495</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-0.08645609807</v>
      </c>
      <c r="O2932" s="373">
        <f>IPMT('Assumptions (T&amp;D)'!$C$20,Model!X$1,'Assumptions (T&amp;D)'!$C$23,Model!$N$2866)</f>
        <v>-0.08237354304</v>
      </c>
      <c r="P2932" s="373">
        <f>IPMT('Assumptions (T&amp;D)'!$C$20,Model!Y$1,'Assumptions (T&amp;D)'!$C$23,Model!$N$2866)</f>
        <v>-0.07809706665</v>
      </c>
      <c r="Q2932" s="373">
        <f>IPMT('Assumptions (T&amp;D)'!$C$20,Model!Z$1,'Assumptions (T&amp;D)'!$C$23,Model!$N$2866)</f>
        <v>-0.07361745763</v>
      </c>
      <c r="R2932" s="373">
        <f>IPMT('Assumptions (T&amp;D)'!$C$20,Model!AA$1,'Assumptions (T&amp;D)'!$C$23,Model!$N$2866)</f>
        <v>-0.06892506718</v>
      </c>
      <c r="S2932" s="373">
        <f>IPMT('Assumptions (T&amp;D)'!$C$20,Model!AB$1,'Assumptions (T&amp;D)'!$C$23,Model!$N$2866)</f>
        <v>-0.06400978819</v>
      </c>
      <c r="T2932" s="373">
        <f>IPMT('Assumptions (T&amp;D)'!$C$20,Model!AC$1,'Assumptions (T&amp;D)'!$C$23,Model!$N$2866)</f>
        <v>-0.05886103344</v>
      </c>
      <c r="U2932" s="373">
        <f>IPMT('Assumptions (T&amp;D)'!$C$20,Model!AD$1,'Assumptions (T&amp;D)'!$C$23,Model!$N$2866)</f>
        <v>-0.05346771284</v>
      </c>
      <c r="V2932" s="373">
        <f>IPMT('Assumptions (T&amp;D)'!$C$20,Model!AE$1,'Assumptions (T&amp;D)'!$C$23,Model!$N$2866)</f>
        <v>-0.04781820952</v>
      </c>
      <c r="W2932" s="373">
        <f>IPMT('Assumptions (T&amp;D)'!$C$20,Model!AF$1,'Assumptions (T&amp;D)'!$C$23,Model!$N$2866)</f>
        <v>-0.04190035478</v>
      </c>
      <c r="X2932" s="373">
        <f>IPMT('Assumptions (T&amp;D)'!$C$20,Model!AG$1,'Assumptions (T&amp;D)'!$C$23,Model!$N$2866)</f>
        <v>-0.03570140195</v>
      </c>
      <c r="Y2932" s="373">
        <f>IPMT('Assumptions (T&amp;D)'!$C$20,Model!AH$1,'Assumptions (T&amp;D)'!$C$23,Model!$N$2866)</f>
        <v>-0.02920799886</v>
      </c>
      <c r="Z2932" s="373">
        <f>IPMT('Assumptions (T&amp;D)'!$C$20,Model!AI$1,'Assumptions (T&amp;D)'!$C$23,Model!$N$2866)</f>
        <v>-0.02240615912</v>
      </c>
      <c r="AA2932" s="373">
        <f>IPMT('Assumptions (T&amp;D)'!$C$20,Model!AJ$1,'Assumptions (T&amp;D)'!$C$23,Model!$N$2866)</f>
        <v>-0.01528123199</v>
      </c>
      <c r="AB2932" s="373">
        <f>IPMT('Assumptions (T&amp;D)'!$C$20,Model!AK$1,'Assumptions (T&amp;D)'!$C$23,Model!$N$2866)</f>
        <v>-0.007817870822</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-0.08885425557</v>
      </c>
      <c r="P2933" s="373">
        <f>IPMT('Assumptions (T&amp;D)'!$C$20,Model!X$1,'Assumptions (T&amp;D)'!$C$23,Model!$O$2866)</f>
        <v>-0.08465845682</v>
      </c>
      <c r="Q2933" s="373">
        <f>IPMT('Assumptions (T&amp;D)'!$C$20,Model!Y$1,'Assumptions (T&amp;D)'!$C$23,Model!$O$2866)</f>
        <v>-0.08026335764</v>
      </c>
      <c r="R2933" s="373">
        <f>IPMT('Assumptions (T&amp;D)'!$C$20,Model!Z$1,'Assumptions (T&amp;D)'!$C$23,Model!$O$2866)</f>
        <v>-0.07565949124</v>
      </c>
      <c r="S2933" s="373">
        <f>IPMT('Assumptions (T&amp;D)'!$C$20,Model!AA$1,'Assumptions (T&amp;D)'!$C$23,Model!$O$2866)</f>
        <v>-0.07083694119</v>
      </c>
      <c r="T2933" s="373">
        <f>IPMT('Assumptions (T&amp;D)'!$C$20,Model!AB$1,'Assumptions (T&amp;D)'!$C$23,Model!$O$2866)</f>
        <v>-0.06578532001</v>
      </c>
      <c r="U2933" s="373">
        <f>IPMT('Assumptions (T&amp;D)'!$C$20,Model!AC$1,'Assumptions (T&amp;D)'!$C$23,Model!$O$2866)</f>
        <v>-0.06049374683</v>
      </c>
      <c r="V2933" s="373">
        <f>IPMT('Assumptions (T&amp;D)'!$C$20,Model!AD$1,'Assumptions (T&amp;D)'!$C$23,Model!$O$2866)</f>
        <v>-0.05495082392</v>
      </c>
      <c r="W2933" s="373">
        <f>IPMT('Assumptions (T&amp;D)'!$C$20,Model!AE$1,'Assumptions (T&amp;D)'!$C$23,Model!$O$2866)</f>
        <v>-0.04914461217</v>
      </c>
      <c r="X2933" s="373">
        <f>IPMT('Assumptions (T&amp;D)'!$C$20,Model!AF$1,'Assumptions (T&amp;D)'!$C$23,Model!$O$2866)</f>
        <v>-0.04306260536</v>
      </c>
      <c r="Y2933" s="373">
        <f>IPMT('Assumptions (T&amp;D)'!$C$20,Model!AG$1,'Assumptions (T&amp;D)'!$C$23,Model!$O$2866)</f>
        <v>-0.03669170323</v>
      </c>
      <c r="Z2933" s="373">
        <f>IPMT('Assumptions (T&amp;D)'!$C$20,Model!AH$1,'Assumptions (T&amp;D)'!$C$23,Model!$O$2866)</f>
        <v>-0.03001818325</v>
      </c>
      <c r="AA2933" s="373">
        <f>IPMT('Assumptions (T&amp;D)'!$C$20,Model!AI$1,'Assumptions (T&amp;D)'!$C$23,Model!$O$2866)</f>
        <v>-0.02302767107</v>
      </c>
      <c r="AB2933" s="373">
        <f>IPMT('Assumptions (T&amp;D)'!$C$20,Model!AJ$1,'Assumptions (T&amp;D)'!$C$23,Model!$O$2866)</f>
        <v>-0.01570510956</v>
      </c>
      <c r="AC2933" s="373">
        <f>IPMT('Assumptions (T&amp;D)'!$C$20,Model!AK$1,'Assumptions (T&amp;D)'!$C$23,Model!$O$2866)</f>
        <v>-0.008034726382</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-0.08267871677</v>
      </c>
      <c r="Q2934" s="373">
        <f>IPMT('Assumptions (T&amp;D)'!$C$20,Model!X$1,'Assumptions (T&amp;D)'!$C$23,Model!$P$2866)</f>
        <v>-0.07877453397</v>
      </c>
      <c r="R2934" s="373">
        <f>IPMT('Assumptions (T&amp;D)'!$C$20,Model!Y$1,'Assumptions (T&amp;D)'!$C$23,Model!$P$2866)</f>
        <v>-0.07468490249</v>
      </c>
      <c r="S2934" s="373">
        <f>IPMT('Assumptions (T&amp;D)'!$C$20,Model!Z$1,'Assumptions (T&amp;D)'!$C$23,Model!$P$2866)</f>
        <v>-0.07040101352</v>
      </c>
      <c r="T2934" s="373">
        <f>IPMT('Assumptions (T&amp;D)'!$C$20,Model!AA$1,'Assumptions (T&amp;D)'!$C$23,Model!$P$2866)</f>
        <v>-0.06591363982</v>
      </c>
      <c r="U2934" s="373">
        <f>IPMT('Assumptions (T&amp;D)'!$C$20,Model!AB$1,'Assumptions (T&amp;D)'!$C$23,Model!$P$2866)</f>
        <v>-0.06121311586</v>
      </c>
      <c r="V2934" s="373">
        <f>IPMT('Assumptions (T&amp;D)'!$C$20,Model!AC$1,'Assumptions (T&amp;D)'!$C$23,Model!$P$2866)</f>
        <v>-0.05628931702</v>
      </c>
      <c r="W2934" s="373">
        <f>IPMT('Assumptions (T&amp;D)'!$C$20,Model!AD$1,'Assumptions (T&amp;D)'!$C$23,Model!$P$2866)</f>
        <v>-0.05113163774</v>
      </c>
      <c r="X2934" s="373">
        <f>IPMT('Assumptions (T&amp;D)'!$C$20,Model!AE$1,'Assumptions (T&amp;D)'!$C$23,Model!$P$2866)</f>
        <v>-0.04572896868</v>
      </c>
      <c r="Y2934" s="373">
        <f>IPMT('Assumptions (T&amp;D)'!$C$20,Model!AF$1,'Assumptions (T&amp;D)'!$C$23,Model!$P$2866)</f>
        <v>-0.04006967285</v>
      </c>
      <c r="Z2934" s="373">
        <f>IPMT('Assumptions (T&amp;D)'!$C$20,Model!AG$1,'Assumptions (T&amp;D)'!$C$23,Model!$P$2866)</f>
        <v>-0.03414156047</v>
      </c>
      <c r="AA2934" s="373">
        <f>IPMT('Assumptions (T&amp;D)'!$C$20,Model!AH$1,'Assumptions (T&amp;D)'!$C$23,Model!$P$2866)</f>
        <v>-0.02793186275</v>
      </c>
      <c r="AB2934" s="373">
        <f>IPMT('Assumptions (T&amp;D)'!$C$20,Model!AI$1,'Assumptions (T&amp;D)'!$C$23,Model!$P$2866)</f>
        <v>-0.02142720438</v>
      </c>
      <c r="AC2934" s="373">
        <f>IPMT('Assumptions (T&amp;D)'!$C$20,Model!AJ$1,'Assumptions (T&amp;D)'!$C$23,Model!$P$2866)</f>
        <v>-0.01461357475</v>
      </c>
      <c r="AD2934" s="373">
        <f>IPMT('Assumptions (T&amp;D)'!$C$20,Model!AK$1,'Assumptions (T&amp;D)'!$C$23,Model!$P$2866)</f>
        <v>-0.007476297703</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-0.08892473977</v>
      </c>
      <c r="R2935" s="373">
        <f>IPMT('Assumptions (T&amp;D)'!$C$20,Model!X$1,'Assumptions (T&amp;D)'!$C$23,Model!$Q$2866)</f>
        <v>-0.08472561268</v>
      </c>
      <c r="S2935" s="373">
        <f>IPMT('Assumptions (T&amp;D)'!$C$20,Model!Y$1,'Assumptions (T&amp;D)'!$C$23,Model!$Q$2866)</f>
        <v>-0.08032702705</v>
      </c>
      <c r="T2935" s="373">
        <f>IPMT('Assumptions (T&amp;D)'!$C$20,Model!Z$1,'Assumptions (T&amp;D)'!$C$23,Model!$Q$2866)</f>
        <v>-0.07571950861</v>
      </c>
      <c r="U2935" s="373">
        <f>IPMT('Assumptions (T&amp;D)'!$C$20,Model!AA$1,'Assumptions (T&amp;D)'!$C$23,Model!$Q$2866)</f>
        <v>-0.07089313304</v>
      </c>
      <c r="V2935" s="373">
        <f>IPMT('Assumptions (T&amp;D)'!$C$20,Model!AB$1,'Assumptions (T&amp;D)'!$C$23,Model!$Q$2866)</f>
        <v>-0.06583750463</v>
      </c>
      <c r="W2935" s="373">
        <f>IPMT('Assumptions (T&amp;D)'!$C$20,Model!AC$1,'Assumptions (T&amp;D)'!$C$23,Model!$Q$2866)</f>
        <v>-0.06054173388</v>
      </c>
      <c r="X2935" s="373">
        <f>IPMT('Assumptions (T&amp;D)'!$C$20,Model!AD$1,'Assumptions (T&amp;D)'!$C$23,Model!$Q$2866)</f>
        <v>-0.05499441401</v>
      </c>
      <c r="Y2935" s="373">
        <f>IPMT('Assumptions (T&amp;D)'!$C$20,Model!AE$1,'Assumptions (T&amp;D)'!$C$23,Model!$Q$2866)</f>
        <v>-0.04918359644</v>
      </c>
      <c r="Z2935" s="373">
        <f>IPMT('Assumptions (T&amp;D)'!$C$20,Model!AF$1,'Assumptions (T&amp;D)'!$C$23,Model!$Q$2866)</f>
        <v>-0.04309676505</v>
      </c>
      <c r="AA2935" s="373">
        <f>IPMT('Assumptions (T&amp;D)'!$C$20,Model!AG$1,'Assumptions (T&amp;D)'!$C$23,Model!$Q$2866)</f>
        <v>-0.03672080916</v>
      </c>
      <c r="AB2935" s="373">
        <f>IPMT('Assumptions (T&amp;D)'!$C$20,Model!AH$1,'Assumptions (T&amp;D)'!$C$23,Model!$Q$2866)</f>
        <v>-0.03004199537</v>
      </c>
      <c r="AC2935" s="373">
        <f>IPMT('Assumptions (T&amp;D)'!$C$20,Model!AI$1,'Assumptions (T&amp;D)'!$C$23,Model!$Q$2866)</f>
        <v>-0.02304593792</v>
      </c>
      <c r="AD2935" s="373">
        <f>IPMT('Assumptions (T&amp;D)'!$C$20,Model!AJ$1,'Assumptions (T&amp;D)'!$C$23,Model!$Q$2866)</f>
        <v>-0.01571756774</v>
      </c>
      <c r="AE2935" s="373">
        <f>IPMT('Assumptions (T&amp;D)'!$C$20,Model!AK$1,'Assumptions (T&amp;D)'!$C$23,Model!$Q$2866)</f>
        <v>-0.008041099979</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-0.1028303608</v>
      </c>
      <c r="S2936" s="373">
        <f>IPMT('Assumptions (T&amp;D)'!$C$20,Model!X$1,'Assumptions (T&amp;D)'!$C$23,Model!$R$2866)</f>
        <v>-0.09797459447</v>
      </c>
      <c r="T2936" s="373">
        <f>IPMT('Assumptions (T&amp;D)'!$C$20,Model!Y$1,'Assumptions (T&amp;D)'!$C$23,Model!$R$2866)</f>
        <v>-0.09288817928</v>
      </c>
      <c r="U2936" s="373">
        <f>IPMT('Assumptions (T&amp;D)'!$C$20,Model!Z$1,'Assumptions (T&amp;D)'!$C$23,Model!$R$2866)</f>
        <v>-0.08756015937</v>
      </c>
      <c r="V2936" s="373">
        <f>IPMT('Assumptions (T&amp;D)'!$C$20,Model!AA$1,'Assumptions (T&amp;D)'!$C$23,Model!$R$2866)</f>
        <v>-0.08197905852</v>
      </c>
      <c r="W2936" s="373">
        <f>IPMT('Assumptions (T&amp;D)'!$C$20,Model!AB$1,'Assumptions (T&amp;D)'!$C$23,Model!$R$2866)</f>
        <v>-0.07613285538</v>
      </c>
      <c r="X2936" s="373">
        <f>IPMT('Assumptions (T&amp;D)'!$C$20,Model!AC$1,'Assumptions (T&amp;D)'!$C$23,Model!$R$2866)</f>
        <v>-0.07000895759</v>
      </c>
      <c r="Y2936" s="373">
        <f>IPMT('Assumptions (T&amp;D)'!$C$20,Model!AD$1,'Assumptions (T&amp;D)'!$C$23,Model!$R$2866)</f>
        <v>-0.06359417465</v>
      </c>
      <c r="Z2936" s="373">
        <f>IPMT('Assumptions (T&amp;D)'!$C$20,Model!AE$1,'Assumptions (T&amp;D)'!$C$23,Model!$R$2866)</f>
        <v>-0.05687468952</v>
      </c>
      <c r="AA2936" s="373">
        <f>IPMT('Assumptions (T&amp;D)'!$C$20,Model!AF$1,'Assumptions (T&amp;D)'!$C$23,Model!$R$2866)</f>
        <v>-0.04983602885</v>
      </c>
      <c r="AB2936" s="373">
        <f>IPMT('Assumptions (T&amp;D)'!$C$20,Model!AG$1,'Assumptions (T&amp;D)'!$C$23,Model!$R$2866)</f>
        <v>-0.0424630318</v>
      </c>
      <c r="AC2936" s="373">
        <f>IPMT('Assumptions (T&amp;D)'!$C$20,Model!AH$1,'Assumptions (T&amp;D)'!$C$23,Model!$R$2866)</f>
        <v>-0.03473981739</v>
      </c>
      <c r="AD2936" s="373">
        <f>IPMT('Assumptions (T&amp;D)'!$C$20,Model!AI$1,'Assumptions (T&amp;D)'!$C$23,Model!$R$2866)</f>
        <v>-0.02664975029</v>
      </c>
      <c r="AE2936" s="373">
        <f>IPMT('Assumptions (T&amp;D)'!$C$20,Model!AJ$1,'Assumptions (T&amp;D)'!$C$23,Model!$R$2866)</f>
        <v>-0.01817540501</v>
      </c>
      <c r="AF2936" s="373">
        <f>IPMT('Assumptions (T&amp;D)'!$C$20,Model!AK$1,'Assumptions (T&amp;D)'!$C$23,Model!$R$2866)</f>
        <v>-0.009298528327</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-0.1016141499</v>
      </c>
      <c r="T2937" s="373">
        <f>IPMT('Assumptions (T&amp;D)'!$C$20,Model!X$1,'Assumptions (T&amp;D)'!$C$23,Model!$S$2866)</f>
        <v>-0.09681581451</v>
      </c>
      <c r="U2937" s="373">
        <f>IPMT('Assumptions (T&amp;D)'!$C$20,Model!Y$1,'Assumptions (T&amp;D)'!$C$23,Model!$S$2866)</f>
        <v>-0.09178955815</v>
      </c>
      <c r="V2937" s="373">
        <f>IPMT('Assumptions (T&amp;D)'!$C$20,Model!Z$1,'Assumptions (T&amp;D)'!$C$23,Model!$S$2866)</f>
        <v>-0.0865245546</v>
      </c>
      <c r="W2937" s="373">
        <f>IPMT('Assumptions (T&amp;D)'!$C$20,Model!AA$1,'Assumptions (T&amp;D)'!$C$23,Model!$S$2866)</f>
        <v>-0.08100946339</v>
      </c>
      <c r="X2937" s="373">
        <f>IPMT('Assumptions (T&amp;D)'!$C$20,Model!AB$1,'Assumptions (T&amp;D)'!$C$23,Model!$S$2866)</f>
        <v>-0.07523240535</v>
      </c>
      <c r="Y2937" s="373">
        <f>IPMT('Assumptions (T&amp;D)'!$C$20,Model!AC$1,'Assumptions (T&amp;D)'!$C$23,Model!$S$2866)</f>
        <v>-0.06918093705</v>
      </c>
      <c r="Z2937" s="373">
        <f>IPMT('Assumptions (T&amp;D)'!$C$20,Model!AD$1,'Assumptions (T&amp;D)'!$C$23,Model!$S$2866)</f>
        <v>-0.062842024</v>
      </c>
      <c r="AA2937" s="373">
        <f>IPMT('Assumptions (T&amp;D)'!$C$20,Model!AE$1,'Assumptions (T&amp;D)'!$C$23,Model!$S$2866)</f>
        <v>-0.05620201259</v>
      </c>
      <c r="AB2937" s="373">
        <f>IPMT('Assumptions (T&amp;D)'!$C$20,Model!AF$1,'Assumptions (T&amp;D)'!$C$23,Model!$S$2866)</f>
        <v>-0.04924660063</v>
      </c>
      <c r="AC2937" s="373">
        <f>IPMT('Assumptions (T&amp;D)'!$C$20,Model!AG$1,'Assumptions (T&amp;D)'!$C$23,Model!$S$2866)</f>
        <v>-0.04196080661</v>
      </c>
      <c r="AD2937" s="373">
        <f>IPMT('Assumptions (T&amp;D)'!$C$20,Model!AH$1,'Assumptions (T&amp;D)'!$C$23,Model!$S$2866)</f>
        <v>-0.03432893736</v>
      </c>
      <c r="AE2937" s="373">
        <f>IPMT('Assumptions (T&amp;D)'!$C$20,Model!AI$1,'Assumptions (T&amp;D)'!$C$23,Model!$S$2866)</f>
        <v>-0.02633455433</v>
      </c>
      <c r="AF2937" s="373">
        <f>IPMT('Assumptions (T&amp;D)'!$C$20,Model!AJ$1,'Assumptions (T&amp;D)'!$C$23,Model!$S$2866)</f>
        <v>-0.01796043811</v>
      </c>
      <c r="AG2937" s="373">
        <f>IPMT('Assumptions (T&amp;D)'!$C$20,Model!AK$1,'Assumptions (T&amp;D)'!$C$23,Model!$S$2866)</f>
        <v>-0.009188551365</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-0.09789852185</v>
      </c>
      <c r="U2938" s="373">
        <f>IPMT('Assumptions (T&amp;D)'!$C$20,Model!X$1,'Assumptions (T&amp;D)'!$C$23,Model!$T$2866)</f>
        <v>-0.09327564259</v>
      </c>
      <c r="V2938" s="373">
        <f>IPMT('Assumptions (T&amp;D)'!$C$20,Model!Y$1,'Assumptions (T&amp;D)'!$C$23,Model!$T$2866)</f>
        <v>-0.08843317657</v>
      </c>
      <c r="W2938" s="373">
        <f>IPMT('Assumptions (T&amp;D)'!$C$20,Model!Z$1,'Assumptions (T&amp;D)'!$C$23,Model!$T$2866)</f>
        <v>-0.08336069341</v>
      </c>
      <c r="X2938" s="373">
        <f>IPMT('Assumptions (T&amp;D)'!$C$20,Model!AA$1,'Assumptions (T&amp;D)'!$C$23,Model!$T$2866)</f>
        <v>-0.0780472673</v>
      </c>
      <c r="Y2938" s="373">
        <f>IPMT('Assumptions (T&amp;D)'!$C$20,Model!AB$1,'Assumptions (T&amp;D)'!$C$23,Model!$T$2866)</f>
        <v>-0.07248145345</v>
      </c>
      <c r="Z2938" s="373">
        <f>IPMT('Assumptions (T&amp;D)'!$C$20,Model!AC$1,'Assumptions (T&amp;D)'!$C$23,Model!$T$2866)</f>
        <v>-0.06665126344</v>
      </c>
      <c r="AA2938" s="373">
        <f>IPMT('Assumptions (T&amp;D)'!$C$20,Model!AD$1,'Assumptions (T&amp;D)'!$C$23,Model!$T$2866)</f>
        <v>-0.06054413941</v>
      </c>
      <c r="AB2938" s="373">
        <f>IPMT('Assumptions (T&amp;D)'!$C$20,Model!AE$1,'Assumptions (T&amp;D)'!$C$23,Model!$T$2866)</f>
        <v>-0.05414692698</v>
      </c>
      <c r="AC2938" s="373">
        <f>IPMT('Assumptions (T&amp;D)'!$C$20,Model!AF$1,'Assumptions (T&amp;D)'!$C$23,Model!$T$2866)</f>
        <v>-0.04744584697</v>
      </c>
      <c r="AD2938" s="373">
        <f>IPMT('Assumptions (T&amp;D)'!$C$20,Model!AG$1,'Assumptions (T&amp;D)'!$C$23,Model!$T$2866)</f>
        <v>-0.04042646565</v>
      </c>
      <c r="AE2938" s="373">
        <f>IPMT('Assumptions (T&amp;D)'!$C$20,Model!AH$1,'Assumptions (T&amp;D)'!$C$23,Model!$T$2866)</f>
        <v>-0.03307366372</v>
      </c>
      <c r="AF2938" s="373">
        <f>IPMT('Assumptions (T&amp;D)'!$C$20,Model!AI$1,'Assumptions (T&amp;D)'!$C$23,Model!$T$2866)</f>
        <v>-0.0253716037</v>
      </c>
      <c r="AG2938" s="373">
        <f>IPMT('Assumptions (T&amp;D)'!$C$20,Model!AJ$1,'Assumptions (T&amp;D)'!$C$23,Model!$T$2866)</f>
        <v>-0.01730369583</v>
      </c>
      <c r="AH2938" s="373">
        <f>IPMT('Assumptions (T&amp;D)'!$C$20,Model!AK$1,'Assumptions (T&amp;D)'!$C$23,Model!$T$2866)</f>
        <v>-0.008852562336</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-0.09913511172</v>
      </c>
      <c r="V2939" s="373">
        <f>IPMT('Assumptions (T&amp;D)'!$C$20,Model!X$1,'Assumptions (T&amp;D)'!$C$23,Model!$U$2866)</f>
        <v>-0.09445383928</v>
      </c>
      <c r="W2939" s="373">
        <f>IPMT('Assumptions (T&amp;D)'!$C$20,Model!Y$1,'Assumptions (T&amp;D)'!$C$23,Model!$U$2866)</f>
        <v>-0.08955020641</v>
      </c>
      <c r="X2939" s="373">
        <f>IPMT('Assumptions (T&amp;D)'!$C$20,Model!Z$1,'Assumptions (T&amp;D)'!$C$23,Model!$U$2866)</f>
        <v>-0.08441365097</v>
      </c>
      <c r="Y2939" s="373">
        <f>IPMT('Assumptions (T&amp;D)'!$C$20,Model!AA$1,'Assumptions (T&amp;D)'!$C$23,Model!$U$2866)</f>
        <v>-0.07903310915</v>
      </c>
      <c r="Z2939" s="373">
        <f>IPMT('Assumptions (T&amp;D)'!$C$20,Model!AB$1,'Assumptions (T&amp;D)'!$C$23,Model!$U$2866)</f>
        <v>-0.07339699159</v>
      </c>
      <c r="AA2939" s="373">
        <f>IPMT('Assumptions (T&amp;D)'!$C$20,Model!AC$1,'Assumptions (T&amp;D)'!$C$23,Model!$U$2866)</f>
        <v>-0.06749315845</v>
      </c>
      <c r="AB2939" s="373">
        <f>IPMT('Assumptions (T&amp;D)'!$C$20,Model!AD$1,'Assumptions (T&amp;D)'!$C$23,Model!$U$2866)</f>
        <v>-0.06130889324</v>
      </c>
      <c r="AC2939" s="373">
        <f>IPMT('Assumptions (T&amp;D)'!$C$20,Model!AE$1,'Assumptions (T&amp;D)'!$C$23,Model!$U$2866)</f>
        <v>-0.05483087542</v>
      </c>
      <c r="AD2939" s="373">
        <f>IPMT('Assumptions (T&amp;D)'!$C$20,Model!AF$1,'Assumptions (T&amp;D)'!$C$23,Model!$U$2866)</f>
        <v>-0.04804515176</v>
      </c>
      <c r="AE2939" s="373">
        <f>IPMT('Assumptions (T&amp;D)'!$C$20,Model!AG$1,'Assumptions (T&amp;D)'!$C$23,Model!$U$2866)</f>
        <v>-0.04093710623</v>
      </c>
      <c r="AF2939" s="373">
        <f>IPMT('Assumptions (T&amp;D)'!$C$20,Model!AH$1,'Assumptions (T&amp;D)'!$C$23,Model!$U$2866)</f>
        <v>-0.03349142853</v>
      </c>
      <c r="AG2939" s="373">
        <f>IPMT('Assumptions (T&amp;D)'!$C$20,Model!AI$1,'Assumptions (T&amp;D)'!$C$23,Model!$U$2866)</f>
        <v>-0.02569208115</v>
      </c>
      <c r="AH2939" s="373">
        <f>IPMT('Assumptions (T&amp;D)'!$C$20,Model!AJ$1,'Assumptions (T&amp;D)'!$C$23,Model!$U$2866)</f>
        <v>-0.01752226476</v>
      </c>
      <c r="AI2939" s="373">
        <f>IPMT('Assumptions (T&amp;D)'!$C$20,Model!AK$1,'Assumptions (T&amp;D)'!$C$23,Model!$U$2866)</f>
        <v>-0.008964382093</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-0.1027542185</v>
      </c>
      <c r="W2940" s="373">
        <f>IPMT('Assumptions (T&amp;D)'!$C$20,Model!X$1,'Assumptions (T&amp;D)'!$C$23,Model!$V$2866)</f>
        <v>-0.09790204772</v>
      </c>
      <c r="X2940" s="373">
        <f>IPMT('Assumptions (T&amp;D)'!$C$20,Model!Y$1,'Assumptions (T&amp;D)'!$C$23,Model!$V$2866)</f>
        <v>-0.09281939885</v>
      </c>
      <c r="Y2940" s="373">
        <f>IPMT('Assumptions (T&amp;D)'!$C$20,Model!Z$1,'Assumptions (T&amp;D)'!$C$23,Model!$V$2866)</f>
        <v>-0.08749532415</v>
      </c>
      <c r="Z2940" s="373">
        <f>IPMT('Assumptions (T&amp;D)'!$C$20,Model!AA$1,'Assumptions (T&amp;D)'!$C$23,Model!$V$2866)</f>
        <v>-0.08191835591</v>
      </c>
      <c r="AA2940" s="373">
        <f>IPMT('Assumptions (T&amp;D)'!$C$20,Model!AB$1,'Assumptions (T&amp;D)'!$C$23,Model!$V$2866)</f>
        <v>-0.07607648167</v>
      </c>
      <c r="AB2940" s="373">
        <f>IPMT('Assumptions (T&amp;D)'!$C$20,Model!AC$1,'Assumptions (T&amp;D)'!$C$23,Model!$V$2866)</f>
        <v>-0.06995711841</v>
      </c>
      <c r="AC2940" s="373">
        <f>IPMT('Assumptions (T&amp;D)'!$C$20,Model!AD$1,'Assumptions (T&amp;D)'!$C$23,Model!$V$2866)</f>
        <v>-0.0635470854</v>
      </c>
      <c r="AD2940" s="373">
        <f>IPMT('Assumptions (T&amp;D)'!$C$20,Model!AE$1,'Assumptions (T&amp;D)'!$C$23,Model!$V$2866)</f>
        <v>-0.05683257581</v>
      </c>
      <c r="AE2940" s="373">
        <f>IPMT('Assumptions (T&amp;D)'!$C$20,Model!AF$1,'Assumptions (T&amp;D)'!$C$23,Model!$V$2866)</f>
        <v>-0.04979912703</v>
      </c>
      <c r="AF2940" s="373">
        <f>IPMT('Assumptions (T&amp;D)'!$C$20,Model!AG$1,'Assumptions (T&amp;D)'!$C$23,Model!$V$2866)</f>
        <v>-0.04243158942</v>
      </c>
      <c r="AG2940" s="373">
        <f>IPMT('Assumptions (T&amp;D)'!$C$20,Model!AH$1,'Assumptions (T&amp;D)'!$C$23,Model!$V$2866)</f>
        <v>-0.03471409378</v>
      </c>
      <c r="AH2940" s="373">
        <f>IPMT('Assumptions (T&amp;D)'!$C$20,Model!AI$1,'Assumptions (T&amp;D)'!$C$23,Model!$V$2866)</f>
        <v>-0.02663001709</v>
      </c>
      <c r="AI2940" s="373">
        <f>IPMT('Assumptions (T&amp;D)'!$C$20,Model!AJ$1,'Assumptions (T&amp;D)'!$C$23,Model!$V$2866)</f>
        <v>-0.01816194676</v>
      </c>
      <c r="AJ2940" s="373">
        <f>IPMT('Assumptions (T&amp;D)'!$C$20,Model!AK$1,'Assumptions (T&amp;D)'!$C$23,Model!$V$2866)</f>
        <v>-0.009291643093</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-0.1047834057</v>
      </c>
      <c r="X2941" s="373">
        <f>IPMT('Assumptions (T&amp;D)'!$C$20,Model!X$1,'Assumptions (T&amp;D)'!$C$23,Model!$W$2866)</f>
        <v>-0.09983541445</v>
      </c>
      <c r="Y2941" s="373">
        <f>IPMT('Assumptions (T&amp;D)'!$C$20,Model!Y$1,'Assumptions (T&amp;D)'!$C$23,Model!$W$2866)</f>
        <v>-0.09465239358</v>
      </c>
      <c r="Z2941" s="373">
        <f>IPMT('Assumptions (T&amp;D)'!$C$20,Model!Z$1,'Assumptions (T&amp;D)'!$C$23,Model!$W$2866)</f>
        <v>-0.08922317922</v>
      </c>
      <c r="AA2941" s="373">
        <f>IPMT('Assumptions (T&amp;D)'!$C$20,Model!AA$1,'Assumptions (T&amp;D)'!$C$23,Model!$W$2866)</f>
        <v>-0.08353607717</v>
      </c>
      <c r="AB2941" s="373">
        <f>IPMT('Assumptions (T&amp;D)'!$C$20,Model!AB$1,'Assumptions (T&amp;D)'!$C$23,Model!$W$2866)</f>
        <v>-0.07757883778</v>
      </c>
      <c r="AC2941" s="373">
        <f>IPMT('Assumptions (T&amp;D)'!$C$20,Model!AC$1,'Assumptions (T&amp;D)'!$C$23,Model!$W$2866)</f>
        <v>-0.07133862951</v>
      </c>
      <c r="AD2941" s="373">
        <f>IPMT('Assumptions (T&amp;D)'!$C$20,Model!AD$1,'Assumptions (T&amp;D)'!$C$23,Model!$W$2866)</f>
        <v>-0.06480201135</v>
      </c>
      <c r="AE2941" s="373">
        <f>IPMT('Assumptions (T&amp;D)'!$C$20,Model!AE$1,'Assumptions (T&amp;D)'!$C$23,Model!$W$2866)</f>
        <v>-0.05795490384</v>
      </c>
      <c r="AF2941" s="373">
        <f>IPMT('Assumptions (T&amp;D)'!$C$20,Model!AF$1,'Assumptions (T&amp;D)'!$C$23,Model!$W$2866)</f>
        <v>-0.05078255871</v>
      </c>
      <c r="AG2941" s="373">
        <f>IPMT('Assumptions (T&amp;D)'!$C$20,Model!AG$1,'Assumptions (T&amp;D)'!$C$23,Model!$W$2866)</f>
        <v>-0.04326952719</v>
      </c>
      <c r="AH2941" s="373">
        <f>IPMT('Assumptions (T&amp;D)'!$C$20,Model!AH$1,'Assumptions (T&amp;D)'!$C$23,Model!$W$2866)</f>
        <v>-0.03539962667</v>
      </c>
      <c r="AI2941" s="373">
        <f>IPMT('Assumptions (T&amp;D)'!$C$20,Model!AI$1,'Assumptions (T&amp;D)'!$C$23,Model!$W$2866)</f>
        <v>-0.02715590588</v>
      </c>
      <c r="AJ2941" s="373">
        <f>IPMT('Assumptions (T&amp;D)'!$C$20,Model!AJ$1,'Assumptions (T&amp;D)'!$C$23,Model!$W$2866)</f>
        <v>-0.01852060835</v>
      </c>
      <c r="AK2941" s="373">
        <f>IPMT('Assumptions (T&amp;D)'!$C$20,Model!AK$1,'Assumptions (T&amp;D)'!$C$23,Model!$W$2866)</f>
        <v>-0.009475134185</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-0.1129629394</v>
      </c>
      <c r="Y2942" s="373">
        <f>IPMT('Assumptions (T&amp;D)'!$C$20,Model!X$1,'Assumptions (T&amp;D)'!$C$23,Model!$X$2866)</f>
        <v>-0.1076287012</v>
      </c>
      <c r="Z2942" s="373">
        <f>IPMT('Assumptions (T&amp;D)'!$C$20,Model!Y$1,'Assumptions (T&amp;D)'!$C$23,Model!$X$2866)</f>
        <v>-0.1020410868</v>
      </c>
      <c r="AA2942" s="373">
        <f>IPMT('Assumptions (T&amp;D)'!$C$20,Model!Z$1,'Assumptions (T&amp;D)'!$C$23,Model!$X$2866)</f>
        <v>-0.09618806064</v>
      </c>
      <c r="AB2942" s="373">
        <f>IPMT('Assumptions (T&amp;D)'!$C$20,Model!AA$1,'Assumptions (T&amp;D)'!$C$23,Model!$X$2866)</f>
        <v>-0.09005701576</v>
      </c>
      <c r="AC2942" s="373">
        <f>IPMT('Assumptions (T&amp;D)'!$C$20,Model!AB$1,'Assumptions (T&amp;D)'!$C$23,Model!$X$2866)</f>
        <v>-0.08363474624</v>
      </c>
      <c r="AD2942" s="373">
        <f>IPMT('Assumptions (T&amp;D)'!$C$20,Model!AC$1,'Assumptions (T&amp;D)'!$C$23,Model!$X$2866)</f>
        <v>-0.07690741892</v>
      </c>
      <c r="AE2942" s="373">
        <f>IPMT('Assumptions (T&amp;D)'!$C$20,Model!AD$1,'Assumptions (T&amp;D)'!$C$23,Model!$X$2866)</f>
        <v>-0.06986054355</v>
      </c>
      <c r="AF2942" s="373">
        <f>IPMT('Assumptions (T&amp;D)'!$C$20,Model!AE$1,'Assumptions (T&amp;D)'!$C$23,Model!$X$2866)</f>
        <v>-0.06247894161</v>
      </c>
      <c r="AG2942" s="373">
        <f>IPMT('Assumptions (T&amp;D)'!$C$20,Model!AF$1,'Assumptions (T&amp;D)'!$C$23,Model!$X$2866)</f>
        <v>-0.05474671357</v>
      </c>
      <c r="AH2942" s="373">
        <f>IPMT('Assumptions (T&amp;D)'!$C$20,Model!AG$1,'Assumptions (T&amp;D)'!$C$23,Model!$X$2866)</f>
        <v>-0.0466472047</v>
      </c>
      <c r="AI2942" s="373">
        <f>IPMT('Assumptions (T&amp;D)'!$C$20,Model!AH$1,'Assumptions (T&amp;D)'!$C$23,Model!$X$2866)</f>
        <v>-0.03816296916</v>
      </c>
      <c r="AJ2942" s="373">
        <f>IPMT('Assumptions (T&amp;D)'!$C$20,Model!AI$1,'Assumptions (T&amp;D)'!$C$23,Model!$X$2866)</f>
        <v>-0.02927573243</v>
      </c>
      <c r="AK2942" s="373">
        <f>IPMT('Assumptions (T&amp;D)'!$C$20,Model!AJ$1,'Assumptions (T&amp;D)'!$C$23,Model!$X$2866)</f>
        <v>-0.01996635196</v>
      </c>
      <c r="AL2942" s="373">
        <f>IPMT('Assumptions (T&amp;D)'!$C$20,Model!AK$1,'Assumptions (T&amp;D)'!$C$23,Model!$X$2866)</f>
        <v>-0.01021477591</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-0.1183091979</v>
      </c>
      <c r="Z2943" s="373">
        <f>IPMT('Assumptions (T&amp;D)'!$C$20,Model!X$1,'Assumptions (T&amp;D)'!$C$23,Model!$Y$2866)</f>
        <v>-0.1127225034</v>
      </c>
      <c r="AA2943" s="373">
        <f>IPMT('Assumptions (T&amp;D)'!$C$20,Model!Y$1,'Assumptions (T&amp;D)'!$C$23,Model!$Y$2866)</f>
        <v>-0.1068704409</v>
      </c>
      <c r="AB2943" s="373">
        <f>IPMT('Assumptions (T&amp;D)'!$C$20,Model!Z$1,'Assumptions (T&amp;D)'!$C$23,Model!$Y$2866)</f>
        <v>-0.1007404054</v>
      </c>
      <c r="AC2943" s="373">
        <f>IPMT('Assumptions (T&amp;D)'!$C$20,Model!AA$1,'Assumptions (T&amp;D)'!$C$23,Model!$Y$2866)</f>
        <v>-0.09431919319</v>
      </c>
      <c r="AD2943" s="373">
        <f>IPMT('Assumptions (T&amp;D)'!$C$20,Model!AB$1,'Assumptions (T&amp;D)'!$C$23,Model!$Y$2866)</f>
        <v>-0.08759297343</v>
      </c>
      <c r="AE2943" s="373">
        <f>IPMT('Assumptions (T&amp;D)'!$C$20,Model!AC$1,'Assumptions (T&amp;D)'!$C$23,Model!$Y$2866)</f>
        <v>-0.08054725822</v>
      </c>
      <c r="AF2943" s="373">
        <f>IPMT('Assumptions (T&amp;D)'!$C$20,Model!AD$1,'Assumptions (T&amp;D)'!$C$23,Model!$Y$2866)</f>
        <v>-0.07316687155</v>
      </c>
      <c r="AG2943" s="373">
        <f>IPMT('Assumptions (T&amp;D)'!$C$20,Model!AE$1,'Assumptions (T&amp;D)'!$C$23,Model!$Y$2866)</f>
        <v>-0.06543591651</v>
      </c>
      <c r="AH2943" s="373">
        <f>IPMT('Assumptions (T&amp;D)'!$C$20,Model!AF$1,'Assumptions (T&amp;D)'!$C$23,Model!$Y$2866)</f>
        <v>-0.0573377411</v>
      </c>
      <c r="AI2943" s="373">
        <f>IPMT('Assumptions (T&amp;D)'!$C$20,Model!AG$1,'Assumptions (T&amp;D)'!$C$23,Model!$Y$2866)</f>
        <v>-0.04885490236</v>
      </c>
      <c r="AJ2943" s="373">
        <f>IPMT('Assumptions (T&amp;D)'!$C$20,Model!AH$1,'Assumptions (T&amp;D)'!$C$23,Model!$Y$2866)</f>
        <v>-0.03996912879</v>
      </c>
      <c r="AK2943" s="373">
        <f>IPMT('Assumptions (T&amp;D)'!$C$20,Model!AI$1,'Assumptions (T&amp;D)'!$C$23,Model!$Y$2866)</f>
        <v>-0.03066128096</v>
      </c>
      <c r="AL2943" s="373">
        <f>IPMT('Assumptions (T&amp;D)'!$C$20,Model!AJ$1,'Assumptions (T&amp;D)'!$C$23,Model!$Y$2866)</f>
        <v>-0.02091131037</v>
      </c>
      <c r="AM2943" s="373">
        <f>IPMT('Assumptions (T&amp;D)'!$C$20,Model!AK$1,'Assumptions (T&amp;D)'!$C$23,Model!$Y$2866)</f>
        <v>-0.01069821617</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-0.1238225585</v>
      </c>
      <c r="AA2944" s="373">
        <f>IPMT('Assumptions (T&amp;D)'!$C$20,Model!X$1,'Assumptions (T&amp;D)'!$C$23,Model!$Z$2866)</f>
        <v>-0.1179755168</v>
      </c>
      <c r="AB2944" s="373">
        <f>IPMT('Assumptions (T&amp;D)'!$C$20,Model!Y$1,'Assumptions (T&amp;D)'!$C$23,Model!$Z$2866)</f>
        <v>-0.1118507406</v>
      </c>
      <c r="AC2944" s="373">
        <f>IPMT('Assumptions (T&amp;D)'!$C$20,Model!Z$1,'Assumptions (T&amp;D)'!$C$23,Model!$Z$2866)</f>
        <v>-0.1054350376</v>
      </c>
      <c r="AD2944" s="373">
        <f>IPMT('Assumptions (T&amp;D)'!$C$20,Model!AA$1,'Assumptions (T&amp;D)'!$C$23,Model!$Z$2866)</f>
        <v>-0.09871458869</v>
      </c>
      <c r="AE2944" s="373">
        <f>IPMT('Assumptions (T&amp;D)'!$C$20,Model!AB$1,'Assumptions (T&amp;D)'!$C$23,Model!$Z$2866)</f>
        <v>-0.09167491845</v>
      </c>
      <c r="AF2944" s="373">
        <f>IPMT('Assumptions (T&amp;D)'!$C$20,Model!AC$1,'Assumptions (T&amp;D)'!$C$23,Model!$Z$2866)</f>
        <v>-0.08430086387</v>
      </c>
      <c r="AG2944" s="373">
        <f>IPMT('Assumptions (T&amp;D)'!$C$20,Model!AD$1,'Assumptions (T&amp;D)'!$C$23,Model!$Z$2866)</f>
        <v>-0.0765765417</v>
      </c>
      <c r="AH2944" s="373">
        <f>IPMT('Assumptions (T&amp;D)'!$C$20,Model!AE$1,'Assumptions (T&amp;D)'!$C$23,Model!$Z$2866)</f>
        <v>-0.06848531423</v>
      </c>
      <c r="AI2944" s="373">
        <f>IPMT('Assumptions (T&amp;D)'!$C$20,Model!AF$1,'Assumptions (T&amp;D)'!$C$23,Model!$Z$2866)</f>
        <v>-0.06000975345</v>
      </c>
      <c r="AJ2944" s="373">
        <f>IPMT('Assumptions (T&amp;D)'!$C$20,Model!AG$1,'Assumptions (T&amp;D)'!$C$23,Model!$Z$2866)</f>
        <v>-0.05113160354</v>
      </c>
      <c r="AK2944" s="373">
        <f>IPMT('Assumptions (T&amp;D)'!$C$20,Model!AH$1,'Assumptions (T&amp;D)'!$C$23,Model!$Z$2866)</f>
        <v>-0.0418317415</v>
      </c>
      <c r="AL2944" s="373">
        <f>IPMT('Assumptions (T&amp;D)'!$C$20,Model!AI$1,'Assumptions (T&amp;D)'!$C$23,Model!$Z$2866)</f>
        <v>-0.03209013602</v>
      </c>
      <c r="AM2944" s="373">
        <f>IPMT('Assumptions (T&amp;D)'!$C$20,Model!AJ$1,'Assumptions (T&amp;D)'!$C$23,Model!$Z$2866)</f>
        <v>-0.02188580428</v>
      </c>
      <c r="AN2944" s="373">
        <f>IPMT('Assumptions (T&amp;D)'!$C$20,Model!AK$1,'Assumptions (T&amp;D)'!$C$23,Model!$Z$2866)</f>
        <v>-0.01119676678</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-0.1295075358</v>
      </c>
      <c r="AB2945" s="373">
        <f>IPMT('Assumptions (T&amp;D)'!$C$20,Model!X$1,'Assumptions (T&amp;D)'!$C$23,Model!$AA$2866)</f>
        <v>-0.1233920431</v>
      </c>
      <c r="AC2945" s="373">
        <f>IPMT('Assumptions (T&amp;D)'!$C$20,Model!Y$1,'Assumptions (T&amp;D)'!$C$23,Model!$AA$2866)</f>
        <v>-0.1169860644</v>
      </c>
      <c r="AD2945" s="373">
        <f>IPMT('Assumptions (T&amp;D)'!$C$20,Model!Z$1,'Assumptions (T&amp;D)'!$C$23,Model!$AA$2866)</f>
        <v>-0.1102758018</v>
      </c>
      <c r="AE2945" s="373">
        <f>IPMT('Assumptions (T&amp;D)'!$C$20,Model!AA$1,'Assumptions (T&amp;D)'!$C$23,Model!$AA$2866)</f>
        <v>-0.1032468016</v>
      </c>
      <c r="AF2945" s="373">
        <f>IPMT('Assumptions (T&amp;D)'!$C$20,Model!AB$1,'Assumptions (T&amp;D)'!$C$23,Model!$AA$2866)</f>
        <v>-0.09588392401</v>
      </c>
      <c r="AG2945" s="373">
        <f>IPMT('Assumptions (T&amp;D)'!$C$20,Model!AC$1,'Assumptions (T&amp;D)'!$C$23,Model!$AA$2866)</f>
        <v>-0.08817130969</v>
      </c>
      <c r="AH2945" s="373">
        <f>IPMT('Assumptions (T&amp;D)'!$C$20,Model!AD$1,'Assumptions (T&amp;D)'!$C$23,Model!$AA$2866)</f>
        <v>-0.0800923462</v>
      </c>
      <c r="AI2945" s="373">
        <f>IPMT('Assumptions (T&amp;D)'!$C$20,Model!AE$1,'Assumptions (T&amp;D)'!$C$23,Model!$AA$2866)</f>
        <v>-0.07162963193</v>
      </c>
      <c r="AJ2945" s="373">
        <f>IPMT('Assumptions (T&amp;D)'!$C$20,Model!AF$1,'Assumptions (T&amp;D)'!$C$23,Model!$AA$2866)</f>
        <v>-0.06276493874</v>
      </c>
      <c r="AK2945" s="373">
        <f>IPMT('Assumptions (T&amp;D)'!$C$20,Model!AG$1,'Assumptions (T&amp;D)'!$C$23,Model!$AA$2866)</f>
        <v>-0.05347917262</v>
      </c>
      <c r="AL2945" s="373">
        <f>IPMT('Assumptions (T&amp;D)'!$C$20,Model!AH$1,'Assumptions (T&amp;D)'!$C$23,Model!$AA$2866)</f>
        <v>-0.04375233261</v>
      </c>
      <c r="AM2945" s="373">
        <f>IPMT('Assumptions (T&amp;D)'!$C$20,Model!AI$1,'Assumptions (T&amp;D)'!$C$23,Model!$AA$2866)</f>
        <v>-0.0335634677</v>
      </c>
      <c r="AN2945" s="373">
        <f>IPMT('Assumptions (T&amp;D)'!$C$20,Model!AJ$1,'Assumptions (T&amp;D)'!$C$23,Model!$AA$2866)</f>
        <v>-0.0228906317</v>
      </c>
      <c r="AO2945" s="373">
        <f>IPMT('Assumptions (T&amp;D)'!$C$20,Model!AK$1,'Assumptions (T&amp;D)'!$C$23,Model!$AA$2866)</f>
        <v>-0.011710836</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-0.1353687581</v>
      </c>
      <c r="AC2946" s="373">
        <f>IPMT('Assumptions (T&amp;D)'!$C$20,Model!X$1,'Assumptions (T&amp;D)'!$C$23,Model!$AB$2866)</f>
        <v>-0.1289764918</v>
      </c>
      <c r="AD2946" s="373">
        <f>IPMT('Assumptions (T&amp;D)'!$C$20,Model!Y$1,'Assumptions (T&amp;D)'!$C$23,Model!$AB$2866)</f>
        <v>-0.1222805928</v>
      </c>
      <c r="AE2946" s="373">
        <f>IPMT('Assumptions (T&amp;D)'!$C$20,Model!Z$1,'Assumptions (T&amp;D)'!$C$23,Model!$AB$2866)</f>
        <v>-0.1152666387</v>
      </c>
      <c r="AF2946" s="373">
        <f>IPMT('Assumptions (T&amp;D)'!$C$20,Model!AA$1,'Assumptions (T&amp;D)'!$C$23,Model!$AB$2866)</f>
        <v>-0.1079195217</v>
      </c>
      <c r="AG2946" s="373">
        <f>IPMT('Assumptions (T&amp;D)'!$C$20,Model!AB$1,'Assumptions (T&amp;D)'!$C$23,Model!$AB$2866)</f>
        <v>-0.1002234166</v>
      </c>
      <c r="AH2946" s="373">
        <f>IPMT('Assumptions (T&amp;D)'!$C$20,Model!AC$1,'Assumptions (T&amp;D)'!$C$23,Model!$AB$2866)</f>
        <v>-0.09216174657</v>
      </c>
      <c r="AI2946" s="373">
        <f>IPMT('Assumptions (T&amp;D)'!$C$20,Model!AD$1,'Assumptions (T&amp;D)'!$C$23,Model!$AB$2866)</f>
        <v>-0.0837171472</v>
      </c>
      <c r="AJ2946" s="373">
        <f>IPMT('Assumptions (T&amp;D)'!$C$20,Model!AE$1,'Assumptions (T&amp;D)'!$C$23,Model!$AB$2866)</f>
        <v>-0.07487142935</v>
      </c>
      <c r="AK2946" s="373">
        <f>IPMT('Assumptions (T&amp;D)'!$C$20,Model!AF$1,'Assumptions (T&amp;D)'!$C$23,Model!$AB$2866)</f>
        <v>-0.06560553991</v>
      </c>
      <c r="AL2946" s="373">
        <f>IPMT('Assumptions (T&amp;D)'!$C$20,Model!AG$1,'Assumptions (T&amp;D)'!$C$23,Model!$AB$2866)</f>
        <v>-0.05589952072</v>
      </c>
      <c r="AM2946" s="373">
        <f>IPMT('Assumptions (T&amp;D)'!$C$20,Model!AH$1,'Assumptions (T&amp;D)'!$C$23,Model!$AB$2866)</f>
        <v>-0.04573246562</v>
      </c>
      <c r="AN2946" s="373">
        <f>IPMT('Assumptions (T&amp;D)'!$C$20,Model!AI$1,'Assumptions (T&amp;D)'!$C$23,Model!$AB$2866)</f>
        <v>-0.03508247541</v>
      </c>
      <c r="AO2946" s="373">
        <f>IPMT('Assumptions (T&amp;D)'!$C$20,Model!AJ$1,'Assumptions (T&amp;D)'!$C$23,Model!$AB$2866)</f>
        <v>-0.02392661065</v>
      </c>
      <c r="AP2946" s="373">
        <f>IPMT('Assumptions (T&amp;D)'!$C$20,Model!AK$1,'Assumptions (T&amp;D)'!$C$23,Model!$AB$2866)</f>
        <v>-0.01224084232</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-0.1414109693</v>
      </c>
      <c r="AD2947" s="373">
        <f>IPMT('Assumptions (T&amp;D)'!$C$20,Model!X$1,'Assumptions (T&amp;D)'!$C$23,Model!$AC$2866)</f>
        <v>-0.1347333829</v>
      </c>
      <c r="AE2947" s="373">
        <f>IPMT('Assumptions (T&amp;D)'!$C$20,Model!Y$1,'Assumptions (T&amp;D)'!$C$23,Model!$AC$2866)</f>
        <v>-0.1277386111</v>
      </c>
      <c r="AF2947" s="373">
        <f>IPMT('Assumptions (T&amp;D)'!$C$20,Model!Z$1,'Assumptions (T&amp;D)'!$C$23,Model!$AC$2866)</f>
        <v>-0.1204115878</v>
      </c>
      <c r="AG2947" s="373">
        <f>IPMT('Assumptions (T&amp;D)'!$C$20,Model!AA$1,'Assumptions (T&amp;D)'!$C$23,Model!$AC$2866)</f>
        <v>-0.1127365307</v>
      </c>
      <c r="AH2947" s="373">
        <f>IPMT('Assumptions (T&amp;D)'!$C$20,Model!AB$1,'Assumptions (T&amp;D)'!$C$23,Model!$AC$2866)</f>
        <v>-0.1046969085</v>
      </c>
      <c r="AI2947" s="373">
        <f>IPMT('Assumptions (T&amp;D)'!$C$20,Model!AC$1,'Assumptions (T&amp;D)'!$C$23,Model!$AC$2866)</f>
        <v>-0.09627540425</v>
      </c>
      <c r="AJ2947" s="373">
        <f>IPMT('Assumptions (T&amp;D)'!$C$20,Model!AD$1,'Assumptions (T&amp;D)'!$C$23,Model!$AC$2866)</f>
        <v>-0.08745387852</v>
      </c>
      <c r="AK2947" s="373">
        <f>IPMT('Assumptions (T&amp;D)'!$C$20,Model!AE$1,'Assumptions (T&amp;D)'!$C$23,Model!$AC$2866)</f>
        <v>-0.07821333033</v>
      </c>
      <c r="AL2947" s="373">
        <f>IPMT('Assumptions (T&amp;D)'!$C$20,Model!AF$1,'Assumptions (T&amp;D)'!$C$23,Model!$AC$2866)</f>
        <v>-0.06853385609</v>
      </c>
      <c r="AM2947" s="373">
        <f>IPMT('Assumptions (T&amp;D)'!$C$20,Model!AG$1,'Assumptions (T&amp;D)'!$C$23,Model!$AC$2866)</f>
        <v>-0.05839460682</v>
      </c>
      <c r="AN2947" s="373">
        <f>IPMT('Assumptions (T&amp;D)'!$C$20,Model!AH$1,'Assumptions (T&amp;D)'!$C$23,Model!$AC$2866)</f>
        <v>-0.04777374322</v>
      </c>
      <c r="AO2947" s="373">
        <f>IPMT('Assumptions (T&amp;D)'!$C$20,Model!AI$1,'Assumptions (T&amp;D)'!$C$23,Model!$AC$2866)</f>
        <v>-0.03664838859</v>
      </c>
      <c r="AP2947" s="373">
        <f>IPMT('Assumptions (T&amp;D)'!$C$20,Model!AJ$1,'Assumptions (T&amp;D)'!$C$23,Model!$AC$2866)</f>
        <v>-0.02499457962</v>
      </c>
      <c r="AQ2947" s="373">
        <f>IPMT('Assumptions (T&amp;D)'!$C$20,Model!AK$1,'Assumptions (T&amp;D)'!$C$23,Model!$AC$2866)</f>
        <v>-0.01278721473</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-0.1476390318</v>
      </c>
      <c r="AE2948" s="373">
        <f>IPMT('Assumptions (T&amp;D)'!$C$20,Model!X$1,'Assumptions (T&amp;D)'!$C$23,Model!$AD$2866)</f>
        <v>-0.1406673492</v>
      </c>
      <c r="AF2948" s="373">
        <f>IPMT('Assumptions (T&amp;D)'!$C$20,Model!Y$1,'Assumptions (T&amp;D)'!$C$23,Model!$AD$2866)</f>
        <v>-0.1333645118</v>
      </c>
      <c r="AG2948" s="373">
        <f>IPMT('Assumptions (T&amp;D)'!$C$20,Model!Z$1,'Assumptions (T&amp;D)'!$C$23,Model!$AD$2866)</f>
        <v>-0.1257147895</v>
      </c>
      <c r="AH2948" s="373">
        <f>IPMT('Assumptions (T&amp;D)'!$C$20,Model!AA$1,'Assumptions (T&amp;D)'!$C$23,Model!$AD$2866)</f>
        <v>-0.1177017054</v>
      </c>
      <c r="AI2948" s="373">
        <f>IPMT('Assumptions (T&amp;D)'!$C$20,Model!AB$1,'Assumptions (T&amp;D)'!$C$23,Model!$AD$2866)</f>
        <v>-0.1093079998</v>
      </c>
      <c r="AJ2948" s="373">
        <f>IPMT('Assumptions (T&amp;D)'!$C$20,Model!AC$1,'Assumptions (T&amp;D)'!$C$23,Model!$AD$2866)</f>
        <v>-0.1005155933</v>
      </c>
      <c r="AK2948" s="373">
        <f>IPMT('Assumptions (T&amp;D)'!$C$20,Model!AD$1,'Assumptions (T&amp;D)'!$C$23,Model!$AD$2866)</f>
        <v>-0.09130554736</v>
      </c>
      <c r="AL2948" s="373">
        <f>IPMT('Assumptions (T&amp;D)'!$C$20,Model!AE$1,'Assumptions (T&amp;D)'!$C$23,Model!$AD$2866)</f>
        <v>-0.08165802428</v>
      </c>
      <c r="AM2948" s="373">
        <f>IPMT('Assumptions (T&amp;D)'!$C$20,Model!AF$1,'Assumptions (T&amp;D)'!$C$23,Model!$AD$2866)</f>
        <v>-0.07155224386</v>
      </c>
      <c r="AN2948" s="373">
        <f>IPMT('Assumptions (T&amp;D)'!$C$20,Model!AG$1,'Assumptions (T&amp;D)'!$C$23,Model!$AD$2866)</f>
        <v>-0.06096643887</v>
      </c>
      <c r="AO2948" s="373">
        <f>IPMT('Assumptions (T&amp;D)'!$C$20,Model!AH$1,'Assumptions (T&amp;D)'!$C$23,Model!$AD$2866)</f>
        <v>-0.04987780814</v>
      </c>
      <c r="AP2948" s="373">
        <f>IPMT('Assumptions (T&amp;D)'!$C$20,Model!AI$1,'Assumptions (T&amp;D)'!$C$23,Model!$AD$2866)</f>
        <v>-0.03826246745</v>
      </c>
      <c r="AQ2948" s="373">
        <f>IPMT('Assumptions (T&amp;D)'!$C$20,Model!AJ$1,'Assumptions (T&amp;D)'!$C$23,Model!$AD$2866)</f>
        <v>-0.02609539808</v>
      </c>
      <c r="AR2948" s="373">
        <f>IPMT('Assumptions (T&amp;D)'!$C$20,Model!AK$1,'Assumptions (T&amp;D)'!$C$23,Model!$AD$2866)</f>
        <v>-0.01335039291</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-0.1540579297</v>
      </c>
      <c r="AF2949" s="373">
        <f>IPMT('Assumptions (T&amp;D)'!$C$20,Model!X$1,'Assumptions (T&amp;D)'!$C$23,Model!$AE$2866)</f>
        <v>-0.1467831395</v>
      </c>
      <c r="AG2949" s="373">
        <f>IPMT('Assumptions (T&amp;D)'!$C$20,Model!Y$1,'Assumptions (T&amp;D)'!$C$23,Model!$AE$2866)</f>
        <v>-0.1391627968</v>
      </c>
      <c r="AH2949" s="373">
        <f>IPMT('Assumptions (T&amp;D)'!$C$20,Model!Z$1,'Assumptions (T&amp;D)'!$C$23,Model!$AE$2866)</f>
        <v>-0.1311804878</v>
      </c>
      <c r="AI2949" s="373">
        <f>IPMT('Assumptions (T&amp;D)'!$C$20,Model!AA$1,'Assumptions (T&amp;D)'!$C$23,Model!$AE$2866)</f>
        <v>-0.1228190191</v>
      </c>
      <c r="AJ2949" s="373">
        <f>IPMT('Assumptions (T&amp;D)'!$C$20,Model!AB$1,'Assumptions (T&amp;D)'!$C$23,Model!$AE$2866)</f>
        <v>-0.1140603806</v>
      </c>
      <c r="AK2949" s="373">
        <f>IPMT('Assumptions (T&amp;D)'!$C$20,Model!AC$1,'Assumptions (T&amp;D)'!$C$23,Model!$AE$2866)</f>
        <v>-0.1048857068</v>
      </c>
      <c r="AL2949" s="373">
        <f>IPMT('Assumptions (T&amp;D)'!$C$20,Model!AD$1,'Assumptions (T&amp;D)'!$C$23,Model!$AE$2866)</f>
        <v>-0.09527523601</v>
      </c>
      <c r="AM2949" s="373">
        <f>IPMT('Assumptions (T&amp;D)'!$C$20,Model!AE$1,'Assumptions (T&amp;D)'!$C$23,Model!$AE$2866)</f>
        <v>-0.08520826786</v>
      </c>
      <c r="AN2949" s="373">
        <f>IPMT('Assumptions (T&amp;D)'!$C$20,Model!AF$1,'Assumptions (T&amp;D)'!$C$23,Model!$AE$2866)</f>
        <v>-0.07466311871</v>
      </c>
      <c r="AO2949" s="373">
        <f>IPMT('Assumptions (T&amp;D)'!$C$20,Model!AG$1,'Assumptions (T&amp;D)'!$C$23,Model!$AE$2866)</f>
        <v>-0.06361707498</v>
      </c>
      <c r="AP2949" s="373">
        <f>IPMT('Assumptions (T&amp;D)'!$C$20,Model!AH$1,'Assumptions (T&amp;D)'!$C$23,Model!$AE$2866)</f>
        <v>-0.05204634417</v>
      </c>
      <c r="AQ2949" s="373">
        <f>IPMT('Assumptions (T&amp;D)'!$C$20,Model!AI$1,'Assumptions (T&amp;D)'!$C$23,Model!$AE$2866)</f>
        <v>-0.03992600365</v>
      </c>
      <c r="AR2949" s="373">
        <f>IPMT('Assumptions (T&amp;D)'!$C$20,Model!AJ$1,'Assumptions (T&amp;D)'!$C$23,Model!$AE$2866)</f>
        <v>-0.02722994695</v>
      </c>
      <c r="AS2949" s="373">
        <f>IPMT('Assumptions (T&amp;D)'!$C$20,Model!AK$1,'Assumptions (T&amp;D)'!$C$23,Model!$AE$2866)</f>
        <v>-0.01393082756</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-0.1606727715</v>
      </c>
      <c r="AG2950" s="373">
        <f>IPMT('Assumptions (T&amp;D)'!$C$20,Model!X$1,'Assumptions (T&amp;D)'!$C$23,Model!$AF$2866)</f>
        <v>-0.1530856209</v>
      </c>
      <c r="AH2950" s="373">
        <f>IPMT('Assumptions (T&amp;D)'!$C$20,Model!Y$1,'Assumptions (T&amp;D)'!$C$23,Model!$AF$2866)</f>
        <v>-0.1451380807</v>
      </c>
      <c r="AI2950" s="373">
        <f>IPMT('Assumptions (T&amp;D)'!$C$20,Model!Z$1,'Assumptions (T&amp;D)'!$C$23,Model!$AF$2866)</f>
        <v>-0.1368130324</v>
      </c>
      <c r="AJ2950" s="373">
        <f>IPMT('Assumptions (T&amp;D)'!$C$20,Model!AA$1,'Assumptions (T&amp;D)'!$C$23,Model!$AF$2866)</f>
        <v>-0.1280925443</v>
      </c>
      <c r="AK2950" s="373">
        <f>IPMT('Assumptions (T&amp;D)'!$C$20,Model!AB$1,'Assumptions (T&amp;D)'!$C$23,Model!$AF$2866)</f>
        <v>-0.1189578329</v>
      </c>
      <c r="AL2950" s="373">
        <f>IPMT('Assumptions (T&amp;D)'!$C$20,Model!AC$1,'Assumptions (T&amp;D)'!$C$23,Model!$AF$2866)</f>
        <v>-0.1093892228</v>
      </c>
      <c r="AM2950" s="373">
        <f>IPMT('Assumptions (T&amp;D)'!$C$20,Model!AD$1,'Assumptions (T&amp;D)'!$C$23,Model!$AF$2866)</f>
        <v>-0.0993661037</v>
      </c>
      <c r="AN2950" s="373">
        <f>IPMT('Assumptions (T&amp;D)'!$C$20,Model!AE$1,'Assumptions (T&amp;D)'!$C$23,Model!$AF$2866)</f>
        <v>-0.08886688645</v>
      </c>
      <c r="AO2950" s="373">
        <f>IPMT('Assumptions (T&amp;D)'!$C$20,Model!AF$1,'Assumptions (T&amp;D)'!$C$23,Model!$AF$2866)</f>
        <v>-0.07786895637</v>
      </c>
      <c r="AP2950" s="373">
        <f>IPMT('Assumptions (T&amp;D)'!$C$20,Model!AG$1,'Assumptions (T&amp;D)'!$C$23,Model!$AF$2866)</f>
        <v>-0.06634862462</v>
      </c>
      <c r="AQ2950" s="373">
        <f>IPMT('Assumptions (T&amp;D)'!$C$20,Model!AH$1,'Assumptions (T&amp;D)'!$C$23,Model!$AF$2866)</f>
        <v>-0.0542810771</v>
      </c>
      <c r="AR2950" s="373">
        <f>IPMT('Assumptions (T&amp;D)'!$C$20,Model!AI$1,'Assumptions (T&amp;D)'!$C$23,Model!$AF$2866)</f>
        <v>-0.04164032108</v>
      </c>
      <c r="AS2950" s="373">
        <f>IPMT('Assumptions (T&amp;D)'!$C$20,Model!AJ$1,'Assumptions (T&amp;D)'!$C$23,Model!$AF$2866)</f>
        <v>-0.02839912915</v>
      </c>
      <c r="AT2950" s="373">
        <f>IPMT('Assumptions (T&amp;D)'!$C$20,Model!AK$1,'Assumptions (T&amp;D)'!$C$23,Model!$AF$2866)</f>
        <v>-0.0145289806</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-0.1674887927</v>
      </c>
      <c r="AH2951" s="373">
        <f>IPMT('Assumptions (T&amp;D)'!$C$20,Model!X$1,'Assumptions (T&amp;D)'!$C$23,Model!$AG$2866)</f>
        <v>-0.1595797819</v>
      </c>
      <c r="AI2951" s="373">
        <f>IPMT('Assumptions (T&amp;D)'!$C$20,Model!Y$1,'Assumptions (T&amp;D)'!$C$23,Model!$AG$2866)</f>
        <v>-0.1512950931</v>
      </c>
      <c r="AJ2951" s="373">
        <f>IPMT('Assumptions (T&amp;D)'!$C$20,Model!Z$1,'Assumptions (T&amp;D)'!$C$23,Model!$AG$2866)</f>
        <v>-0.1426168816</v>
      </c>
      <c r="AK2951" s="373">
        <f>IPMT('Assumptions (T&amp;D)'!$C$20,Model!AA$1,'Assumptions (T&amp;D)'!$C$23,Model!$AG$2866)</f>
        <v>-0.133526455</v>
      </c>
      <c r="AL2951" s="373">
        <f>IPMT('Assumptions (T&amp;D)'!$C$20,Model!AB$1,'Assumptions (T&amp;D)'!$C$23,Model!$AG$2866)</f>
        <v>-0.1240042332</v>
      </c>
      <c r="AM2951" s="373">
        <f>IPMT('Assumptions (T&amp;D)'!$C$20,Model!AC$1,'Assumptions (T&amp;D)'!$C$23,Model!$AG$2866)</f>
        <v>-0.1140297058</v>
      </c>
      <c r="AN2951" s="373">
        <f>IPMT('Assumptions (T&amp;D)'!$C$20,Model!AD$1,'Assumptions (T&amp;D)'!$C$23,Model!$AG$2866)</f>
        <v>-0.1035813884</v>
      </c>
      <c r="AO2951" s="373">
        <f>IPMT('Assumptions (T&amp;D)'!$C$20,Model!AE$1,'Assumptions (T&amp;D)'!$C$23,Model!$AG$2866)</f>
        <v>-0.09263677591</v>
      </c>
      <c r="AP2951" s="373">
        <f>IPMT('Assumptions (T&amp;D)'!$C$20,Model!AF$1,'Assumptions (T&amp;D)'!$C$23,Model!$AG$2866)</f>
        <v>-0.08117229431</v>
      </c>
      <c r="AQ2951" s="373">
        <f>IPMT('Assumptions (T&amp;D)'!$C$20,Model!AG$1,'Assumptions (T&amp;D)'!$C$23,Model!$AG$2866)</f>
        <v>-0.06916324984</v>
      </c>
      <c r="AR2951" s="373">
        <f>IPMT('Assumptions (T&amp;D)'!$C$20,Model!AH$1,'Assumptions (T&amp;D)'!$C$23,Model!$AG$2866)</f>
        <v>-0.05658377576</v>
      </c>
      <c r="AS2951" s="373">
        <f>IPMT('Assumptions (T&amp;D)'!$C$20,Model!AI$1,'Assumptions (T&amp;D)'!$C$23,Model!$AG$2866)</f>
        <v>-0.04340677666</v>
      </c>
      <c r="AT2951" s="373">
        <f>IPMT('Assumptions (T&amp;D)'!$C$20,Model!AJ$1,'Assumptions (T&amp;D)'!$C$23,Model!$AG$2866)</f>
        <v>-0.02960387011</v>
      </c>
      <c r="AU2951" s="373">
        <f>IPMT('Assumptions (T&amp;D)'!$C$20,Model!AK$1,'Assumptions (T&amp;D)'!$C$23,Model!$AG$2866)</f>
        <v>-0.01514532549</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-0.1745113596</v>
      </c>
      <c r="AI2952" s="373">
        <f>IPMT('Assumptions (T&amp;D)'!$C$20,Model!X$1,'Assumptions (T&amp;D)'!$C$23,Model!$AH$2866)</f>
        <v>-0.1662707352</v>
      </c>
      <c r="AJ2952" s="373">
        <f>IPMT('Assumptions (T&amp;D)'!$C$20,Model!Y$1,'Assumptions (T&amp;D)'!$C$23,Model!$AH$2866)</f>
        <v>-0.1576386812</v>
      </c>
      <c r="AK2952" s="373">
        <f>IPMT('Assumptions (T&amp;D)'!$C$20,Model!Z$1,'Assumptions (T&amp;D)'!$C$23,Model!$AH$2866)</f>
        <v>-0.1485966046</v>
      </c>
      <c r="AL2952" s="373">
        <f>IPMT('Assumptions (T&amp;D)'!$C$20,Model!AA$1,'Assumptions (T&amp;D)'!$C$23,Model!$AH$2866)</f>
        <v>-0.1391250294</v>
      </c>
      <c r="AM2952" s="373">
        <f>IPMT('Assumptions (T&amp;D)'!$C$20,Model!AB$1,'Assumptions (T&amp;D)'!$C$23,Model!$AH$2866)</f>
        <v>-0.1292035543</v>
      </c>
      <c r="AN2952" s="373">
        <f>IPMT('Assumptions (T&amp;D)'!$C$20,Model!AC$1,'Assumptions (T&amp;D)'!$C$23,Model!$AH$2866)</f>
        <v>-0.1188108092</v>
      </c>
      <c r="AO2952" s="373">
        <f>IPMT('Assumptions (T&amp;D)'!$C$20,Model!AD$1,'Assumptions (T&amp;D)'!$C$23,Model!$AH$2866)</f>
        <v>-0.1079244087</v>
      </c>
      <c r="AP2952" s="373">
        <f>IPMT('Assumptions (T&amp;D)'!$C$20,Model!AE$1,'Assumptions (T&amp;D)'!$C$23,Model!$AH$2866)</f>
        <v>-0.09652090418</v>
      </c>
      <c r="AQ2952" s="373">
        <f>IPMT('Assumptions (T&amp;D)'!$C$20,Model!AF$1,'Assumptions (T&amp;D)'!$C$23,Model!$AH$2866)</f>
        <v>-0.08457573317</v>
      </c>
      <c r="AR2952" s="373">
        <f>IPMT('Assumptions (T&amp;D)'!$C$20,Model!AG$1,'Assumptions (T&amp;D)'!$C$23,Model!$AH$2866)</f>
        <v>-0.07206316655</v>
      </c>
      <c r="AS2952" s="373">
        <f>IPMT('Assumptions (T&amp;D)'!$C$20,Model!AH$1,'Assumptions (T&amp;D)'!$C$23,Model!$AH$2866)</f>
        <v>-0.05895625301</v>
      </c>
      <c r="AT2952" s="373">
        <f>IPMT('Assumptions (T&amp;D)'!$C$20,Model!AI$1,'Assumptions (T&amp;D)'!$C$23,Model!$AH$2866)</f>
        <v>-0.04522676108</v>
      </c>
      <c r="AU2952" s="373">
        <f>IPMT('Assumptions (T&amp;D)'!$C$20,Model!AJ$1,'Assumptions (T&amp;D)'!$C$23,Model!$AH$2866)</f>
        <v>-0.03084511828</v>
      </c>
      <c r="AV2952" s="373">
        <f>IPMT('Assumptions (T&amp;D)'!$C$20,Model!AK$1,'Assumptions (T&amp;D)'!$C$23,Model!$AH$2866)</f>
        <v>-0.01578034745</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-0.1817459717</v>
      </c>
      <c r="AJ2953" s="373">
        <f>IPMT('Assumptions (T&amp;D)'!$C$20,Model!X$1,'Assumptions (T&amp;D)'!$C$23,Model!$AI$2866)</f>
        <v>-0.1731637208</v>
      </c>
      <c r="AK2953" s="373">
        <f>IPMT('Assumptions (T&amp;D)'!$C$20,Model!Y$1,'Assumptions (T&amp;D)'!$C$23,Model!$AI$2866)</f>
        <v>-0.1641738129</v>
      </c>
      <c r="AL2953" s="373">
        <f>IPMT('Assumptions (T&amp;D)'!$C$20,Model!Z$1,'Assumptions (T&amp;D)'!$C$23,Model!$AI$2866)</f>
        <v>-0.1547568844</v>
      </c>
      <c r="AM2953" s="373">
        <f>IPMT('Assumptions (T&amp;D)'!$C$20,Model!AA$1,'Assumptions (T&amp;D)'!$C$23,Model!$AI$2866)</f>
        <v>-0.1448926518</v>
      </c>
      <c r="AN2953" s="373">
        <f>IPMT('Assumptions (T&amp;D)'!$C$20,Model!AB$1,'Assumptions (T&amp;D)'!$C$23,Model!$AI$2866)</f>
        <v>-0.1345598681</v>
      </c>
      <c r="AO2953" s="373">
        <f>IPMT('Assumptions (T&amp;D)'!$C$20,Model!AC$1,'Assumptions (T&amp;D)'!$C$23,Model!$AI$2866)</f>
        <v>-0.1237362772</v>
      </c>
      <c r="AP2953" s="373">
        <f>IPMT('Assumptions (T&amp;D)'!$C$20,Model!AD$1,'Assumptions (T&amp;D)'!$C$23,Model!$AI$2866)</f>
        <v>-0.1123985658</v>
      </c>
      <c r="AQ2953" s="373">
        <f>IPMT('Assumptions (T&amp;D)'!$C$20,Model!AE$1,'Assumptions (T&amp;D)'!$C$23,Model!$AI$2866)</f>
        <v>-0.100522313</v>
      </c>
      <c r="AR2953" s="373">
        <f>IPMT('Assumptions (T&amp;D)'!$C$20,Model!AF$1,'Assumptions (T&amp;D)'!$C$23,Model!$AI$2866)</f>
        <v>-0.0880819383</v>
      </c>
      <c r="AS2953" s="373">
        <f>IPMT('Assumptions (T&amp;D)'!$C$20,Model!AG$1,'Assumptions (T&amp;D)'!$C$23,Model!$AI$2866)</f>
        <v>-0.07505064575</v>
      </c>
      <c r="AT2953" s="373">
        <f>IPMT('Assumptions (T&amp;D)'!$C$20,Model!AH$1,'Assumptions (T&amp;D)'!$C$23,Model!$AI$2866)</f>
        <v>-0.06140036681</v>
      </c>
      <c r="AU2953" s="373">
        <f>IPMT('Assumptions (T&amp;D)'!$C$20,Model!AI$1,'Assumptions (T&amp;D)'!$C$23,Model!$AI$2866)</f>
        <v>-0.04710169961</v>
      </c>
      <c r="AV2953" s="373">
        <f>IPMT('Assumptions (T&amp;D)'!$C$20,Model!AJ$1,'Assumptions (T&amp;D)'!$C$23,Model!$AI$2866)</f>
        <v>-0.03212384573</v>
      </c>
      <c r="AW2953" s="373">
        <f>IPMT('Assumptions (T&amp;D)'!$C$20,Model!AK$1,'Assumptions (T&amp;D)'!$C$23,Model!$AI$2866)</f>
        <v>-0.01643454379</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-0.1891982653</v>
      </c>
      <c r="AK2954" s="373">
        <f>IPMT('Assumptions (T&amp;D)'!$C$20,Model!X$1,'Assumptions (T&amp;D)'!$C$23,Model!$AJ$2866)</f>
        <v>-0.1802641086</v>
      </c>
      <c r="AL2954" s="373">
        <f>IPMT('Assumptions (T&amp;D)'!$C$20,Model!Y$1,'Assumptions (T&amp;D)'!$C$23,Model!$AJ$2866)</f>
        <v>-0.1709055794</v>
      </c>
      <c r="AM2954" s="373">
        <f>IPMT('Assumptions (T&amp;D)'!$C$20,Model!Z$1,'Assumptions (T&amp;D)'!$C$23,Model!$AJ$2866)</f>
        <v>-0.1611025201</v>
      </c>
      <c r="AN2954" s="373">
        <f>IPMT('Assumptions (T&amp;D)'!$C$20,Model!AA$1,'Assumptions (T&amp;D)'!$C$23,Model!$AJ$2866)</f>
        <v>-0.1508338155</v>
      </c>
      <c r="AO2954" s="373">
        <f>IPMT('Assumptions (T&amp;D)'!$C$20,Model!AB$1,'Assumptions (T&amp;D)'!$C$23,Model!$AJ$2866)</f>
        <v>-0.1400773474</v>
      </c>
      <c r="AP2954" s="373">
        <f>IPMT('Assumptions (T&amp;D)'!$C$20,Model!AC$1,'Assumptions (T&amp;D)'!$C$23,Model!$AJ$2866)</f>
        <v>-0.1288099471</v>
      </c>
      <c r="AQ2954" s="373">
        <f>IPMT('Assumptions (T&amp;D)'!$C$20,Model!AD$1,'Assumptions (T&amp;D)'!$C$23,Model!$AJ$2866)</f>
        <v>-0.1170073453</v>
      </c>
      <c r="AR2954" s="373">
        <f>IPMT('Assumptions (T&amp;D)'!$C$20,Model!AE$1,'Assumptions (T&amp;D)'!$C$23,Model!$AJ$2866)</f>
        <v>-0.1046441199</v>
      </c>
      <c r="AS2954" s="373">
        <f>IPMT('Assumptions (T&amp;D)'!$C$20,Model!AF$1,'Assumptions (T&amp;D)'!$C$23,Model!$AJ$2866)</f>
        <v>-0.09169364125</v>
      </c>
      <c r="AT2954" s="373">
        <f>IPMT('Assumptions (T&amp;D)'!$C$20,Model!AG$1,'Assumptions (T&amp;D)'!$C$23,Model!$AJ$2866)</f>
        <v>-0.07812801489</v>
      </c>
      <c r="AU2954" s="373">
        <f>IPMT('Assumptions (T&amp;D)'!$C$20,Model!AH$1,'Assumptions (T&amp;D)'!$C$23,Model!$AJ$2866)</f>
        <v>-0.06391802128</v>
      </c>
      <c r="AV2954" s="373">
        <f>IPMT('Assumptions (T&amp;D)'!$C$20,Model!AI$1,'Assumptions (T&amp;D)'!$C$23,Model!$AJ$2866)</f>
        <v>-0.04903305297</v>
      </c>
      <c r="AW2954" s="373">
        <f>IPMT('Assumptions (T&amp;D)'!$C$20,Model!AJ$1,'Assumptions (T&amp;D)'!$C$23,Model!$AJ$2866)</f>
        <v>-0.03344104867</v>
      </c>
      <c r="AX2954" s="373">
        <f>IPMT('Assumptions (T&amp;D)'!$C$20,Model!AK$1,'Assumptions (T&amp;D)'!$C$23,Model!$AJ$2866)</f>
        <v>-0.01710842417</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-0.1968740165</v>
      </c>
      <c r="AL2955" s="373">
        <f>IPMT('Assumptions (T&amp;D)'!$C$20,Model!X$1,'Assumptions (T&amp;D)'!$C$23,Model!$AK$2866)</f>
        <v>-0.1875774021</v>
      </c>
      <c r="AM2955" s="373">
        <f>IPMT('Assumptions (T&amp;D)'!$C$20,Model!Y$1,'Assumptions (T&amp;D)'!$C$23,Model!$AK$2866)</f>
        <v>-0.1778391985</v>
      </c>
      <c r="AN2955" s="373">
        <f>IPMT('Assumptions (T&amp;D)'!$C$20,Model!Z$1,'Assumptions (T&amp;D)'!$C$23,Model!$AK$2866)</f>
        <v>-0.1676384303</v>
      </c>
      <c r="AO2955" s="373">
        <f>IPMT('Assumptions (T&amp;D)'!$C$20,Model!AA$1,'Assumptions (T&amp;D)'!$C$23,Model!$AK$2866)</f>
        <v>-0.1569531255</v>
      </c>
      <c r="AP2955" s="373">
        <f>IPMT('Assumptions (T&amp;D)'!$C$20,Model!AB$1,'Assumptions (T&amp;D)'!$C$23,Model!$AK$2866)</f>
        <v>-0.1457602688</v>
      </c>
      <c r="AQ2955" s="373">
        <f>IPMT('Assumptions (T&amp;D)'!$C$20,Model!AC$1,'Assumptions (T&amp;D)'!$C$23,Model!$AK$2866)</f>
        <v>-0.1340357514</v>
      </c>
      <c r="AR2955" s="373">
        <f>IPMT('Assumptions (T&amp;D)'!$C$20,Model!AD$1,'Assumptions (T&amp;D)'!$C$23,Model!$AK$2866)</f>
        <v>-0.1217543194</v>
      </c>
      <c r="AS2955" s="373">
        <f>IPMT('Assumptions (T&amp;D)'!$C$20,Model!AE$1,'Assumptions (T&amp;D)'!$C$23,Model!$AK$2866)</f>
        <v>-0.1088895194</v>
      </c>
      <c r="AT2955" s="373">
        <f>IPMT('Assumptions (T&amp;D)'!$C$20,Model!AF$1,'Assumptions (T&amp;D)'!$C$23,Model!$AK$2866)</f>
        <v>-0.0954136414</v>
      </c>
      <c r="AU2955" s="373">
        <f>IPMT('Assumptions (T&amp;D)'!$C$20,Model!AG$1,'Assumptions (T&amp;D)'!$C$23,Model!$AK$2866)</f>
        <v>-0.08129765919</v>
      </c>
      <c r="AV2955" s="373">
        <f>IPMT('Assumptions (T&amp;D)'!$C$20,Model!AH$1,'Assumptions (T&amp;D)'!$C$23,Model!$AK$2866)</f>
        <v>-0.06651116782</v>
      </c>
      <c r="AW2955" s="373">
        <f>IPMT('Assumptions (T&amp;D)'!$C$20,Model!AI$1,'Assumptions (T&amp;D)'!$C$23,Model!$AK$2866)</f>
        <v>-0.05102231812</v>
      </c>
      <c r="AX2955" s="373">
        <f>IPMT('Assumptions (T&amp;D)'!$C$20,Model!AJ$1,'Assumptions (T&amp;D)'!$C$23,Model!$AK$2866)</f>
        <v>-0.03479774805</v>
      </c>
      <c r="AY2955" s="373">
        <f>IPMT('Assumptions (T&amp;D)'!$C$20,Model!AK$1,'Assumptions (T&amp;D)'!$C$23,Model!$AK$2866)</f>
        <v>-0.01780251091</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-0.2047791447</v>
      </c>
      <c r="AM2956" s="373">
        <f>IPMT('Assumptions (T&amp;D)'!$C$20,Model!X$1,'Assumptions (T&amp;D)'!$C$23,Model!$AL$2866)</f>
        <v>-0.1951092412</v>
      </c>
      <c r="AN2956" s="373">
        <f>IPMT('Assumptions (T&amp;D)'!$C$20,Model!Y$1,'Assumptions (T&amp;D)'!$C$23,Model!$AL$2866)</f>
        <v>-0.1849800173</v>
      </c>
      <c r="AO2956" s="373">
        <f>IPMT('Assumptions (T&amp;D)'!$C$20,Model!Z$1,'Assumptions (T&amp;D)'!$C$23,Model!$AL$2866)</f>
        <v>-0.1743696552</v>
      </c>
      <c r="AP2956" s="373">
        <f>IPMT('Assumptions (T&amp;D)'!$C$20,Model!AA$1,'Assumptions (T&amp;D)'!$C$23,Model!$AL$2866)</f>
        <v>-0.1632553009</v>
      </c>
      <c r="AQ2956" s="373">
        <f>IPMT('Assumptions (T&amp;D)'!$C$20,Model!AB$1,'Assumptions (T&amp;D)'!$C$23,Model!$AL$2866)</f>
        <v>-0.1516130148</v>
      </c>
      <c r="AR2956" s="373">
        <f>IPMT('Assumptions (T&amp;D)'!$C$20,Model!AC$1,'Assumptions (T&amp;D)'!$C$23,Model!$AL$2866)</f>
        <v>-0.1394177201</v>
      </c>
      <c r="AS2956" s="373">
        <f>IPMT('Assumptions (T&amp;D)'!$C$20,Model!AD$1,'Assumptions (T&amp;D)'!$C$23,Model!$AL$2866)</f>
        <v>-0.1266431489</v>
      </c>
      <c r="AT2956" s="373">
        <f>IPMT('Assumptions (T&amp;D)'!$C$20,Model!AE$1,'Assumptions (T&amp;D)'!$C$23,Model!$AL$2866)</f>
        <v>-0.1132617856</v>
      </c>
      <c r="AU2956" s="373">
        <f>IPMT('Assumptions (T&amp;D)'!$C$20,Model!AF$1,'Assumptions (T&amp;D)'!$C$23,Model!$AL$2866)</f>
        <v>-0.09924480756</v>
      </c>
      <c r="AV2956" s="373">
        <f>IPMT('Assumptions (T&amp;D)'!$C$20,Model!AG$1,'Assumptions (T&amp;D)'!$C$23,Model!$AL$2866)</f>
        <v>-0.08456202303</v>
      </c>
      <c r="AW2956" s="373">
        <f>IPMT('Assumptions (T&amp;D)'!$C$20,Model!AH$1,'Assumptions (T&amp;D)'!$C$23,Model!$AL$2866)</f>
        <v>-0.06918180623</v>
      </c>
      <c r="AX2956" s="373">
        <f>IPMT('Assumptions (T&amp;D)'!$C$20,Model!AI$1,'Assumptions (T&amp;D)'!$C$23,Model!$AL$2866)</f>
        <v>-0.05307102914</v>
      </c>
      <c r="AY2956" s="373">
        <f>IPMT('Assumptions (T&amp;D)'!$C$20,Model!AJ$1,'Assumptions (T&amp;D)'!$C$23,Model!$AL$2866)</f>
        <v>-0.03619499013</v>
      </c>
      <c r="AZ2956" s="373">
        <f>IPMT('Assumptions (T&amp;D)'!$C$20,Model!AK$1,'Assumptions (T&amp;D)'!$C$23,Model!$AL$2866)</f>
        <v>-0.01851733927</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-0.212919716</v>
      </c>
      <c r="AN2957" s="373">
        <f>IPMT('Assumptions (T&amp;D)'!$C$20,Model!X$1,'Assumptions (T&amp;D)'!$C$23,Model!$AM$2866)</f>
        <v>-0.2028654055</v>
      </c>
      <c r="AO2957" s="373">
        <f>IPMT('Assumptions (T&amp;D)'!$C$20,Model!Y$1,'Assumptions (T&amp;D)'!$C$23,Model!$AM$2866)</f>
        <v>-0.1923335152</v>
      </c>
      <c r="AP2957" s="373">
        <f>IPMT('Assumptions (T&amp;D)'!$C$20,Model!Z$1,'Assumptions (T&amp;D)'!$C$23,Model!$AM$2866)</f>
        <v>-0.1813013601</v>
      </c>
      <c r="AQ2957" s="373">
        <f>IPMT('Assumptions (T&amp;D)'!$C$20,Model!AA$1,'Assumptions (T&amp;D)'!$C$23,Model!$AM$2866)</f>
        <v>-0.1697451777</v>
      </c>
      <c r="AR2957" s="373">
        <f>IPMT('Assumptions (T&amp;D)'!$C$20,Model!AB$1,'Assumptions (T&amp;D)'!$C$23,Model!$AM$2866)</f>
        <v>-0.1576400766</v>
      </c>
      <c r="AS2957" s="373">
        <f>IPMT('Assumptions (T&amp;D)'!$C$20,Model!AC$1,'Assumptions (T&amp;D)'!$C$23,Model!$AM$2866)</f>
        <v>-0.1449599832</v>
      </c>
      <c r="AT2957" s="373">
        <f>IPMT('Assumptions (T&amp;D)'!$C$20,Model!AD$1,'Assumptions (T&amp;D)'!$C$23,Model!$AM$2866)</f>
        <v>-0.1316775854</v>
      </c>
      <c r="AU2957" s="373">
        <f>IPMT('Assumptions (T&amp;D)'!$C$20,Model!AE$1,'Assumptions (T&amp;D)'!$C$23,Model!$AM$2866)</f>
        <v>-0.1177642736</v>
      </c>
      <c r="AV2957" s="373">
        <f>IPMT('Assumptions (T&amp;D)'!$C$20,Model!AF$1,'Assumptions (T&amp;D)'!$C$23,Model!$AM$2866)</f>
        <v>-0.1031900796</v>
      </c>
      <c r="AW2957" s="373">
        <f>IPMT('Assumptions (T&amp;D)'!$C$20,Model!AG$1,'Assumptions (T&amp;D)'!$C$23,Model!$AM$2866)</f>
        <v>-0.08792361134</v>
      </c>
      <c r="AX2957" s="373">
        <f>IPMT('Assumptions (T&amp;D)'!$C$20,Model!AH$1,'Assumptions (T&amp;D)'!$C$23,Model!$AM$2866)</f>
        <v>-0.07193198584</v>
      </c>
      <c r="AY2957" s="373">
        <f>IPMT('Assumptions (T&amp;D)'!$C$20,Model!AI$1,'Assumptions (T&amp;D)'!$C$23,Model!$AM$2866)</f>
        <v>-0.05518075812</v>
      </c>
      <c r="AZ2957" s="373">
        <f>IPMT('Assumptions (T&amp;D)'!$C$20,Model!AJ$1,'Assumptions (T&amp;D)'!$C$23,Model!$AM$2866)</f>
        <v>-0.0376338471</v>
      </c>
      <c r="BA2957" s="373">
        <f>IPMT('Assumptions (T&amp;D)'!$C$20,Model!AK$1,'Assumptions (T&amp;D)'!$C$23,Model!$AM$2866)</f>
        <v>-0.01925345779</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-0.2213019466</v>
      </c>
      <c r="AO2958" s="373">
        <f>IPMT('Assumptions (T&amp;D)'!$C$20,Model!X$1,'Assumptions (T&amp;D)'!$C$23,Model!$AN$2866)</f>
        <v>-0.2108518176</v>
      </c>
      <c r="AP2958" s="373">
        <f>IPMT('Assumptions (T&amp;D)'!$C$20,Model!Y$1,'Assumptions (T&amp;D)'!$C$23,Model!$AN$2866)</f>
        <v>-0.1999053075</v>
      </c>
      <c r="AQ2958" s="373">
        <f>IPMT('Assumptions (T&amp;D)'!$C$20,Model!Z$1,'Assumptions (T&amp;D)'!$C$23,Model!$AN$2866)</f>
        <v>-0.1884388382</v>
      </c>
      <c r="AR2958" s="373">
        <f>IPMT('Assumptions (T&amp;D)'!$C$20,Model!AA$1,'Assumptions (T&amp;D)'!$C$23,Model!$AN$2866)</f>
        <v>-0.1764277116</v>
      </c>
      <c r="AS2958" s="373">
        <f>IPMT('Assumptions (T&amp;D)'!$C$20,Model!AB$1,'Assumptions (T&amp;D)'!$C$23,Model!$AN$2866)</f>
        <v>-0.1638460565</v>
      </c>
      <c r="AT2958" s="373">
        <f>IPMT('Assumptions (T&amp;D)'!$C$20,Model!AC$1,'Assumptions (T&amp;D)'!$C$23,Model!$AN$2866)</f>
        <v>-0.1506667727</v>
      </c>
      <c r="AU2958" s="373">
        <f>IPMT('Assumptions (T&amp;D)'!$C$20,Model!AD$1,'Assumptions (T&amp;D)'!$C$23,Model!$AN$2866)</f>
        <v>-0.136861473</v>
      </c>
      <c r="AV2958" s="373">
        <f>IPMT('Assumptions (T&amp;D)'!$C$20,Model!AE$1,'Assumptions (T&amp;D)'!$C$23,Model!$AN$2866)</f>
        <v>-0.1224004215</v>
      </c>
      <c r="AW2958" s="373">
        <f>IPMT('Assumptions (T&amp;D)'!$C$20,Model!AF$1,'Assumptions (T&amp;D)'!$C$23,Model!$AN$2866)</f>
        <v>-0.1072524701</v>
      </c>
      <c r="AX2958" s="373">
        <f>IPMT('Assumptions (T&amp;D)'!$C$20,Model!AG$1,'Assumptions (T&amp;D)'!$C$23,Model!$AN$2866)</f>
        <v>-0.09138499104</v>
      </c>
      <c r="AY2958" s="373">
        <f>IPMT('Assumptions (T&amp;D)'!$C$20,Model!AH$1,'Assumptions (T&amp;D)'!$C$23,Model!$AN$2866)</f>
        <v>-0.07476380669</v>
      </c>
      <c r="AZ2958" s="373">
        <f>IPMT('Assumptions (T&amp;D)'!$C$20,Model!AI$1,'Assumptions (T&amp;D)'!$C$23,Model!$AN$2866)</f>
        <v>-0.05735311608</v>
      </c>
      <c r="BA2958" s="373">
        <f>IPMT('Assumptions (T&amp;D)'!$C$20,Model!AJ$1,'Assumptions (T&amp;D)'!$C$23,Model!$AN$2866)</f>
        <v>-0.03911541766</v>
      </c>
      <c r="BB2958" s="373">
        <f>IPMT('Assumptions (T&amp;D)'!$C$20,Model!AK$1,'Assumptions (T&amp;D)'!$C$23,Model!$AN$2866)</f>
        <v>-0.02001142857</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-0.2299322063</v>
      </c>
      <c r="AP2959" s="373">
        <f>IPMT('Assumptions (T&amp;D)'!$C$20,Model!X$1,'Assumptions (T&amp;D)'!$C$23,Model!$AO$2866)</f>
        <v>-0.2190745467</v>
      </c>
      <c r="AQ2959" s="373">
        <f>IPMT('Assumptions (T&amp;D)'!$C$20,Model!Y$1,'Assumptions (T&amp;D)'!$C$23,Model!$AO$2866)</f>
        <v>-0.2077011483</v>
      </c>
      <c r="AR2959" s="373">
        <f>IPMT('Assumptions (T&amp;D)'!$C$20,Model!Z$1,'Assumptions (T&amp;D)'!$C$23,Model!$AO$2866)</f>
        <v>-0.1957875134</v>
      </c>
      <c r="AS2959" s="373">
        <f>IPMT('Assumptions (T&amp;D)'!$C$20,Model!AA$1,'Assumptions (T&amp;D)'!$C$23,Model!$AO$2866)</f>
        <v>-0.1833079809</v>
      </c>
      <c r="AT2959" s="373">
        <f>IPMT('Assumptions (T&amp;D)'!$C$20,Model!AB$1,'Assumptions (T&amp;D)'!$C$23,Model!$AO$2866)</f>
        <v>-0.1702356705</v>
      </c>
      <c r="AU2959" s="373">
        <f>IPMT('Assumptions (T&amp;D)'!$C$20,Model!AC$1,'Assumptions (T&amp;D)'!$C$23,Model!$AO$2866)</f>
        <v>-0.1565424254</v>
      </c>
      <c r="AV2959" s="373">
        <f>IPMT('Assumptions (T&amp;D)'!$C$20,Model!AD$1,'Assumptions (T&amp;D)'!$C$23,Model!$AO$2866)</f>
        <v>-0.1421987512</v>
      </c>
      <c r="AW2959" s="373">
        <f>IPMT('Assumptions (T&amp;D)'!$C$20,Model!AE$1,'Assumptions (T&amp;D)'!$C$23,Model!$AO$2866)</f>
        <v>-0.1271737525</v>
      </c>
      <c r="AX2959" s="373">
        <f>IPMT('Assumptions (T&amp;D)'!$C$20,Model!AF$1,'Assumptions (T&amp;D)'!$C$23,Model!$AO$2866)</f>
        <v>-0.1114350663</v>
      </c>
      <c r="AY2959" s="373">
        <f>IPMT('Assumptions (T&amp;D)'!$C$20,Model!AG$1,'Assumptions (T&amp;D)'!$C$23,Model!$AO$2866)</f>
        <v>-0.09494879254</v>
      </c>
      <c r="AZ2959" s="373">
        <f>IPMT('Assumptions (T&amp;D)'!$C$20,Model!AH$1,'Assumptions (T&amp;D)'!$C$23,Model!$AO$2866)</f>
        <v>-0.07767942077</v>
      </c>
      <c r="BA2959" s="373">
        <f>IPMT('Assumptions (T&amp;D)'!$C$20,Model!AI$1,'Assumptions (T&amp;D)'!$C$23,Model!$AO$2866)</f>
        <v>-0.05958975383</v>
      </c>
      <c r="BB2959" s="373">
        <f>IPMT('Assumptions (T&amp;D)'!$C$20,Model!AJ$1,'Assumptions (T&amp;D)'!$C$23,Model!$AO$2866)</f>
        <v>-0.04064082772</v>
      </c>
      <c r="BC2959" s="373">
        <f>IPMT('Assumptions (T&amp;D)'!$C$20,Model!AK$1,'Assumptions (T&amp;D)'!$C$23,Model!$AO$2866)</f>
        <v>-0.02079182761</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-0.2388170225</v>
      </c>
      <c r="AQ2960" s="373">
        <f>IPMT('Assumptions (T&amp;D)'!$C$20,Model!X$1,'Assumptions (T&amp;D)'!$C$23,Model!$AP$2866)</f>
        <v>-0.2275398117</v>
      </c>
      <c r="AR2960" s="373">
        <f>IPMT('Assumptions (T&amp;D)'!$C$20,Model!Y$1,'Assumptions (T&amp;D)'!$C$23,Model!$AP$2866)</f>
        <v>-0.2157269335</v>
      </c>
      <c r="AS2960" s="373">
        <f>IPMT('Assumptions (T&amp;D)'!$C$20,Model!Z$1,'Assumptions (T&amp;D)'!$C$23,Model!$AP$2866)</f>
        <v>-0.2033529436</v>
      </c>
      <c r="AT2960" s="373">
        <f>IPMT('Assumptions (T&amp;D)'!$C$20,Model!AA$1,'Assumptions (T&amp;D)'!$C$23,Model!$AP$2866)</f>
        <v>-0.1903911891</v>
      </c>
      <c r="AU2960" s="373">
        <f>IPMT('Assumptions (T&amp;D)'!$C$20,Model!AB$1,'Assumptions (T&amp;D)'!$C$23,Model!$AP$2866)</f>
        <v>-0.1768137513</v>
      </c>
      <c r="AV2960" s="373">
        <f>IPMT('Assumptions (T&amp;D)'!$C$20,Model!AC$1,'Assumptions (T&amp;D)'!$C$23,Model!$AP$2866)</f>
        <v>-0.1625913852</v>
      </c>
      <c r="AW2960" s="373">
        <f>IPMT('Assumptions (T&amp;D)'!$C$20,Model!AD$1,'Assumptions (T&amp;D)'!$C$23,Model!$AP$2866)</f>
        <v>-0.1476934567</v>
      </c>
      <c r="AX2960" s="373">
        <f>IPMT('Assumptions (T&amp;D)'!$C$20,Model!AE$1,'Assumptions (T&amp;D)'!$C$23,Model!$AP$2866)</f>
        <v>-0.1320878766</v>
      </c>
      <c r="AY2960" s="373">
        <f>IPMT('Assumptions (T&amp;D)'!$C$20,Model!AF$1,'Assumptions (T&amp;D)'!$C$23,Model!$AP$2866)</f>
        <v>-0.1157410315</v>
      </c>
      <c r="AZ2960" s="373">
        <f>IPMT('Assumptions (T&amp;D)'!$C$20,Model!AG$1,'Assumptions (T&amp;D)'!$C$23,Model!$AP$2866)</f>
        <v>-0.0986177112</v>
      </c>
      <c r="BA2960" s="373">
        <f>IPMT('Assumptions (T&amp;D)'!$C$20,Model!AH$1,'Assumptions (T&amp;D)'!$C$23,Model!$AP$2866)</f>
        <v>-0.0806810332</v>
      </c>
      <c r="BB2960" s="373">
        <f>IPMT('Assumptions (T&amp;D)'!$C$20,Model!AI$1,'Assumptions (T&amp;D)'!$C$23,Model!$AP$2866)</f>
        <v>-0.06189236299</v>
      </c>
      <c r="BC2960" s="373">
        <f>IPMT('Assumptions (T&amp;D)'!$C$20,Model!AJ$1,'Assumptions (T&amp;D)'!$C$23,Model!$AP$2866)</f>
        <v>-0.04221123095</v>
      </c>
      <c r="BD2960" s="373">
        <f>IPMT('Assumptions (T&amp;D)'!$C$20,Model!AK$1,'Assumptions (T&amp;D)'!$C$23,Model!$AP$2866)</f>
        <v>-0.02159524514</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-0.2479630832</v>
      </c>
      <c r="AR2961" s="373">
        <f>IPMT('Assumptions (T&amp;D)'!$C$20,Model!X$1,'Assumptions (T&amp;D)'!$C$23,Model!$AQ$2866)</f>
        <v>-0.2362539852</v>
      </c>
      <c r="AS2961" s="373">
        <f>IPMT('Assumptions (T&amp;D)'!$C$20,Model!Y$1,'Assumptions (T&amp;D)'!$C$23,Model!$AQ$2866)</f>
        <v>-0.2239887049</v>
      </c>
      <c r="AT2961" s="373">
        <f>IPMT('Assumptions (T&amp;D)'!$C$20,Model!Z$1,'Assumptions (T&amp;D)'!$C$23,Model!$AQ$2866)</f>
        <v>-0.2111408239</v>
      </c>
      <c r="AU2961" s="373">
        <f>IPMT('Assumptions (T&amp;D)'!$C$20,Model!AA$1,'Assumptions (T&amp;D)'!$C$23,Model!$AQ$2866)</f>
        <v>-0.1976826685</v>
      </c>
      <c r="AV2961" s="373">
        <f>IPMT('Assumptions (T&amp;D)'!$C$20,Model!AB$1,'Assumptions (T&amp;D)'!$C$23,Model!$AQ$2866)</f>
        <v>-0.1835852507</v>
      </c>
      <c r="AW2961" s="373">
        <f>IPMT('Assumptions (T&amp;D)'!$C$20,Model!AC$1,'Assumptions (T&amp;D)'!$C$23,Model!$AQ$2866)</f>
        <v>-0.1688182056</v>
      </c>
      <c r="AX2961" s="373">
        <f>IPMT('Assumptions (T&amp;D)'!$C$20,Model!AD$1,'Assumptions (T&amp;D)'!$C$23,Model!$AQ$2866)</f>
        <v>-0.1533497258</v>
      </c>
      <c r="AY2961" s="373">
        <f>IPMT('Assumptions (T&amp;D)'!$C$20,Model!AE$1,'Assumptions (T&amp;D)'!$C$23,Model!$AQ$2866)</f>
        <v>-0.1371464932</v>
      </c>
      <c r="AZ2961" s="373">
        <f>IPMT('Assumptions (T&amp;D)'!$C$20,Model!AF$1,'Assumptions (T&amp;D)'!$C$23,Model!$AQ$2866)</f>
        <v>-0.1201736071</v>
      </c>
      <c r="BA2961" s="373">
        <f>IPMT('Assumptions (T&amp;D)'!$C$20,Model!AG$1,'Assumptions (T&amp;D)'!$C$23,Model!$AQ$2866)</f>
        <v>-0.1023945089</v>
      </c>
      <c r="BB2961" s="373">
        <f>IPMT('Assumptions (T&amp;D)'!$C$20,Model!AH$1,'Assumptions (T&amp;D)'!$C$23,Model!$AQ$2866)</f>
        <v>-0.08377090354</v>
      </c>
      <c r="BC2961" s="373">
        <f>IPMT('Assumptions (T&amp;D)'!$C$20,Model!AI$1,'Assumptions (T&amp;D)'!$C$23,Model!$AQ$2866)</f>
        <v>-0.06426267692</v>
      </c>
      <c r="BD2961" s="373">
        <f>IPMT('Assumptions (T&amp;D)'!$C$20,Model!AJ$1,'Assumptions (T&amp;D)'!$C$23,Model!$AQ$2866)</f>
        <v>-0.04382780954</v>
      </c>
      <c r="BE2961" s="373">
        <f>IPMT('Assumptions (T&amp;D)'!$C$20,Model!AK$1,'Assumptions (T&amp;D)'!$C$23,Model!$AQ$2866)</f>
        <v>-0.02242228595</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-0.2573772419</v>
      </c>
      <c r="AS2962" s="373">
        <f>IPMT('Assumptions (T&amp;D)'!$C$20,Model!X$1,'Assumptions (T&amp;D)'!$C$23,Model!$AR$2866)</f>
        <v>-0.2452235966</v>
      </c>
      <c r="AT2962" s="373">
        <f>IPMT('Assumptions (T&amp;D)'!$C$20,Model!Y$1,'Assumptions (T&amp;D)'!$C$23,Model!$AR$2866)</f>
        <v>-0.2324926531</v>
      </c>
      <c r="AU2962" s="373">
        <f>IPMT('Assumptions (T&amp;D)'!$C$20,Model!Z$1,'Assumptions (T&amp;D)'!$C$23,Model!$AR$2866)</f>
        <v>-0.2191569898</v>
      </c>
      <c r="AV2962" s="373">
        <f>IPMT('Assumptions (T&amp;D)'!$C$20,Model!AA$1,'Assumptions (T&amp;D)'!$C$23,Model!$AR$2866)</f>
        <v>-0.2051878825</v>
      </c>
      <c r="AW2962" s="373">
        <f>IPMT('Assumptions (T&amp;D)'!$C$20,Model!AB$1,'Assumptions (T&amp;D)'!$C$23,Model!$AR$2866)</f>
        <v>-0.1905552426</v>
      </c>
      <c r="AX2962" s="373">
        <f>IPMT('Assumptions (T&amp;D)'!$C$20,Model!AC$1,'Assumptions (T&amp;D)'!$C$23,Model!$AR$2866)</f>
        <v>-0.1752275522</v>
      </c>
      <c r="AY2962" s="373">
        <f>IPMT('Assumptions (T&amp;D)'!$C$20,Model!AD$1,'Assumptions (T&amp;D)'!$C$23,Model!$AR$2866)</f>
        <v>-0.1591717967</v>
      </c>
      <c r="AZ2962" s="373">
        <f>IPMT('Assumptions (T&amp;D)'!$C$20,Model!AE$1,'Assumptions (T&amp;D)'!$C$23,Model!$AR$2866)</f>
        <v>-0.1423533927</v>
      </c>
      <c r="BA2962" s="373">
        <f>IPMT('Assumptions (T&amp;D)'!$C$20,Model!AF$1,'Assumptions (T&amp;D)'!$C$23,Model!$AR$2866)</f>
        <v>-0.1247361145</v>
      </c>
      <c r="BB2962" s="373">
        <f>IPMT('Assumptions (T&amp;D)'!$C$20,Model!AG$1,'Assumptions (T&amp;D)'!$C$23,Model!$AR$2866)</f>
        <v>-0.1062820156</v>
      </c>
      <c r="BC2962" s="373">
        <f>IPMT('Assumptions (T&amp;D)'!$C$20,Model!AH$1,'Assumptions (T&amp;D)'!$C$23,Model!$AR$2866)</f>
        <v>-0.08695134704</v>
      </c>
      <c r="BD2962" s="373">
        <f>IPMT('Assumptions (T&amp;D)'!$C$20,Model!AI$1,'Assumptions (T&amp;D)'!$C$23,Model!$AR$2866)</f>
        <v>-0.0667024717</v>
      </c>
      <c r="BE2962" s="373">
        <f>IPMT('Assumptions (T&amp;D)'!$C$20,Model!AJ$1,'Assumptions (T&amp;D)'!$C$23,Model!$AR$2866)</f>
        <v>-0.04549177478</v>
      </c>
      <c r="BF2962" s="373">
        <f>IPMT('Assumptions (T&amp;D)'!$C$20,Model!AK$1,'Assumptions (T&amp;D)'!$C$23,Model!$AR$2866)</f>
        <v>-0.02327356976</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-0.2670665204</v>
      </c>
      <c r="AT2963" s="373">
        <f>IPMT('Assumptions (T&amp;D)'!$C$20,Model!X$1,'Assumptions (T&amp;D)'!$C$23,Model!$AS$2866)</f>
        <v>-0.2544553363</v>
      </c>
      <c r="AU2963" s="373">
        <f>IPMT('Assumptions (T&amp;D)'!$C$20,Model!Y$1,'Assumptions (T&amp;D)'!$C$23,Model!$AS$2866)</f>
        <v>-0.241245121</v>
      </c>
      <c r="AV2963" s="373">
        <f>IPMT('Assumptions (T&amp;D)'!$C$20,Model!Z$1,'Assumptions (T&amp;D)'!$C$23,Model!$AS$2866)</f>
        <v>-0.2274074205</v>
      </c>
      <c r="AW2963" s="373">
        <f>IPMT('Assumptions (T&amp;D)'!$C$20,Model!AA$1,'Assumptions (T&amp;D)'!$C$23,Model!$AS$2866)</f>
        <v>-0.2129124292</v>
      </c>
      <c r="AX2963" s="373">
        <f>IPMT('Assumptions (T&amp;D)'!$C$20,Model!AB$1,'Assumptions (T&amp;D)'!$C$23,Model!$AS$2866)</f>
        <v>-0.1977289258</v>
      </c>
      <c r="AY2963" s="373">
        <f>IPMT('Assumptions (T&amp;D)'!$C$20,Model!AC$1,'Assumptions (T&amp;D)'!$C$23,Model!$AS$2866)</f>
        <v>-0.181824206</v>
      </c>
      <c r="AZ2963" s="373">
        <f>IPMT('Assumptions (T&amp;D)'!$C$20,Model!AD$1,'Assumptions (T&amp;D)'!$C$23,Model!$AS$2866)</f>
        <v>-0.165164012</v>
      </c>
      <c r="BA2963" s="373">
        <f>IPMT('Assumptions (T&amp;D)'!$C$20,Model!AE$1,'Assumptions (T&amp;D)'!$C$23,Model!$AS$2866)</f>
        <v>-0.1477124588</v>
      </c>
      <c r="BB2963" s="373">
        <f>IPMT('Assumptions (T&amp;D)'!$C$20,Model!AF$1,'Assumptions (T&amp;D)'!$C$23,Model!$AS$2866)</f>
        <v>-0.1294319568</v>
      </c>
      <c r="BC2963" s="373">
        <f>IPMT('Assumptions (T&amp;D)'!$C$20,Model!AG$1,'Assumptions (T&amp;D)'!$C$23,Model!$AS$2866)</f>
        <v>-0.110283131</v>
      </c>
      <c r="BD2963" s="373">
        <f>IPMT('Assumptions (T&amp;D)'!$C$20,Model!AH$1,'Assumptions (T&amp;D)'!$C$23,Model!$AS$2866)</f>
        <v>-0.09022473597</v>
      </c>
      <c r="BE2963" s="373">
        <f>IPMT('Assumptions (T&amp;D)'!$C$20,Model!AI$1,'Assumptions (T&amp;D)'!$C$23,Model!$AS$2866)</f>
        <v>-0.06921356716</v>
      </c>
      <c r="BF2963" s="373">
        <f>IPMT('Assumptions (T&amp;D)'!$C$20,Model!AJ$1,'Assumptions (T&amp;D)'!$C$23,Model!$AS$2866)</f>
        <v>-0.04720436783</v>
      </c>
      <c r="BG2963" s="373">
        <f>IPMT('Assumptions (T&amp;D)'!$C$20,Model!AK$1,'Assumptions (T&amp;D)'!$C$23,Model!$AS$2866)</f>
        <v>-0.02414973152</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-0.2770381134</v>
      </c>
      <c r="AU2964" s="373">
        <f>IPMT('Assumptions (T&amp;D)'!$C$20,Model!X$1,'Assumptions (T&amp;D)'!$C$23,Model!$AT$2866)</f>
        <v>-0.2639560594</v>
      </c>
      <c r="AV2964" s="373">
        <f>IPMT('Assumptions (T&amp;D)'!$C$20,Model!Y$1,'Assumptions (T&amp;D)'!$C$23,Model!$AT$2866)</f>
        <v>-0.2502526079</v>
      </c>
      <c r="AW2964" s="373">
        <f>IPMT('Assumptions (T&amp;D)'!$C$20,Model!Z$1,'Assumptions (T&amp;D)'!$C$23,Model!$AT$2866)</f>
        <v>-0.2358982424</v>
      </c>
      <c r="AX2964" s="373">
        <f>IPMT('Assumptions (T&amp;D)'!$C$20,Model!AA$1,'Assumptions (T&amp;D)'!$C$23,Model!$AT$2866)</f>
        <v>-0.2208620445</v>
      </c>
      <c r="AY2964" s="373">
        <f>IPMT('Assumptions (T&amp;D)'!$C$20,Model!AB$1,'Assumptions (T&amp;D)'!$C$23,Model!$AT$2866)</f>
        <v>-0.2051116272</v>
      </c>
      <c r="AZ2964" s="373">
        <f>IPMT('Assumptions (T&amp;D)'!$C$20,Model!AC$1,'Assumptions (T&amp;D)'!$C$23,Model!$AT$2866)</f>
        <v>-0.1886130652</v>
      </c>
      <c r="BA2964" s="373">
        <f>IPMT('Assumptions (T&amp;D)'!$C$20,Model!AD$1,'Assumptions (T&amp;D)'!$C$23,Model!$AT$2866)</f>
        <v>-0.1713308214</v>
      </c>
      <c r="BB2964" s="373">
        <f>IPMT('Assumptions (T&amp;D)'!$C$20,Model!AE$1,'Assumptions (T&amp;D)'!$C$23,Model!$AT$2866)</f>
        <v>-0.153227671</v>
      </c>
      <c r="BC2964" s="373">
        <f>IPMT('Assumptions (T&amp;D)'!$C$20,Model!AF$1,'Assumptions (T&amp;D)'!$C$23,Model!$AT$2866)</f>
        <v>-0.134264621</v>
      </c>
      <c r="BD2964" s="373">
        <f>IPMT('Assumptions (T&amp;D)'!$C$20,Model!AG$1,'Assumptions (T&amp;D)'!$C$23,Model!$AT$2866)</f>
        <v>-0.1144008261</v>
      </c>
      <c r="BE2964" s="373">
        <f>IPMT('Assumptions (T&amp;D)'!$C$20,Model!AH$1,'Assumptions (T&amp;D)'!$C$23,Model!$AT$2866)</f>
        <v>-0.09359350099</v>
      </c>
      <c r="BF2964" s="373">
        <f>IPMT('Assumptions (T&amp;D)'!$C$20,Model!AI$1,'Assumptions (T&amp;D)'!$C$23,Model!$AT$2866)</f>
        <v>-0.07179782791</v>
      </c>
      <c r="BG2964" s="373">
        <f>IPMT('Assumptions (T&amp;D)'!$C$20,Model!AJ$1,'Assumptions (T&amp;D)'!$C$23,Model!$AT$2866)</f>
        <v>-0.04896686035</v>
      </c>
      <c r="BH2964" s="373">
        <f>IPMT('Assumptions (T&amp;D)'!$C$20,Model!AK$1,'Assumptions (T&amp;D)'!$C$23,Model!$AT$2866)</f>
        <v>-0.02505142184</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-0.2872993927</v>
      </c>
      <c r="AV2965" s="373">
        <f>IPMT('Assumptions (T&amp;D)'!$C$20,Model!X$1,'Assumptions (T&amp;D)'!$C$23,Model!$AU$2866)</f>
        <v>-0.2737327895</v>
      </c>
      <c r="AW2965" s="373">
        <f>IPMT('Assumptions (T&amp;D)'!$C$20,Model!Y$1,'Assumptions (T&amp;D)'!$C$23,Model!$AU$2866)</f>
        <v>-0.2595217726</v>
      </c>
      <c r="AX2965" s="373">
        <f>IPMT('Assumptions (T&amp;D)'!$C$20,Model!Z$1,'Assumptions (T&amp;D)'!$C$23,Model!$AU$2866)</f>
        <v>-0.2446357324</v>
      </c>
      <c r="AY2965" s="373">
        <f>IPMT('Assumptions (T&amp;D)'!$C$20,Model!AA$1,'Assumptions (T&amp;D)'!$C$23,Model!$AU$2866)</f>
        <v>-0.2290426053</v>
      </c>
      <c r="AZ2965" s="373">
        <f>IPMT('Assumptions (T&amp;D)'!$C$20,Model!AB$1,'Assumptions (T&amp;D)'!$C$23,Model!$AU$2866)</f>
        <v>-0.2127088046</v>
      </c>
      <c r="BA2965" s="373">
        <f>IPMT('Assumptions (T&amp;D)'!$C$20,Model!AC$1,'Assumptions (T&amp;D)'!$C$23,Model!$AU$2866)</f>
        <v>-0.1955991485</v>
      </c>
      <c r="BB2965" s="373">
        <f>IPMT('Assumptions (T&amp;D)'!$C$20,Model!AD$1,'Assumptions (T&amp;D)'!$C$23,Model!$AU$2866)</f>
        <v>-0.1776767836</v>
      </c>
      <c r="BC2965" s="373">
        <f>IPMT('Assumptions (T&amp;D)'!$C$20,Model!AE$1,'Assumptions (T&amp;D)'!$C$23,Model!$AU$2866)</f>
        <v>-0.1589031065</v>
      </c>
      <c r="BD2965" s="373">
        <f>IPMT('Assumptions (T&amp;D)'!$C$20,Model!AF$1,'Assumptions (T&amp;D)'!$C$23,Model!$AU$2866)</f>
        <v>-0.1392376796</v>
      </c>
      <c r="BE2965" s="373">
        <f>IPMT('Assumptions (T&amp;D)'!$C$20,Model!AG$1,'Assumptions (T&amp;D)'!$C$23,Model!$AU$2866)</f>
        <v>-0.118638145</v>
      </c>
      <c r="BF2965" s="373">
        <f>IPMT('Assumptions (T&amp;D)'!$C$20,Model!AH$1,'Assumptions (T&amp;D)'!$C$23,Model!$AU$2866)</f>
        <v>-0.0970601325</v>
      </c>
      <c r="BG2965" s="373">
        <f>IPMT('Assumptions (T&amp;D)'!$C$20,Model!AI$1,'Assumptions (T&amp;D)'!$C$23,Model!$AU$2866)</f>
        <v>-0.0744571644</v>
      </c>
      <c r="BH2965" s="373">
        <f>IPMT('Assumptions (T&amp;D)'!$C$20,Model!AJ$1,'Assumptions (T&amp;D)'!$C$23,Model!$AU$2866)</f>
        <v>-0.05078055531</v>
      </c>
      <c r="BI2965" s="373">
        <f>IPMT('Assumptions (T&amp;D)'!$C$20,Model!AK$1,'Assumptions (T&amp;D)'!$C$23,Model!$AU$2866)</f>
        <v>-0.0259793073</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-0.2978579109</v>
      </c>
      <c r="AW2966" s="373">
        <f>IPMT('Assumptions (T&amp;D)'!$C$20,Model!X$1,'Assumptions (T&amp;D)'!$C$23,Model!$AV$2866)</f>
        <v>-0.2837927225</v>
      </c>
      <c r="AX2966" s="373">
        <f>IPMT('Assumptions (T&amp;D)'!$C$20,Model!Y$1,'Assumptions (T&amp;D)'!$C$23,Model!$AV$2866)</f>
        <v>-0.2690594376</v>
      </c>
      <c r="AY2966" s="373">
        <f>IPMT('Assumptions (T&amp;D)'!$C$20,Model!Z$1,'Assumptions (T&amp;D)'!$C$23,Model!$AV$2866)</f>
        <v>-0.2536263216</v>
      </c>
      <c r="AZ2966" s="373">
        <f>IPMT('Assumptions (T&amp;D)'!$C$20,Model!AA$1,'Assumptions (T&amp;D)'!$C$23,Model!$AV$2866)</f>
        <v>-0.2374601327</v>
      </c>
      <c r="BA2966" s="373">
        <f>IPMT('Assumptions (T&amp;D)'!$C$20,Model!AB$1,'Assumptions (T&amp;D)'!$C$23,Model!$AV$2866)</f>
        <v>-0.2205260498</v>
      </c>
      <c r="BB2966" s="373">
        <f>IPMT('Assumptions (T&amp;D)'!$C$20,Model!AC$1,'Assumptions (T&amp;D)'!$C$23,Model!$AV$2866)</f>
        <v>-0.2027875979</v>
      </c>
      <c r="BC2966" s="373">
        <f>IPMT('Assumptions (T&amp;D)'!$C$20,Model!AD$1,'Assumptions (T&amp;D)'!$C$23,Model!$AV$2866)</f>
        <v>-0.1842065696</v>
      </c>
      <c r="BD2966" s="373">
        <f>IPMT('Assumptions (T&amp;D)'!$C$20,Model!AE$1,'Assumptions (T&amp;D)'!$C$23,Model!$AV$2866)</f>
        <v>-0.1647429425</v>
      </c>
      <c r="BE2966" s="373">
        <f>IPMT('Assumptions (T&amp;D)'!$C$20,Model!AF$1,'Assumptions (T&amp;D)'!$C$23,Model!$AV$2866)</f>
        <v>-0.144354793</v>
      </c>
      <c r="BF2966" s="373">
        <f>IPMT('Assumptions (T&amp;D)'!$C$20,Model!AG$1,'Assumptions (T&amp;D)'!$C$23,Model!$AV$2866)</f>
        <v>-0.1229982065</v>
      </c>
      <c r="BG2966" s="373">
        <f>IPMT('Assumptions (T&amp;D)'!$C$20,Model!AH$1,'Assumptions (T&amp;D)'!$C$23,Model!$AV$2866)</f>
        <v>-0.1006271821</v>
      </c>
      <c r="BH2966" s="373">
        <f>IPMT('Assumptions (T&amp;D)'!$C$20,Model!AI$1,'Assumptions (T&amp;D)'!$C$23,Model!$AV$2866)</f>
        <v>-0.077193534</v>
      </c>
      <c r="BI2966" s="373">
        <f>IPMT('Assumptions (T&amp;D)'!$C$20,Model!AJ$1,'Assumptions (T&amp;D)'!$C$23,Model!$AV$2866)</f>
        <v>-0.05264678765</v>
      </c>
      <c r="BJ2966" s="373">
        <f>IPMT('Assumptions (T&amp;D)'!$C$20,Model!AK$1,'Assumptions (T&amp;D)'!$C$23,Model!$AV$2866)</f>
        <v>-0.02693407085</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-0.308721406</v>
      </c>
      <c r="AX2967" s="373">
        <f>IPMT('Assumptions (T&amp;D)'!$C$20,Model!X$1,'Assumptions (T&amp;D)'!$C$23,Model!$AW$2866)</f>
        <v>-0.294143231</v>
      </c>
      <c r="AY2967" s="373">
        <f>IPMT('Assumptions (T&amp;D)'!$C$20,Model!Y$1,'Assumptions (T&amp;D)'!$C$23,Model!$AW$2866)</f>
        <v>-0.2788725927</v>
      </c>
      <c r="AZ2967" s="373">
        <f>IPMT('Assumptions (T&amp;D)'!$C$20,Model!Z$1,'Assumptions (T&amp;D)'!$C$23,Model!$AW$2866)</f>
        <v>-0.2628765991</v>
      </c>
      <c r="BA2967" s="373">
        <f>IPMT('Assumptions (T&amp;D)'!$C$20,Model!AA$1,'Assumptions (T&amp;D)'!$C$23,Model!$AW$2866)</f>
        <v>-0.2461207957</v>
      </c>
      <c r="BB2967" s="373">
        <f>IPMT('Assumptions (T&amp;D)'!$C$20,Model!AB$1,'Assumptions (T&amp;D)'!$C$23,Model!$AW$2866)</f>
        <v>-0.2285690917</v>
      </c>
      <c r="BC2967" s="373">
        <f>IPMT('Assumptions (T&amp;D)'!$C$20,Model!AC$1,'Assumptions (T&amp;D)'!$C$23,Model!$AW$2866)</f>
        <v>-0.2101836818</v>
      </c>
      <c r="BD2967" s="373">
        <f>IPMT('Assumptions (T&amp;D)'!$C$20,Model!AD$1,'Assumptions (T&amp;D)'!$C$23,Model!$AW$2866)</f>
        <v>-0.1909249649</v>
      </c>
      <c r="BE2967" s="373">
        <f>IPMT('Assumptions (T&amp;D)'!$C$20,Model!AE$1,'Assumptions (T&amp;D)'!$C$23,Model!$AW$2866)</f>
        <v>-0.1707514589</v>
      </c>
      <c r="BF2967" s="373">
        <f>IPMT('Assumptions (T&amp;D)'!$C$20,Model!AF$1,'Assumptions (T&amp;D)'!$C$23,Model!$AW$2866)</f>
        <v>-0.1496197114</v>
      </c>
      <c r="BG2967" s="373">
        <f>IPMT('Assumptions (T&amp;D)'!$C$20,Model!AG$1,'Assumptions (T&amp;D)'!$C$23,Model!$AW$2866)</f>
        <v>-0.1274842059</v>
      </c>
      <c r="BH2967" s="373">
        <f>IPMT('Assumptions (T&amp;D)'!$C$20,Model!AH$1,'Assumptions (T&amp;D)'!$C$23,Model!$AW$2866)</f>
        <v>-0.1042972639</v>
      </c>
      <c r="BI2967" s="373">
        <f>IPMT('Assumptions (T&amp;D)'!$C$20,Model!AI$1,'Assumptions (T&amp;D)'!$C$23,Model!$AW$2866)</f>
        <v>-0.08000894212</v>
      </c>
      <c r="BJ2967" s="373">
        <f>IPMT('Assumptions (T&amp;D)'!$C$20,Model!AJ$1,'Assumptions (T&amp;D)'!$C$23,Model!$AW$2866)</f>
        <v>-0.05456692507</v>
      </c>
      <c r="BK2967" s="373">
        <f>IPMT('Assumptions (T&amp;D)'!$C$20,Model!AK$1,'Assumptions (T&amp;D)'!$C$23,Model!$AW$2866)</f>
        <v>-0.02791641222</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-0.3198978058</v>
      </c>
      <c r="AY2968" s="373">
        <f>IPMT('Assumptions (T&amp;D)'!$C$20,Model!X$1,'Assumptions (T&amp;D)'!$C$23,Model!$AX$2866)</f>
        <v>-0.3047918685</v>
      </c>
      <c r="AZ2968" s="373">
        <f>IPMT('Assumptions (T&amp;D)'!$C$20,Model!Y$1,'Assumptions (T&amp;D)'!$C$23,Model!$AX$2866)</f>
        <v>-0.2889683992</v>
      </c>
      <c r="BA2968" s="373">
        <f>IPMT('Assumptions (T&amp;D)'!$C$20,Model!Z$1,'Assumptions (T&amp;D)'!$C$23,Model!$AX$2866)</f>
        <v>-0.2723933151</v>
      </c>
      <c r="BB2968" s="373">
        <f>IPMT('Assumptions (T&amp;D)'!$C$20,Model!AA$1,'Assumptions (T&amp;D)'!$C$23,Model!$AX$2866)</f>
        <v>-0.2550309145</v>
      </c>
      <c r="BC2968" s="373">
        <f>IPMT('Assumptions (T&amp;D)'!$C$20,Model!AB$1,'Assumptions (T&amp;D)'!$C$23,Model!$AX$2866)</f>
        <v>-0.2368437999</v>
      </c>
      <c r="BD2968" s="373">
        <f>IPMT('Assumptions (T&amp;D)'!$C$20,Model!AC$1,'Assumptions (T&amp;D)'!$C$23,Model!$AX$2866)</f>
        <v>-0.2177927973</v>
      </c>
      <c r="BE2968" s="373">
        <f>IPMT('Assumptions (T&amp;D)'!$C$20,Model!AD$1,'Assumptions (T&amp;D)'!$C$23,Model!$AX$2866)</f>
        <v>-0.1978368721</v>
      </c>
      <c r="BF2968" s="373">
        <f>IPMT('Assumptions (T&amp;D)'!$C$20,Model!AE$1,'Assumptions (T&amp;D)'!$C$23,Model!$AX$2866)</f>
        <v>-0.1769330405</v>
      </c>
      <c r="BG2968" s="373">
        <f>IPMT('Assumptions (T&amp;D)'!$C$20,Model!AF$1,'Assumptions (T&amp;D)'!$C$23,Model!$AX$2866)</f>
        <v>-0.1550362769</v>
      </c>
      <c r="BH2968" s="373">
        <f>IPMT('Assumptions (T&amp;D)'!$C$20,Model!AG$1,'Assumptions (T&amp;D)'!$C$23,Model!$AX$2866)</f>
        <v>-0.132099417</v>
      </c>
      <c r="BI2968" s="373">
        <f>IPMT('Assumptions (T&amp;D)'!$C$20,Model!AH$1,'Assumptions (T&amp;D)'!$C$23,Model!$AX$2866)</f>
        <v>-0.1080730562</v>
      </c>
      <c r="BJ2968" s="373">
        <f>IPMT('Assumptions (T&amp;D)'!$C$20,Model!AI$1,'Assumptions (T&amp;D)'!$C$23,Model!$AX$2866)</f>
        <v>-0.08290544331</v>
      </c>
      <c r="BK2968" s="373">
        <f>IPMT('Assumptions (T&amp;D)'!$C$20,Model!AJ$1,'Assumptions (T&amp;D)'!$C$23,Model!$AX$2866)</f>
        <v>-0.05654236881</v>
      </c>
      <c r="BL2968" s="373">
        <f>IPMT('Assumptions (T&amp;D)'!$C$20,Model!AK$1,'Assumptions (T&amp;D)'!$C$23,Model!$AX$2866)</f>
        <v>-0.02892704827</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-0.3313952321</v>
      </c>
      <c r="AZ2969" s="373">
        <f>IPMT('Assumptions (T&amp;D)'!$C$20,Model!X$1,'Assumptions (T&amp;D)'!$C$23,Model!$AY$2866)</f>
        <v>-0.3157463733</v>
      </c>
      <c r="BA2969" s="373">
        <f>IPMT('Assumptions (T&amp;D)'!$C$20,Model!Y$1,'Assumptions (T&amp;D)'!$C$23,Model!$AY$2866)</f>
        <v>-0.2993541937</v>
      </c>
      <c r="BB2969" s="373">
        <f>IPMT('Assumptions (T&amp;D)'!$C$20,Model!Z$1,'Assumptions (T&amp;D)'!$C$23,Model!$AY$2866)</f>
        <v>-0.2821833856</v>
      </c>
      <c r="BC2969" s="373">
        <f>IPMT('Assumptions (T&amp;D)'!$C$20,Model!AA$1,'Assumptions (T&amp;D)'!$C$23,Model!$AY$2866)</f>
        <v>-0.2641969641</v>
      </c>
      <c r="BD2969" s="373">
        <f>IPMT('Assumptions (T&amp;D)'!$C$20,Model!AB$1,'Assumptions (T&amp;D)'!$C$23,Model!$AY$2866)</f>
        <v>-0.2453561875</v>
      </c>
      <c r="BE2969" s="373">
        <f>IPMT('Assumptions (T&amp;D)'!$C$20,Model!AC$1,'Assumptions (T&amp;D)'!$C$23,Model!$AY$2866)</f>
        <v>-0.2256204741</v>
      </c>
      <c r="BF2969" s="373">
        <f>IPMT('Assumptions (T&amp;D)'!$C$20,Model!AD$1,'Assumptions (T&amp;D)'!$C$23,Model!$AY$2866)</f>
        <v>-0.2049473143</v>
      </c>
      <c r="BG2969" s="373">
        <f>IPMT('Assumptions (T&amp;D)'!$C$20,Model!AE$1,'Assumptions (T&amp;D)'!$C$23,Model!$AY$2866)</f>
        <v>-0.1832921794</v>
      </c>
      <c r="BH2969" s="373">
        <f>IPMT('Assumptions (T&amp;D)'!$C$20,Model!AF$1,'Assumptions (T&amp;D)'!$C$23,Model!$AY$2866)</f>
        <v>-0.1606084256</v>
      </c>
      <c r="BI2969" s="373">
        <f>IPMT('Assumptions (T&amp;D)'!$C$20,Model!AG$1,'Assumptions (T&amp;D)'!$C$23,Model!$AY$2866)</f>
        <v>-0.1368471935</v>
      </c>
      <c r="BJ2969" s="373">
        <f>IPMT('Assumptions (T&amp;D)'!$C$20,Model!AH$1,'Assumptions (T&amp;D)'!$C$23,Model!$AY$2866)</f>
        <v>-0.1119573029</v>
      </c>
      <c r="BK2969" s="373">
        <f>IPMT('Assumptions (T&amp;D)'!$C$20,Model!AI$1,'Assumptions (T&amp;D)'!$C$23,Model!$AY$2866)</f>
        <v>-0.08588514247</v>
      </c>
      <c r="BL2969" s="373">
        <f>IPMT('Assumptions (T&amp;D)'!$C$20,Model!AJ$1,'Assumptions (T&amp;D)'!$C$23,Model!$AY$2866)</f>
        <v>-0.05857455442</v>
      </c>
      <c r="BM2969" s="373">
        <f>IPMT('Assumptions (T&amp;D)'!$C$20,Model!AK$1,'Assumptions (T&amp;D)'!$C$23,Model!$AY$2866)</f>
        <v>-0.02996671343</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-0.3432220055</v>
      </c>
      <c r="BA2970" s="373">
        <f>IPMT('Assumptions (T&amp;D)'!$C$20,Model!X$1,'Assumptions (T&amp;D)'!$C$23,Model!$AZ$2866)</f>
        <v>-0.3270146731</v>
      </c>
      <c r="BB2970" s="373">
        <f>IPMT('Assumptions (T&amp;D)'!$C$20,Model!Y$1,'Assumptions (T&amp;D)'!$C$23,Model!$AZ$2866)</f>
        <v>-0.3100374923</v>
      </c>
      <c r="BC2970" s="373">
        <f>IPMT('Assumptions (T&amp;D)'!$C$20,Model!Z$1,'Assumptions (T&amp;D)'!$C$23,Model!$AZ$2866)</f>
        <v>-0.2922538955</v>
      </c>
      <c r="BD2970" s="373">
        <f>IPMT('Assumptions (T&amp;D)'!$C$20,Model!AA$1,'Assumptions (T&amp;D)'!$C$23,Model!$AZ$2866)</f>
        <v>-0.2736255778</v>
      </c>
      <c r="BE2970" s="373">
        <f>IPMT('Assumptions (T&amp;D)'!$C$20,Model!AB$1,'Assumptions (T&amp;D)'!$C$23,Model!$AZ$2866)</f>
        <v>-0.254112415</v>
      </c>
      <c r="BF2970" s="373">
        <f>IPMT('Assumptions (T&amp;D)'!$C$20,Model!AC$1,'Assumptions (T&amp;D)'!$C$23,Model!$AZ$2866)</f>
        <v>-0.233672377</v>
      </c>
      <c r="BG2970" s="373">
        <f>IPMT('Assumptions (T&amp;D)'!$C$20,Model!AD$1,'Assumptions (T&amp;D)'!$C$23,Model!$AZ$2866)</f>
        <v>-0.2122614372</v>
      </c>
      <c r="BH2970" s="373">
        <f>IPMT('Assumptions (T&amp;D)'!$C$20,Model!AE$1,'Assumptions (T&amp;D)'!$C$23,Model!$AZ$2866)</f>
        <v>-0.1898334778</v>
      </c>
      <c r="BI2970" s="373">
        <f>IPMT('Assumptions (T&amp;D)'!$C$20,Model!AF$1,'Assumptions (T&amp;D)'!$C$23,Model!$AZ$2866)</f>
        <v>-0.1663401902</v>
      </c>
      <c r="BJ2970" s="373">
        <f>IPMT('Assumptions (T&amp;D)'!$C$20,Model!AG$1,'Assumptions (T&amp;D)'!$C$23,Model!$AZ$2866)</f>
        <v>-0.1417309716</v>
      </c>
      <c r="BK2970" s="373">
        <f>IPMT('Assumptions (T&amp;D)'!$C$20,Model!AH$1,'Assumptions (T&amp;D)'!$C$23,Model!$AZ$2866)</f>
        <v>-0.115952815</v>
      </c>
      <c r="BL2970" s="373">
        <f>IPMT('Assumptions (T&amp;D)'!$C$20,Model!AI$1,'Assumptions (T&amp;D)'!$C$23,Model!$AZ$2866)</f>
        <v>-0.08895019599</v>
      </c>
      <c r="BM2970" s="373">
        <f>IPMT('Assumptions (T&amp;D)'!$C$20,Model!AJ$1,'Assumptions (T&amp;D)'!$C$23,Model!$AZ$2866)</f>
        <v>-0.06066495258</v>
      </c>
      <c r="BN2970" s="373">
        <f>IPMT('Assumptions (T&amp;D)'!$C$20,Model!AK$1,'Assumptions (T&amp;D)'!$C$23,Model!$AZ$2866)</f>
        <v>-0.03103616011</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-0.3499999435</v>
      </c>
      <c r="BB2971" s="373">
        <f>IPMT('Assumptions (T&amp;D)'!$C$20,Model!X$1,'Assumptions (T&amp;D)'!$C$23,Model!$BA$2866)</f>
        <v>-0.3334725491</v>
      </c>
      <c r="BC2971" s="373">
        <f>IPMT('Assumptions (T&amp;D)'!$C$20,Model!Y$1,'Assumptions (T&amp;D)'!$C$23,Model!$BA$2866)</f>
        <v>-0.3161601035</v>
      </c>
      <c r="BD2971" s="373">
        <f>IPMT('Assumptions (T&amp;D)'!$C$20,Model!Z$1,'Assumptions (T&amp;D)'!$C$23,Model!$BA$2866)</f>
        <v>-0.2980253167</v>
      </c>
      <c r="BE2971" s="373">
        <f>IPMT('Assumptions (T&amp;D)'!$C$20,Model!AA$1,'Assumptions (T&amp;D)'!$C$23,Model!$BA$2866)</f>
        <v>-0.2790291276</v>
      </c>
      <c r="BF2971" s="373">
        <f>IPMT('Assumptions (T&amp;D)'!$C$20,Model!AB$1,'Assumptions (T&amp;D)'!$C$23,Model!$BA$2866)</f>
        <v>-0.2591306195</v>
      </c>
      <c r="BG2971" s="373">
        <f>IPMT('Assumptions (T&amp;D)'!$C$20,Model!AC$1,'Assumptions (T&amp;D)'!$C$23,Model!$BA$2866)</f>
        <v>-0.2382869322</v>
      </c>
      <c r="BH2971" s="373">
        <f>IPMT('Assumptions (T&amp;D)'!$C$20,Model!AD$1,'Assumptions (T&amp;D)'!$C$23,Model!$BA$2866)</f>
        <v>-0.2164531698</v>
      </c>
      <c r="BI2971" s="373">
        <f>IPMT('Assumptions (T&amp;D)'!$C$20,Model!AE$1,'Assumptions (T&amp;D)'!$C$23,Model!$BA$2866)</f>
        <v>-0.1935823037</v>
      </c>
      <c r="BJ2971" s="373">
        <f>IPMT('Assumptions (T&amp;D)'!$C$20,Model!AF$1,'Assumptions (T&amp;D)'!$C$23,Model!$BA$2866)</f>
        <v>-0.1696250714</v>
      </c>
      <c r="BK2971" s="373">
        <f>IPMT('Assumptions (T&amp;D)'!$C$20,Model!AG$1,'Assumptions (T&amp;D)'!$C$23,Model!$BA$2866)</f>
        <v>-0.1445298706</v>
      </c>
      <c r="BL2971" s="373">
        <f>IPMT('Assumptions (T&amp;D)'!$C$20,Model!AH$1,'Assumptions (T&amp;D)'!$C$23,Model!$BA$2866)</f>
        <v>-0.1182426477</v>
      </c>
      <c r="BM2971" s="373">
        <f>IPMT('Assumptions (T&amp;D)'!$C$20,Model!AI$1,'Assumptions (T&amp;D)'!$C$23,Model!$BA$2866)</f>
        <v>-0.09070678182</v>
      </c>
      <c r="BN2971" s="373">
        <f>IPMT('Assumptions (T&amp;D)'!$C$20,Model!AJ$1,'Assumptions (T&amp;D)'!$C$23,Model!$BA$2866)</f>
        <v>-0.06186296227</v>
      </c>
      <c r="BO2971" s="373">
        <f>IPMT('Assumptions (T&amp;D)'!$C$20,Model!AK$1,'Assumptions (T&amp;D)'!$C$23,Model!$BA$2866)</f>
        <v>-0.03164906128</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0.06711115057</v>
      </c>
      <c r="D2972" s="371">
        <f>SUM($C$2865:D2865)*'Assumptions (T&amp;D)'!$C$25</f>
        <v>0.12166517</v>
      </c>
      <c r="E2972" s="371">
        <f>SUM($C$2865:E2865)*'Assumptions (T&amp;D)'!$C$25</f>
        <v>0.1852368232</v>
      </c>
      <c r="F2972" s="371">
        <f>SUM($C$2865:F2865)*'Assumptions (T&amp;D)'!$C$25</f>
        <v>0.2525709613</v>
      </c>
      <c r="G2972" s="371">
        <f>SUM($C$2865:G2865)*'Assumptions (T&amp;D)'!$C$25</f>
        <v>0.315506787</v>
      </c>
      <c r="H2972" s="371">
        <f>SUM($C$2865:H2865)*'Assumptions (T&amp;D)'!$C$25</f>
        <v>0.3931936736</v>
      </c>
      <c r="I2972" s="371">
        <f>SUM($C$2865:I2865)*'Assumptions (T&amp;D)'!$C$25</f>
        <v>0.4795687976</v>
      </c>
      <c r="J2972" s="371">
        <f>SUM($C$2865:J2865)*'Assumptions (T&amp;D)'!$C$25</f>
        <v>0.578696054</v>
      </c>
      <c r="K2972" s="371">
        <f>SUM($C$2865:K2865)*'Assumptions (T&amp;D)'!$C$25</f>
        <v>0.6792807605</v>
      </c>
      <c r="L2972" s="371">
        <f>SUM($C$2865:L2865)*'Assumptions (T&amp;D)'!$C$25</f>
        <v>0.8112919457</v>
      </c>
      <c r="M2972" s="371">
        <f>SUM($C$2865:M2865)*'Assumptions (T&amp;D)'!$C$25</f>
        <v>0.9638891589</v>
      </c>
      <c r="N2972" s="371">
        <f>SUM($C$2865:N2865)*'Assumptions (T&amp;D)'!$C$25</f>
        <v>1.115414847</v>
      </c>
      <c r="O2972" s="371">
        <f>SUM($C$2865:O2865)*'Assumptions (T&amp;D)'!$C$25</f>
        <v>1.271143621</v>
      </c>
      <c r="P2972" s="371">
        <f>SUM($C$2865:P2865)*'Assumptions (T&amp;D)'!$C$25</f>
        <v>1.416048951</v>
      </c>
      <c r="Q2972" s="371">
        <f>SUM($C$2865:Q2865)*'Assumptions (T&amp;D)'!$C$25</f>
        <v>1.571901258</v>
      </c>
      <c r="R2972" s="371">
        <f>SUM($C$2865:R2865)*'Assumptions (T&amp;D)'!$C$25</f>
        <v>1.752124995</v>
      </c>
      <c r="S2972" s="371">
        <f>SUM($C$2865:S2865)*'Assumptions (T&amp;D)'!$C$25</f>
        <v>1.930217163</v>
      </c>
      <c r="T2972" s="371">
        <f>SUM($C$2865:T2865)*'Assumptions (T&amp;D)'!$C$25</f>
        <v>2.101797204</v>
      </c>
      <c r="U2972" s="371">
        <f>SUM($C$2865:U2865)*'Assumptions (T&amp;D)'!$C$25</f>
        <v>2.275544532</v>
      </c>
      <c r="V2972" s="371">
        <f>SUM($C$2865:V2865)*'Assumptions (T&amp;D)'!$C$25</f>
        <v>2.45563482</v>
      </c>
      <c r="W2972" s="371">
        <f>SUM($C$2865:W2865)*'Assumptions (T&amp;D)'!$C$25</f>
        <v>2.639281526</v>
      </c>
      <c r="X2972" s="371">
        <f>SUM($C$2865:X2865)*'Assumptions (T&amp;D)'!$C$25</f>
        <v>2.837263941</v>
      </c>
      <c r="Y2972" s="371">
        <f>SUM($C$2865:Y2865)*'Assumptions (T&amp;D)'!$C$25</f>
        <v>3.044616377</v>
      </c>
      <c r="Z2972" s="371">
        <f>SUM($C$2865:Z2865)*'Assumptions (T&amp;D)'!$C$25</f>
        <v>3.261631703</v>
      </c>
      <c r="AA2972" s="371">
        <f>SUM($C$2865:AA2865)*'Assumptions (T&amp;D)'!$C$25</f>
        <v>3.4886107</v>
      </c>
      <c r="AB2972" s="371">
        <f>SUM($C$2865:AB2865)*'Assumptions (T&amp;D)'!$C$25</f>
        <v>3.72586226</v>
      </c>
      <c r="AC2972" s="371">
        <f>SUM($C$2865:AC2865)*'Assumptions (T&amp;D)'!$C$25</f>
        <v>3.973703591</v>
      </c>
      <c r="AD2972" s="371">
        <f>SUM($C$2865:AD2865)*'Assumptions (T&amp;D)'!$C$25</f>
        <v>4.23246042</v>
      </c>
      <c r="AE2972" s="371">
        <f>SUM($C$2865:AE2865)*'Assumptions (T&amp;D)'!$C$25</f>
        <v>4.502467213</v>
      </c>
      <c r="AF2972" s="371">
        <f>SUM($C$2865:AF2865)*'Assumptions (T&amp;D)'!$C$25</f>
        <v>4.784067386</v>
      </c>
      <c r="AG2972" s="371">
        <f>SUM($C$2865:AG2865)*'Assumptions (T&amp;D)'!$C$25</f>
        <v>5.077613533</v>
      </c>
      <c r="AH2972" s="371">
        <f>SUM($C$2865:AH2865)*'Assumptions (T&amp;D)'!$C$25</f>
        <v>5.383467653</v>
      </c>
      <c r="AI2972" s="371">
        <f>SUM($C$2865:AI2865)*'Assumptions (T&amp;D)'!$C$25</f>
        <v>5.702001382</v>
      </c>
      <c r="AJ2972" s="371">
        <f>SUM($C$2865:AJ2865)*'Assumptions (T&amp;D)'!$C$25</f>
        <v>6.033596237</v>
      </c>
      <c r="AK2972" s="371">
        <f>SUM($C$2865:AK2865)*'Assumptions (T&amp;D)'!$C$25</f>
        <v>6.378643855</v>
      </c>
      <c r="AL2972" s="371">
        <f>SUM($C$2865:AL2865)*'Assumptions (T&amp;D)'!$C$25</f>
        <v>6.737546251</v>
      </c>
      <c r="AM2972" s="371">
        <f>SUM($C$2865:AM2865)*'Assumptions (T&amp;D)'!$C$25</f>
        <v>7.110716069</v>
      </c>
      <c r="AN2972" s="371">
        <f>SUM($C$2865:AN2865)*'Assumptions (T&amp;D)'!$C$25</f>
        <v>7.498576849</v>
      </c>
      <c r="AO2972" s="371">
        <f>SUM($C$2865:AO2865)*'Assumptions (T&amp;D)'!$C$25</f>
        <v>7.901563295</v>
      </c>
      <c r="AP2972" s="371">
        <f>SUM($C$2865:AP2865)*'Assumptions (T&amp;D)'!$C$25</f>
        <v>8.32012155</v>
      </c>
      <c r="AQ2972" s="371">
        <f>SUM($C$2865:AQ2865)*'Assumptions (T&amp;D)'!$C$25</f>
        <v>8.75470948</v>
      </c>
      <c r="AR2972" s="371">
        <f>SUM($C$2865:AR2865)*'Assumptions (T&amp;D)'!$C$25</f>
        <v>9.205796962</v>
      </c>
      <c r="AS2972" s="371">
        <f>SUM($C$2865:AS2865)*'Assumptions (T&amp;D)'!$C$25</f>
        <v>9.673866179</v>
      </c>
      <c r="AT2972" s="371">
        <f>SUM($C$2865:AT2865)*'Assumptions (T&amp;D)'!$C$25</f>
        <v>10.15941193</v>
      </c>
      <c r="AU2972" s="371">
        <f>SUM($C$2865:AU2865)*'Assumptions (T&amp;D)'!$C$25</f>
        <v>10.66294191</v>
      </c>
      <c r="AV2972" s="371">
        <f>SUM($C$2865:AV2865)*'Assumptions (T&amp;D)'!$C$25</f>
        <v>11.18497709</v>
      </c>
      <c r="AW2972" s="371">
        <f>SUM($C$2865:AW2865)*'Assumptions (T&amp;D)'!$C$25</f>
        <v>11.72605198</v>
      </c>
      <c r="AX2972" s="371">
        <f>SUM($C$2865:AX2865)*'Assumptions (T&amp;D)'!$C$25</f>
        <v>12.28671498</v>
      </c>
      <c r="AY2972" s="371">
        <f>SUM($C$2865:AY2865)*'Assumptions (T&amp;D)'!$C$25</f>
        <v>12.86752872</v>
      </c>
      <c r="AZ2972" s="371">
        <f>SUM($C$2865:AZ2865)*'Assumptions (T&amp;D)'!$C$25</f>
        <v>13.46907045</v>
      </c>
      <c r="BA2972" s="371">
        <f>SUM($C$2865:BA2865)*'Assumptions (T&amp;D)'!$C$25</f>
        <v>14.0824914</v>
      </c>
      <c r="BB2972" s="371">
        <f>SUM($C$2865:BB2865)*'Assumptions (T&amp;D)'!$C$25</f>
        <v>14.0824914</v>
      </c>
      <c r="BC2972" s="371">
        <f>SUM($C$2865:BC2865)*'Assumptions (T&amp;D)'!$C$25</f>
        <v>14.0824914</v>
      </c>
      <c r="BD2972" s="371">
        <f>SUM($C$2865:BD2865)*'Assumptions (T&amp;D)'!$C$25</f>
        <v>14.0824914</v>
      </c>
      <c r="BE2972" s="371">
        <f>SUM($C$2865:BE2865)*'Assumptions (T&amp;D)'!$C$25</f>
        <v>14.0824914</v>
      </c>
      <c r="BF2972" s="371">
        <f>SUM($C$2865:BF2865)*'Assumptions (T&amp;D)'!$C$25</f>
        <v>14.0824914</v>
      </c>
      <c r="BG2972" s="371">
        <f>SUM($C$2865:BG2865)*'Assumptions (T&amp;D)'!$C$25</f>
        <v>14.0824914</v>
      </c>
      <c r="BH2972" s="371">
        <f>SUM($C$2865:BH2865)*'Assumptions (T&amp;D)'!$C$25</f>
        <v>14.0824914</v>
      </c>
      <c r="BI2972" s="371">
        <f>SUM($C$2865:BI2865)*'Assumptions (T&amp;D)'!$C$25</f>
        <v>14.0824914</v>
      </c>
      <c r="BJ2972" s="371">
        <f>SUM($C$2865:BJ2865)*'Assumptions (T&amp;D)'!$C$25</f>
        <v>14.0824914</v>
      </c>
      <c r="BK2972" s="371">
        <f>SUM($C$2865:BK2865)*'Assumptions (T&amp;D)'!$C$25</f>
        <v>14.0824914</v>
      </c>
      <c r="BL2972" s="371">
        <f>SUM($C$2865:BL2865)*'Assumptions (T&amp;D)'!$C$25</f>
        <v>14.0824914</v>
      </c>
      <c r="BM2972" s="371">
        <f>SUM($C$2865:BM2865)*'Assumptions (T&amp;D)'!$C$25</f>
        <v>14.0824914</v>
      </c>
      <c r="BN2972" s="371">
        <f>SUM($C$2865:BN2865)*'Assumptions (T&amp;D)'!$C$25</f>
        <v>14.0824914</v>
      </c>
      <c r="BO2972" s="371">
        <f>SUM($C$2865:BO2865)*'Assumptions (T&amp;D)'!$C$25</f>
        <v>14.0824914</v>
      </c>
      <c r="BP2972" s="371">
        <f>SUM($C$2865:BP2865)*'Assumptions (T&amp;D)'!$C$25</f>
        <v>14.0824914</v>
      </c>
      <c r="BQ2972" s="371">
        <f>SUM($C$2865:BQ2865)*'Assumptions (T&amp;D)'!$C$25</f>
        <v>14.0824914</v>
      </c>
      <c r="BR2972" s="371">
        <f>SUM($C$2865:BR2865)*'Assumptions (T&amp;D)'!$C$25</f>
        <v>14.0824914</v>
      </c>
      <c r="BS2972" s="371">
        <f>SUM($C$2865:BS2865)*'Assumptions (T&amp;D)'!$C$25</f>
        <v>14.0824914</v>
      </c>
      <c r="BT2972" s="371">
        <f>SUM($C$2865:BT2865)*'Assumptions (T&amp;D)'!$C$25</f>
        <v>14.0824914</v>
      </c>
      <c r="BU2972" s="371">
        <f>SUM($C$2865:BU2865)*'Assumptions (T&amp;D)'!$C$25</f>
        <v>14.0824914</v>
      </c>
      <c r="BV2972" s="371">
        <f>SUM($C$2865:BV2865)*'Assumptions (T&amp;D)'!$C$25</f>
        <v>14.0824914</v>
      </c>
      <c r="BW2972" s="371">
        <f>SUM($C$2865:BW2865)*'Assumptions (T&amp;D)'!$C$25</f>
        <v>14.0824914</v>
      </c>
      <c r="BX2972" s="371">
        <f>SUM($C$2865:BX2865)*'Assumptions (T&amp;D)'!$C$25</f>
        <v>14.0824914</v>
      </c>
      <c r="BY2972" s="371">
        <f>SUM($C$2865:BY2865)*'Assumptions (T&amp;D)'!$C$25</f>
        <v>14.0824914</v>
      </c>
      <c r="BZ2972" s="371">
        <f>SUM($C$2865:BZ2865)*'Assumptions (T&amp;D)'!$C$25</f>
        <v>14.0824914</v>
      </c>
      <c r="CA2972" s="371">
        <f>SUM($C$2865:CA2865)*'Assumptions (T&amp;D)'!$C$25</f>
        <v>14.0824914</v>
      </c>
      <c r="CB2972" s="371">
        <f>SUM($C$2865:CB2865)*'Assumptions (T&amp;D)'!$C$25</f>
        <v>14.0824914</v>
      </c>
      <c r="CC2972" s="371">
        <f>SUM($C$2865:CC2865)*'Assumptions (T&amp;D)'!$C$25</f>
        <v>14.0824914</v>
      </c>
      <c r="CD2972" s="371">
        <f>SUM($C$2865:CD2865)*'Assumptions (T&amp;D)'!$C$25</f>
        <v>14.0824914</v>
      </c>
    </row>
    <row r="2973" ht="15.75" customHeight="1">
      <c r="A2973" s="365" t="s">
        <v>373</v>
      </c>
      <c r="B2973" s="159" t="s">
        <v>351</v>
      </c>
      <c r="C2973" s="372">
        <f t="shared" ref="C2973:BU2973" si="96">SUM(C2974:C3024)</f>
        <v>0.07557562002</v>
      </c>
      <c r="D2973" s="372">
        <f t="shared" si="96"/>
        <v>0.206942967</v>
      </c>
      <c r="E2973" s="372">
        <f t="shared" si="96"/>
        <v>0.3244973591</v>
      </c>
      <c r="F2973" s="372">
        <f t="shared" si="96"/>
        <v>0.4476450794</v>
      </c>
      <c r="G2973" s="372">
        <f t="shared" si="96"/>
        <v>0.5607114044</v>
      </c>
      <c r="H2973" s="372">
        <f t="shared" si="96"/>
        <v>0.6771497847</v>
      </c>
      <c r="I2973" s="372">
        <f t="shared" si="96"/>
        <v>0.8111413677</v>
      </c>
      <c r="J2973" s="372">
        <f t="shared" si="96"/>
        <v>0.959198481</v>
      </c>
      <c r="K2973" s="372">
        <f t="shared" si="96"/>
        <v>1.117810411</v>
      </c>
      <c r="L2973" s="372">
        <f t="shared" si="96"/>
        <v>1.307203895</v>
      </c>
      <c r="M2973" s="372">
        <f t="shared" si="96"/>
        <v>1.547237508</v>
      </c>
      <c r="N2973" s="372">
        <f t="shared" si="96"/>
        <v>1.797954278</v>
      </c>
      <c r="O2973" s="372">
        <f t="shared" si="96"/>
        <v>2.039813241</v>
      </c>
      <c r="P2973" s="372">
        <f t="shared" si="96"/>
        <v>2.263563874</v>
      </c>
      <c r="Q2973" s="372">
        <f t="shared" si="96"/>
        <v>2.479225256</v>
      </c>
      <c r="R2973" s="372">
        <f t="shared" si="96"/>
        <v>2.728251353</v>
      </c>
      <c r="S2973" s="372">
        <f t="shared" si="96"/>
        <v>2.993674077</v>
      </c>
      <c r="T2973" s="372">
        <f t="shared" si="96"/>
        <v>3.242218971</v>
      </c>
      <c r="U2973" s="372">
        <f t="shared" si="96"/>
        <v>3.482168194</v>
      </c>
      <c r="V2973" s="372">
        <f t="shared" si="96"/>
        <v>3.728926769</v>
      </c>
      <c r="W2973" s="372">
        <f t="shared" si="96"/>
        <v>3.939022893</v>
      </c>
      <c r="X2973" s="372">
        <f t="shared" si="96"/>
        <v>4.128320754</v>
      </c>
      <c r="Y2973" s="372">
        <f t="shared" si="96"/>
        <v>4.341816355</v>
      </c>
      <c r="Z2973" s="372">
        <f t="shared" si="96"/>
        <v>4.563951731</v>
      </c>
      <c r="AA2973" s="372">
        <f t="shared" si="96"/>
        <v>4.803330088</v>
      </c>
      <c r="AB2973" s="372">
        <f t="shared" si="96"/>
        <v>5.051395117</v>
      </c>
      <c r="AC2973" s="372">
        <f t="shared" si="96"/>
        <v>5.29902518</v>
      </c>
      <c r="AD2973" s="372">
        <f t="shared" si="96"/>
        <v>5.547685537</v>
      </c>
      <c r="AE2973" s="372">
        <f t="shared" si="96"/>
        <v>5.802206275</v>
      </c>
      <c r="AF2973" s="372">
        <f t="shared" si="96"/>
        <v>6.050957368</v>
      </c>
      <c r="AG2973" s="372">
        <f t="shared" si="96"/>
        <v>6.281717832</v>
      </c>
      <c r="AH2973" s="372">
        <f t="shared" si="96"/>
        <v>6.516757976</v>
      </c>
      <c r="AI2973" s="372">
        <f t="shared" si="96"/>
        <v>6.767569812</v>
      </c>
      <c r="AJ2973" s="372">
        <f t="shared" si="96"/>
        <v>7.041218564</v>
      </c>
      <c r="AK2973" s="372">
        <f t="shared" si="96"/>
        <v>7.333736859</v>
      </c>
      <c r="AL2973" s="372">
        <f t="shared" si="96"/>
        <v>7.622119065</v>
      </c>
      <c r="AM2973" s="372">
        <f t="shared" si="96"/>
        <v>7.915701649</v>
      </c>
      <c r="AN2973" s="372">
        <f t="shared" si="96"/>
        <v>8.235759783</v>
      </c>
      <c r="AO2973" s="372">
        <f t="shared" si="96"/>
        <v>8.58002364</v>
      </c>
      <c r="AP2973" s="372">
        <f t="shared" si="96"/>
        <v>8.94050953</v>
      </c>
      <c r="AQ2973" s="372">
        <f t="shared" si="96"/>
        <v>9.316928548</v>
      </c>
      <c r="AR2973" s="372">
        <f t="shared" si="96"/>
        <v>9.704586324</v>
      </c>
      <c r="AS2973" s="372">
        <f t="shared" si="96"/>
        <v>10.10026499</v>
      </c>
      <c r="AT2973" s="372">
        <f t="shared" si="96"/>
        <v>10.50778675</v>
      </c>
      <c r="AU2973" s="372">
        <f t="shared" si="96"/>
        <v>10.92746503</v>
      </c>
      <c r="AV2973" s="372">
        <f t="shared" si="96"/>
        <v>11.35962105</v>
      </c>
      <c r="AW2973" s="372">
        <f t="shared" si="96"/>
        <v>11.80458397</v>
      </c>
      <c r="AX2973" s="372">
        <f t="shared" si="96"/>
        <v>12.26269105</v>
      </c>
      <c r="AY2973" s="372">
        <f t="shared" si="96"/>
        <v>12.73428793</v>
      </c>
      <c r="AZ2973" s="372">
        <f t="shared" si="96"/>
        <v>13.21972874</v>
      </c>
      <c r="BA2973" s="372">
        <f t="shared" si="96"/>
        <v>13.70874469</v>
      </c>
      <c r="BB2973" s="372">
        <f t="shared" si="96"/>
        <v>13.48701879</v>
      </c>
      <c r="BC2973" s="372">
        <f t="shared" si="96"/>
        <v>12.59432846</v>
      </c>
      <c r="BD2973" s="372">
        <f t="shared" si="96"/>
        <v>11.77182137</v>
      </c>
      <c r="BE2973" s="372">
        <f t="shared" si="96"/>
        <v>11.01443296</v>
      </c>
      <c r="BF2973" s="372">
        <f t="shared" si="96"/>
        <v>10.31875642</v>
      </c>
      <c r="BG2973" s="372">
        <f t="shared" si="96"/>
        <v>9.677522583</v>
      </c>
      <c r="BH2973" s="372">
        <f t="shared" si="96"/>
        <v>9.088887001</v>
      </c>
      <c r="BI2973" s="372">
        <f t="shared" si="96"/>
        <v>8.54822797</v>
      </c>
      <c r="BJ2973" s="372">
        <f t="shared" si="96"/>
        <v>7.998064402</v>
      </c>
      <c r="BK2973" s="372">
        <f t="shared" si="96"/>
        <v>7.426738278</v>
      </c>
      <c r="BL2973" s="372">
        <f t="shared" si="96"/>
        <v>6.833628317</v>
      </c>
      <c r="BM2973" s="372">
        <f t="shared" si="96"/>
        <v>6.218096954</v>
      </c>
      <c r="BN2973" s="372">
        <f t="shared" si="96"/>
        <v>5.579489937</v>
      </c>
      <c r="BO2973" s="372">
        <f t="shared" si="96"/>
        <v>4.917135916</v>
      </c>
      <c r="BP2973" s="372">
        <f t="shared" si="96"/>
        <v>4.230346028</v>
      </c>
      <c r="BQ2973" s="372">
        <f t="shared" si="96"/>
        <v>3.518413461</v>
      </c>
      <c r="BR2973" s="372">
        <f t="shared" si="96"/>
        <v>2.780613018</v>
      </c>
      <c r="BS2973" s="372">
        <f t="shared" si="96"/>
        <v>2.016200663</v>
      </c>
      <c r="BT2973" s="372">
        <f t="shared" si="96"/>
        <v>1.224413063</v>
      </c>
      <c r="BU2973" s="372">
        <f t="shared" si="96"/>
        <v>0.4107894074</v>
      </c>
      <c r="BV2973" s="32"/>
      <c r="BW2973" s="32"/>
      <c r="BX2973" s="32"/>
      <c r="BY2973" s="32"/>
      <c r="BZ2973" s="32"/>
      <c r="CA2973" s="32"/>
      <c r="CB2973" s="32"/>
      <c r="CC2973" s="32"/>
      <c r="CD2973" s="32"/>
    </row>
    <row r="2974" ht="15.75" hidden="1" customHeight="1" outlineLevel="1">
      <c r="A2974" s="365"/>
      <c r="B2974" s="38"/>
      <c r="C2974" s="372">
        <f>$C2865*'Assumptions (T&amp;D)'!C$24</f>
        <v>0.07557562002</v>
      </c>
      <c r="D2974" s="372">
        <f>$C2865*'Assumptions (T&amp;D)'!D$24</f>
        <v>0.1455082604</v>
      </c>
      <c r="E2974" s="372">
        <f>$C2865*'Assumptions (T&amp;D)'!E$24</f>
        <v>0.1346253711</v>
      </c>
      <c r="F2974" s="372">
        <f>$C2865*'Assumptions (T&amp;D)'!F$24</f>
        <v>0.1245486218</v>
      </c>
      <c r="G2974" s="372">
        <f>$C2865*'Assumptions (T&amp;D)'!G$24</f>
        <v>0.1150764774</v>
      </c>
      <c r="H2974" s="372">
        <f>$C2865*'Assumptions (T&amp;D)'!H$24</f>
        <v>0.106612008</v>
      </c>
      <c r="I2974" s="372">
        <f>$C2865*'Assumptions (T&amp;D)'!I$24</f>
        <v>0.0985506085</v>
      </c>
      <c r="J2974" s="372">
        <f>$C2865*'Assumptions (T&amp;D)'!J$24</f>
        <v>0.09109381399</v>
      </c>
      <c r="K2974" s="372">
        <f>$C2865*'Assumptions (T&amp;D)'!K$24</f>
        <v>0.08988460407</v>
      </c>
      <c r="L2974" s="372">
        <f>$C2865*'Assumptions (T&amp;D)'!L$24</f>
        <v>0.08988460407</v>
      </c>
      <c r="M2974" s="372">
        <f>$C2865*'Assumptions (T&amp;D)'!M$24</f>
        <v>0.08988460407</v>
      </c>
      <c r="N2974" s="372">
        <f>$C2865*'Assumptions (T&amp;D)'!N$24</f>
        <v>0.08988460407</v>
      </c>
      <c r="O2974" s="372">
        <f>$C2865*'Assumptions (T&amp;D)'!O$24</f>
        <v>0.08988460407</v>
      </c>
      <c r="P2974" s="372">
        <f>$C2865*'Assumptions (T&amp;D)'!P$24</f>
        <v>0.08988460407</v>
      </c>
      <c r="Q2974" s="372">
        <f>$C2865*'Assumptions (T&amp;D)'!Q$24</f>
        <v>0.08988460407</v>
      </c>
      <c r="R2974" s="372">
        <f>$C2865*'Assumptions (T&amp;D)'!R$24</f>
        <v>0.08988460407</v>
      </c>
      <c r="S2974" s="372">
        <f>$C2865*'Assumptions (T&amp;D)'!S$24</f>
        <v>0.08988460407</v>
      </c>
      <c r="T2974" s="372">
        <f>$C2865*'Assumptions (T&amp;D)'!T$24</f>
        <v>0.08988460407</v>
      </c>
      <c r="U2974" s="372">
        <f>$C2865*'Assumptions (T&amp;D)'!U$24</f>
        <v>0.08988460407</v>
      </c>
      <c r="V2974" s="372">
        <f>$C2865*'Assumptions (T&amp;D)'!V$24</f>
        <v>0.08988460407</v>
      </c>
      <c r="W2974" s="372">
        <f>$C2865*'Assumptions (T&amp;D)'!W$24</f>
        <v>0.04494230204</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0.06143470661</v>
      </c>
      <c r="E2975" s="372">
        <f>$D2865*'Assumptions (T&amp;D)'!D$24</f>
        <v>0.1182822885</v>
      </c>
      <c r="F2975" s="372">
        <f>$D2865*'Assumptions (T&amp;D)'!E$24</f>
        <v>0.1094356907</v>
      </c>
      <c r="G2975" s="372">
        <f>$D2865*'Assumptions (T&amp;D)'!F$24</f>
        <v>0.1012443965</v>
      </c>
      <c r="H2975" s="372">
        <f>$D2865*'Assumptions (T&amp;D)'!G$24</f>
        <v>0.09354457993</v>
      </c>
      <c r="I2975" s="372">
        <f>$D2865*'Assumptions (T&amp;D)'!H$24</f>
        <v>0.08666389279</v>
      </c>
      <c r="J2975" s="372">
        <f>$D2865*'Assumptions (T&amp;D)'!I$24</f>
        <v>0.08011085742</v>
      </c>
      <c r="K2975" s="372">
        <f>$D2865*'Assumptions (T&amp;D)'!J$24</f>
        <v>0.0740492997</v>
      </c>
      <c r="L2975" s="372">
        <f>$D2865*'Assumptions (T&amp;D)'!K$24</f>
        <v>0.0730663444</v>
      </c>
      <c r="M2975" s="372">
        <f>$D2865*'Assumptions (T&amp;D)'!L$24</f>
        <v>0.0730663444</v>
      </c>
      <c r="N2975" s="372">
        <f>$D2865*'Assumptions (T&amp;D)'!M$24</f>
        <v>0.0730663444</v>
      </c>
      <c r="O2975" s="372">
        <f>$D2865*'Assumptions (T&amp;D)'!N$24</f>
        <v>0.0730663444</v>
      </c>
      <c r="P2975" s="372">
        <f>$D2865*'Assumptions (T&amp;D)'!O$24</f>
        <v>0.0730663444</v>
      </c>
      <c r="Q2975" s="372">
        <f>$D2865*'Assumptions (T&amp;D)'!P$24</f>
        <v>0.0730663444</v>
      </c>
      <c r="R2975" s="372">
        <f>$D2865*'Assumptions (T&amp;D)'!Q$24</f>
        <v>0.0730663444</v>
      </c>
      <c r="S2975" s="372">
        <f>$D2865*'Assumptions (T&amp;D)'!R$24</f>
        <v>0.0730663444</v>
      </c>
      <c r="T2975" s="372">
        <f>$D2865*'Assumptions (T&amp;D)'!S$24</f>
        <v>0.0730663444</v>
      </c>
      <c r="U2975" s="372">
        <f>$D2865*'Assumptions (T&amp;D)'!T$24</f>
        <v>0.0730663444</v>
      </c>
      <c r="V2975" s="372">
        <f>$D2865*'Assumptions (T&amp;D)'!U$24</f>
        <v>0.0730663444</v>
      </c>
      <c r="W2975" s="372">
        <f>$D2865*'Assumptions (T&amp;D)'!V$24</f>
        <v>0.0730663444</v>
      </c>
      <c r="X2975" s="372">
        <f>$D2865*'Assumptions (T&amp;D)'!W$24</f>
        <v>0.0365331722</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0.07158969954</v>
      </c>
      <c r="F2976" s="372">
        <f>$E2865*'Assumptions (T&amp;D)'!D$24</f>
        <v>0.1378340348</v>
      </c>
      <c r="G2976" s="372">
        <f>$E2865*'Assumptions (T&amp;D)'!E$24</f>
        <v>0.1275251181</v>
      </c>
      <c r="H2976" s="372">
        <f>$E2865*'Assumptions (T&amp;D)'!F$24</f>
        <v>0.1179798248</v>
      </c>
      <c r="I2976" s="372">
        <f>$E2865*'Assumptions (T&amp;D)'!G$24</f>
        <v>0.1090072492</v>
      </c>
      <c r="J2976" s="372">
        <f>$E2865*'Assumptions (T&amp;D)'!H$24</f>
        <v>0.1009892028</v>
      </c>
      <c r="K2976" s="372">
        <f>$E2865*'Assumptions (T&amp;D)'!I$24</f>
        <v>0.0933529682</v>
      </c>
      <c r="L2976" s="372">
        <f>$E2865*'Assumptions (T&amp;D)'!J$24</f>
        <v>0.08628945118</v>
      </c>
      <c r="M2976" s="372">
        <f>$E2865*'Assumptions (T&amp;D)'!K$24</f>
        <v>0.08514401598</v>
      </c>
      <c r="N2976" s="372">
        <f>$E2865*'Assumptions (T&amp;D)'!L$24</f>
        <v>0.08514401598</v>
      </c>
      <c r="O2976" s="372">
        <f>$E2865*'Assumptions (T&amp;D)'!M$24</f>
        <v>0.08514401598</v>
      </c>
      <c r="P2976" s="372">
        <f>$E2865*'Assumptions (T&amp;D)'!N$24</f>
        <v>0.08514401598</v>
      </c>
      <c r="Q2976" s="372">
        <f>$E2865*'Assumptions (T&amp;D)'!O$24</f>
        <v>0.08514401598</v>
      </c>
      <c r="R2976" s="372">
        <f>$E2865*'Assumptions (T&amp;D)'!P$24</f>
        <v>0.08514401598</v>
      </c>
      <c r="S2976" s="372">
        <f>$E2865*'Assumptions (T&amp;D)'!Q$24</f>
        <v>0.08514401598</v>
      </c>
      <c r="T2976" s="372">
        <f>$E2865*'Assumptions (T&amp;D)'!R$24</f>
        <v>0.08514401598</v>
      </c>
      <c r="U2976" s="372">
        <f>$E2865*'Assumptions (T&amp;D)'!S$24</f>
        <v>0.08514401598</v>
      </c>
      <c r="V2976" s="372">
        <f>$E2865*'Assumptions (T&amp;D)'!T$24</f>
        <v>0.08514401598</v>
      </c>
      <c r="W2976" s="372">
        <f>$E2865*'Assumptions (T&amp;D)'!U$24</f>
        <v>0.08514401598</v>
      </c>
      <c r="X2976" s="372">
        <f>$E2865*'Assumptions (T&amp;D)'!V$24</f>
        <v>0.08514401598</v>
      </c>
      <c r="Y2976" s="372">
        <f>$E2865*'Assumptions (T&amp;D)'!W$24</f>
        <v>0.04257200799</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0.07582673207</v>
      </c>
      <c r="G2977" s="372">
        <f>$F2865*'Assumptions (T&amp;D)'!D$24</f>
        <v>0.1459917348</v>
      </c>
      <c r="H2977" s="372">
        <f>$F2865*'Assumptions (T&amp;D)'!E$24</f>
        <v>0.1350726854</v>
      </c>
      <c r="I2977" s="372">
        <f>$F2865*'Assumptions (T&amp;D)'!F$24</f>
        <v>0.1249624544</v>
      </c>
      <c r="J2977" s="372">
        <f>$F2865*'Assumptions (T&amp;D)'!G$24</f>
        <v>0.1154588374</v>
      </c>
      <c r="K2977" s="372">
        <f>$F2865*'Assumptions (T&amp;D)'!H$24</f>
        <v>0.1069662434</v>
      </c>
      <c r="L2977" s="372">
        <f>$F2865*'Assumptions (T&amp;D)'!I$24</f>
        <v>0.09887805861</v>
      </c>
      <c r="M2977" s="372">
        <f>$F2865*'Assumptions (T&amp;D)'!J$24</f>
        <v>0.09139648772</v>
      </c>
      <c r="N2977" s="372">
        <f>$F2865*'Assumptions (T&amp;D)'!K$24</f>
        <v>0.09018326</v>
      </c>
      <c r="O2977" s="372">
        <f>$F2865*'Assumptions (T&amp;D)'!L$24</f>
        <v>0.09018326</v>
      </c>
      <c r="P2977" s="372">
        <f>$F2865*'Assumptions (T&amp;D)'!M$24</f>
        <v>0.09018326</v>
      </c>
      <c r="Q2977" s="372">
        <f>$F2865*'Assumptions (T&amp;D)'!N$24</f>
        <v>0.09018326</v>
      </c>
      <c r="R2977" s="372">
        <f>$F2865*'Assumptions (T&amp;D)'!O$24</f>
        <v>0.09018326</v>
      </c>
      <c r="S2977" s="372">
        <f>$F2865*'Assumptions (T&amp;D)'!P$24</f>
        <v>0.09018326</v>
      </c>
      <c r="T2977" s="372">
        <f>$F2865*'Assumptions (T&amp;D)'!Q$24</f>
        <v>0.09018326</v>
      </c>
      <c r="U2977" s="372">
        <f>$F2865*'Assumptions (T&amp;D)'!R$24</f>
        <v>0.09018326</v>
      </c>
      <c r="V2977" s="372">
        <f>$F2865*'Assumptions (T&amp;D)'!S$24</f>
        <v>0.09018326</v>
      </c>
      <c r="W2977" s="372">
        <f>$F2865*'Assumptions (T&amp;D)'!T$24</f>
        <v>0.09018326</v>
      </c>
      <c r="X2977" s="372">
        <f>$F2865*'Assumptions (T&amp;D)'!U$24</f>
        <v>0.09018326</v>
      </c>
      <c r="Y2977" s="372">
        <f>$F2865*'Assumptions (T&amp;D)'!V$24</f>
        <v>0.09018326</v>
      </c>
      <c r="Z2977" s="372">
        <f>$F2865*'Assumptions (T&amp;D)'!W$24</f>
        <v>0.04509163</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0.07087367758</v>
      </c>
      <c r="H2978" s="372">
        <f>$G2865*'Assumptions (T&amp;D)'!D$24</f>
        <v>0.1364554539</v>
      </c>
      <c r="I2978" s="372">
        <f>$G2865*'Assumptions (T&amp;D)'!E$24</f>
        <v>0.1262496443</v>
      </c>
      <c r="J2978" s="372">
        <f>$G2865*'Assumptions (T&amp;D)'!F$24</f>
        <v>0.1167998207</v>
      </c>
      <c r="K2978" s="372">
        <f>$G2865*'Assumptions (T&amp;D)'!G$24</f>
        <v>0.1079169864</v>
      </c>
      <c r="L2978" s="372">
        <f>$G2865*'Assumptions (T&amp;D)'!H$24</f>
        <v>0.09997913451</v>
      </c>
      <c r="M2978" s="372">
        <f>$G2865*'Assumptions (T&amp;D)'!I$24</f>
        <v>0.09241927556</v>
      </c>
      <c r="N2978" s="372">
        <f>$G2865*'Assumptions (T&amp;D)'!J$24</f>
        <v>0.08542640604</v>
      </c>
      <c r="O2978" s="372">
        <f>$G2865*'Assumptions (T&amp;D)'!K$24</f>
        <v>0.0842924272</v>
      </c>
      <c r="P2978" s="372">
        <f>$G2865*'Assumptions (T&amp;D)'!L$24</f>
        <v>0.0842924272</v>
      </c>
      <c r="Q2978" s="372">
        <f>$G2865*'Assumptions (T&amp;D)'!M$24</f>
        <v>0.0842924272</v>
      </c>
      <c r="R2978" s="372">
        <f>$G2865*'Assumptions (T&amp;D)'!N$24</f>
        <v>0.0842924272</v>
      </c>
      <c r="S2978" s="372">
        <f>$G2865*'Assumptions (T&amp;D)'!O$24</f>
        <v>0.0842924272</v>
      </c>
      <c r="T2978" s="372">
        <f>$G2865*'Assumptions (T&amp;D)'!P$24</f>
        <v>0.0842924272</v>
      </c>
      <c r="U2978" s="372">
        <f>$G2865*'Assumptions (T&amp;D)'!Q$24</f>
        <v>0.0842924272</v>
      </c>
      <c r="V2978" s="372">
        <f>$G2865*'Assumptions (T&amp;D)'!R$24</f>
        <v>0.0842924272</v>
      </c>
      <c r="W2978" s="372">
        <f>$G2865*'Assumptions (T&amp;D)'!S$24</f>
        <v>0.0842924272</v>
      </c>
      <c r="X2978" s="372">
        <f>$G2865*'Assumptions (T&amp;D)'!T$24</f>
        <v>0.0842924272</v>
      </c>
      <c r="Y2978" s="372">
        <f>$G2865*'Assumptions (T&amp;D)'!U$24</f>
        <v>0.0842924272</v>
      </c>
      <c r="Z2978" s="372">
        <f>$G2865*'Assumptions (T&amp;D)'!V$24</f>
        <v>0.0842924272</v>
      </c>
      <c r="AA2978" s="372">
        <f>$G2865*'Assumptions (T&amp;D)'!W$24</f>
        <v>0.0421462136</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0.08748523271</v>
      </c>
      <c r="I2979" s="372">
        <f>$H2865*'Assumptions (T&amp;D)'!D$24</f>
        <v>0.1684382347</v>
      </c>
      <c r="J2979" s="372">
        <f>$H2865*'Assumptions (T&amp;D)'!E$24</f>
        <v>0.1558403612</v>
      </c>
      <c r="K2979" s="372">
        <f>$H2865*'Assumptions (T&amp;D)'!F$24</f>
        <v>0.1441756635</v>
      </c>
      <c r="L2979" s="372">
        <f>$H2865*'Assumptions (T&amp;D)'!G$24</f>
        <v>0.1332108477</v>
      </c>
      <c r="M2979" s="372">
        <f>$H2865*'Assumptions (T&amp;D)'!H$24</f>
        <v>0.1234125016</v>
      </c>
      <c r="N2979" s="372">
        <f>$H2865*'Assumptions (T&amp;D)'!I$24</f>
        <v>0.1140807435</v>
      </c>
      <c r="O2979" s="372">
        <f>$H2865*'Assumptions (T&amp;D)'!J$24</f>
        <v>0.1054488672</v>
      </c>
      <c r="P2979" s="372">
        <f>$H2865*'Assumptions (T&amp;D)'!K$24</f>
        <v>0.1040491034</v>
      </c>
      <c r="Q2979" s="372">
        <f>$H2865*'Assumptions (T&amp;D)'!L$24</f>
        <v>0.1040491034</v>
      </c>
      <c r="R2979" s="372">
        <f>$H2865*'Assumptions (T&amp;D)'!M$24</f>
        <v>0.1040491034</v>
      </c>
      <c r="S2979" s="372">
        <f>$H2865*'Assumptions (T&amp;D)'!N$24</f>
        <v>0.1040491034</v>
      </c>
      <c r="T2979" s="372">
        <f>$H2865*'Assumptions (T&amp;D)'!O$24</f>
        <v>0.1040491034</v>
      </c>
      <c r="U2979" s="372">
        <f>$H2865*'Assumptions (T&amp;D)'!P$24</f>
        <v>0.1040491034</v>
      </c>
      <c r="V2979" s="372">
        <f>$H2865*'Assumptions (T&amp;D)'!Q$24</f>
        <v>0.1040491034</v>
      </c>
      <c r="W2979" s="372">
        <f>$H2865*'Assumptions (T&amp;D)'!R$24</f>
        <v>0.1040491034</v>
      </c>
      <c r="X2979" s="372">
        <f>$H2865*'Assumptions (T&amp;D)'!S$24</f>
        <v>0.1040491034</v>
      </c>
      <c r="Y2979" s="372">
        <f>$H2865*'Assumptions (T&amp;D)'!T$24</f>
        <v>0.1040491034</v>
      </c>
      <c r="Z2979" s="372">
        <f>$H2865*'Assumptions (T&amp;D)'!U$24</f>
        <v>0.1040491034</v>
      </c>
      <c r="AA2979" s="372">
        <f>$H2865*'Assumptions (T&amp;D)'!V$24</f>
        <v>0.1040491034</v>
      </c>
      <c r="AB2979" s="372">
        <f>$H2865*'Assumptions (T&amp;D)'!W$24</f>
        <v>0.05202455172</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0.09726928377</v>
      </c>
      <c r="J2980" s="372">
        <f>$I2865*'Assumptions (T&amp;D)'!D$24</f>
        <v>0.1872757943</v>
      </c>
      <c r="K2980" s="372">
        <f>$I2865*'Assumptions (T&amp;D)'!E$24</f>
        <v>0.1732690175</v>
      </c>
      <c r="L2980" s="372">
        <f>$I2865*'Assumptions (T&amp;D)'!F$24</f>
        <v>0.1602997796</v>
      </c>
      <c r="M2980" s="372">
        <f>$I2865*'Assumptions (T&amp;D)'!G$24</f>
        <v>0.1481086961</v>
      </c>
      <c r="N2980" s="372">
        <f>$I2865*'Assumptions (T&amp;D)'!H$24</f>
        <v>0.1372145363</v>
      </c>
      <c r="O2980" s="372">
        <f>$I2865*'Assumptions (T&amp;D)'!I$24</f>
        <v>0.126839146</v>
      </c>
      <c r="P2980" s="372">
        <f>$I2865*'Assumptions (T&amp;D)'!J$24</f>
        <v>0.11724191</v>
      </c>
      <c r="Q2980" s="372">
        <f>$I2865*'Assumptions (T&amp;D)'!K$24</f>
        <v>0.1156856015</v>
      </c>
      <c r="R2980" s="372">
        <f>$I2865*'Assumptions (T&amp;D)'!L$24</f>
        <v>0.1156856015</v>
      </c>
      <c r="S2980" s="372">
        <f>$I2865*'Assumptions (T&amp;D)'!M$24</f>
        <v>0.1156856015</v>
      </c>
      <c r="T2980" s="372">
        <f>$I2865*'Assumptions (T&amp;D)'!N$24</f>
        <v>0.1156856015</v>
      </c>
      <c r="U2980" s="372">
        <f>$I2865*'Assumptions (T&amp;D)'!O$24</f>
        <v>0.1156856015</v>
      </c>
      <c r="V2980" s="372">
        <f>$I2865*'Assumptions (T&amp;D)'!P$24</f>
        <v>0.1156856015</v>
      </c>
      <c r="W2980" s="372">
        <f>$I2865*'Assumptions (T&amp;D)'!Q$24</f>
        <v>0.1156856015</v>
      </c>
      <c r="X2980" s="372">
        <f>$I2865*'Assumptions (T&amp;D)'!R$24</f>
        <v>0.1156856015</v>
      </c>
      <c r="Y2980" s="372">
        <f>$I2865*'Assumptions (T&amp;D)'!S$24</f>
        <v>0.1156856015</v>
      </c>
      <c r="Z2980" s="372">
        <f>$I2865*'Assumptions (T&amp;D)'!T$24</f>
        <v>0.1156856015</v>
      </c>
      <c r="AA2980" s="372">
        <f>$I2865*'Assumptions (T&amp;D)'!U$24</f>
        <v>0.1156856015</v>
      </c>
      <c r="AB2980" s="372">
        <f>$I2865*'Assumptions (T&amp;D)'!V$24</f>
        <v>0.1156856015</v>
      </c>
      <c r="AC2980" s="372">
        <f>$I2865*'Assumptions (T&amp;D)'!W$24</f>
        <v>0.05784280075</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0.1116297932</v>
      </c>
      <c r="K2981" s="372">
        <f>$J2865*'Assumptions (T&amp;D)'!D$24</f>
        <v>0.2149245619</v>
      </c>
      <c r="L2981" s="372">
        <f>$J2865*'Assumptions (T&amp;D)'!E$24</f>
        <v>0.1988498717</v>
      </c>
      <c r="M2981" s="372">
        <f>$J2865*'Assumptions (T&amp;D)'!F$24</f>
        <v>0.1839658993</v>
      </c>
      <c r="N2981" s="372">
        <f>$J2865*'Assumptions (T&amp;D)'!G$24</f>
        <v>0.1699749652</v>
      </c>
      <c r="O2981" s="372">
        <f>$J2865*'Assumptions (T&amp;D)'!H$24</f>
        <v>0.1574724283</v>
      </c>
      <c r="P2981" s="372">
        <f>$J2865*'Assumptions (T&amp;D)'!I$24</f>
        <v>0.1455652504</v>
      </c>
      <c r="Q2981" s="372">
        <f>$J2865*'Assumptions (T&amp;D)'!J$24</f>
        <v>0.1345511108</v>
      </c>
      <c r="R2981" s="372">
        <f>$J2865*'Assumptions (T&amp;D)'!K$24</f>
        <v>0.1327650341</v>
      </c>
      <c r="S2981" s="372">
        <f>$J2865*'Assumptions (T&amp;D)'!L$24</f>
        <v>0.1327650341</v>
      </c>
      <c r="T2981" s="372">
        <f>$J2865*'Assumptions (T&amp;D)'!M$24</f>
        <v>0.1327650341</v>
      </c>
      <c r="U2981" s="372">
        <f>$J2865*'Assumptions (T&amp;D)'!N$24</f>
        <v>0.1327650341</v>
      </c>
      <c r="V2981" s="372">
        <f>$J2865*'Assumptions (T&amp;D)'!O$24</f>
        <v>0.1327650341</v>
      </c>
      <c r="W2981" s="372">
        <f>$J2865*'Assumptions (T&amp;D)'!P$24</f>
        <v>0.1327650341</v>
      </c>
      <c r="X2981" s="372">
        <f>$J2865*'Assumptions (T&amp;D)'!Q$24</f>
        <v>0.1327650341</v>
      </c>
      <c r="Y2981" s="372">
        <f>$J2865*'Assumptions (T&amp;D)'!R$24</f>
        <v>0.1327650341</v>
      </c>
      <c r="Z2981" s="372">
        <f>$J2865*'Assumptions (T&amp;D)'!S$24</f>
        <v>0.1327650341</v>
      </c>
      <c r="AA2981" s="372">
        <f>$J2865*'Assumptions (T&amp;D)'!T$24</f>
        <v>0.1327650341</v>
      </c>
      <c r="AB2981" s="372">
        <f>$J2865*'Assumptions (T&amp;D)'!U$24</f>
        <v>0.1327650341</v>
      </c>
      <c r="AC2981" s="372">
        <f>$J2865*'Assumptions (T&amp;D)'!V$24</f>
        <v>0.1327650341</v>
      </c>
      <c r="AD2981" s="372">
        <f>$J2865*'Assumptions (T&amp;D)'!W$24</f>
        <v>0.06638251705</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0.1132710659</v>
      </c>
      <c r="L2982" s="372">
        <f>$K2865*'Assumptions (T&amp;D)'!D$24</f>
        <v>0.2180845589</v>
      </c>
      <c r="M2982" s="372">
        <f>$K2865*'Assumptions (T&amp;D)'!E$24</f>
        <v>0.2017735254</v>
      </c>
      <c r="N2982" s="372">
        <f>$K2865*'Assumptions (T&amp;D)'!F$24</f>
        <v>0.1866707166</v>
      </c>
      <c r="O2982" s="372">
        <f>$K2865*'Assumptions (T&amp;D)'!G$24</f>
        <v>0.1724740763</v>
      </c>
      <c r="P2982" s="372">
        <f>$K2865*'Assumptions (T&amp;D)'!H$24</f>
        <v>0.1597877169</v>
      </c>
      <c r="Q2982" s="372">
        <f>$K2865*'Assumptions (T&amp;D)'!I$24</f>
        <v>0.1477054699</v>
      </c>
      <c r="R2982" s="372">
        <f>$K2865*'Assumptions (T&amp;D)'!J$24</f>
        <v>0.1365293914</v>
      </c>
      <c r="S2982" s="372">
        <f>$K2865*'Assumptions (T&amp;D)'!K$24</f>
        <v>0.1347170544</v>
      </c>
      <c r="T2982" s="372">
        <f>$K2865*'Assumptions (T&amp;D)'!L$24</f>
        <v>0.1347170544</v>
      </c>
      <c r="U2982" s="372">
        <f>$K2865*'Assumptions (T&amp;D)'!M$24</f>
        <v>0.1347170544</v>
      </c>
      <c r="V2982" s="372">
        <f>$K2865*'Assumptions (T&amp;D)'!N$24</f>
        <v>0.1347170544</v>
      </c>
      <c r="W2982" s="372">
        <f>$K2865*'Assumptions (T&amp;D)'!O$24</f>
        <v>0.1347170544</v>
      </c>
      <c r="X2982" s="372">
        <f>$K2865*'Assumptions (T&amp;D)'!P$24</f>
        <v>0.1347170544</v>
      </c>
      <c r="Y2982" s="372">
        <f>$K2865*'Assumptions (T&amp;D)'!Q$24</f>
        <v>0.1347170544</v>
      </c>
      <c r="Z2982" s="372">
        <f>$K2865*'Assumptions (T&amp;D)'!R$24</f>
        <v>0.1347170544</v>
      </c>
      <c r="AA2982" s="372">
        <f>$K2865*'Assumptions (T&amp;D)'!S$24</f>
        <v>0.1347170544</v>
      </c>
      <c r="AB2982" s="372">
        <f>$K2865*'Assumptions (T&amp;D)'!T$24</f>
        <v>0.1347170544</v>
      </c>
      <c r="AC2982" s="372">
        <f>$K2865*'Assumptions (T&amp;D)'!U$24</f>
        <v>0.1347170544</v>
      </c>
      <c r="AD2982" s="372">
        <f>$K2865*'Assumptions (T&amp;D)'!V$24</f>
        <v>0.1347170544</v>
      </c>
      <c r="AE2982" s="372">
        <f>$K2865*'Assumptions (T&amp;D)'!W$24</f>
        <v>0.06735852718</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0.1486612445</v>
      </c>
      <c r="M2983" s="372">
        <f>$L2865*'Assumptions (T&amp;D)'!D$24</f>
        <v>0.2862224495</v>
      </c>
      <c r="N2983" s="372">
        <f>$L2865*'Assumptions (T&amp;D)'!E$24</f>
        <v>0.2648152303</v>
      </c>
      <c r="O2983" s="372">
        <f>$L2865*'Assumptions (T&amp;D)'!F$24</f>
        <v>0.244993731</v>
      </c>
      <c r="P2983" s="372">
        <f>$L2865*'Assumptions (T&amp;D)'!G$24</f>
        <v>0.2263615217</v>
      </c>
      <c r="Q2983" s="372">
        <f>$L2865*'Assumptions (T&amp;D)'!H$24</f>
        <v>0.2097114623</v>
      </c>
      <c r="R2983" s="372">
        <f>$L2865*'Assumptions (T&amp;D)'!I$24</f>
        <v>0.1938542629</v>
      </c>
      <c r="S2983" s="372">
        <f>$L2865*'Assumptions (T&amp;D)'!J$24</f>
        <v>0.1791863534</v>
      </c>
      <c r="T2983" s="372">
        <f>$L2865*'Assumptions (T&amp;D)'!K$24</f>
        <v>0.1768077735</v>
      </c>
      <c r="U2983" s="372">
        <f>$L2865*'Assumptions (T&amp;D)'!L$24</f>
        <v>0.1768077735</v>
      </c>
      <c r="V2983" s="372">
        <f>$L2865*'Assumptions (T&amp;D)'!M$24</f>
        <v>0.1768077735</v>
      </c>
      <c r="W2983" s="372">
        <f>$L2865*'Assumptions (T&amp;D)'!N$24</f>
        <v>0.1768077735</v>
      </c>
      <c r="X2983" s="372">
        <f>$L2865*'Assumptions (T&amp;D)'!O$24</f>
        <v>0.1768077735</v>
      </c>
      <c r="Y2983" s="372">
        <f>$L2865*'Assumptions (T&amp;D)'!P$24</f>
        <v>0.1768077735</v>
      </c>
      <c r="Z2983" s="372">
        <f>$L2865*'Assumptions (T&amp;D)'!Q$24</f>
        <v>0.1768077735</v>
      </c>
      <c r="AA2983" s="372">
        <f>$L2865*'Assumptions (T&amp;D)'!R$24</f>
        <v>0.1768077735</v>
      </c>
      <c r="AB2983" s="372">
        <f>$L2865*'Assumptions (T&amp;D)'!S$24</f>
        <v>0.1768077735</v>
      </c>
      <c r="AC2983" s="372">
        <f>$L2865*'Assumptions (T&amp;D)'!T$24</f>
        <v>0.1768077735</v>
      </c>
      <c r="AD2983" s="372">
        <f>$L2865*'Assumptions (T&amp;D)'!U$24</f>
        <v>0.1768077735</v>
      </c>
      <c r="AE2983" s="372">
        <f>$L2865*'Assumptions (T&amp;D)'!V$24</f>
        <v>0.1768077735</v>
      </c>
      <c r="AF2983" s="372">
        <f>$L2865*'Assumptions (T&amp;D)'!W$24</f>
        <v>0.08840388675</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0.1718437085</v>
      </c>
      <c r="N2984" s="372">
        <f>$M2865*'Assumptions (T&amp;D)'!D$24</f>
        <v>0.3308564202</v>
      </c>
      <c r="O2984" s="372">
        <f>$M2865*'Assumptions (T&amp;D)'!E$24</f>
        <v>0.3061109262</v>
      </c>
      <c r="P2984" s="372">
        <f>$M2865*'Assumptions (T&amp;D)'!F$24</f>
        <v>0.2831984317</v>
      </c>
      <c r="Q2984" s="372">
        <f>$M2865*'Assumptions (T&amp;D)'!G$24</f>
        <v>0.2616606869</v>
      </c>
      <c r="R2984" s="372">
        <f>$M2865*'Assumptions (T&amp;D)'!H$24</f>
        <v>0.2424141915</v>
      </c>
      <c r="S2984" s="372">
        <f>$M2865*'Assumptions (T&amp;D)'!I$24</f>
        <v>0.2240841959</v>
      </c>
      <c r="T2984" s="372">
        <f>$M2865*'Assumptions (T&amp;D)'!J$24</f>
        <v>0.20712895</v>
      </c>
      <c r="U2984" s="372">
        <f>$M2865*'Assumptions (T&amp;D)'!K$24</f>
        <v>0.2043794507</v>
      </c>
      <c r="V2984" s="372">
        <f>$M2865*'Assumptions (T&amp;D)'!L$24</f>
        <v>0.2043794507</v>
      </c>
      <c r="W2984" s="372">
        <f>$M2865*'Assumptions (T&amp;D)'!M$24</f>
        <v>0.2043794507</v>
      </c>
      <c r="X2984" s="372">
        <f>$M2865*'Assumptions (T&amp;D)'!N$24</f>
        <v>0.2043794507</v>
      </c>
      <c r="Y2984" s="372">
        <f>$M2865*'Assumptions (T&amp;D)'!O$24</f>
        <v>0.2043794507</v>
      </c>
      <c r="Z2984" s="372">
        <f>$M2865*'Assumptions (T&amp;D)'!P$24</f>
        <v>0.2043794507</v>
      </c>
      <c r="AA2984" s="372">
        <f>$M2865*'Assumptions (T&amp;D)'!Q$24</f>
        <v>0.2043794507</v>
      </c>
      <c r="AB2984" s="372">
        <f>$M2865*'Assumptions (T&amp;D)'!R$24</f>
        <v>0.2043794507</v>
      </c>
      <c r="AC2984" s="372">
        <f>$M2865*'Assumptions (T&amp;D)'!S$24</f>
        <v>0.2043794507</v>
      </c>
      <c r="AD2984" s="372">
        <f>$M2865*'Assumptions (T&amp;D)'!T$24</f>
        <v>0.2043794507</v>
      </c>
      <c r="AE2984" s="372">
        <f>$M2865*'Assumptions (T&amp;D)'!U$24</f>
        <v>0.2043794507</v>
      </c>
      <c r="AF2984" s="372">
        <f>$M2865*'Assumptions (T&amp;D)'!V$24</f>
        <v>0.2043794507</v>
      </c>
      <c r="AG2984" s="372">
        <f>$M2865*'Assumptions (T&amp;D)'!W$24</f>
        <v>0.1021897253</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0.1706370357</v>
      </c>
      <c r="O2985" s="372">
        <f>$N2865*'Assumptions (T&amp;D)'!D$24</f>
        <v>0.3285331727</v>
      </c>
      <c r="P2985" s="372">
        <f>$N2865*'Assumptions (T&amp;D)'!E$24</f>
        <v>0.3039614395</v>
      </c>
      <c r="Q2985" s="372">
        <f>$N2865*'Assumptions (T&amp;D)'!F$24</f>
        <v>0.2812098348</v>
      </c>
      <c r="R2985" s="372">
        <f>$N2865*'Assumptions (T&amp;D)'!G$24</f>
        <v>0.2598233263</v>
      </c>
      <c r="S2985" s="372">
        <f>$N2865*'Assumptions (T&amp;D)'!H$24</f>
        <v>0.2407119783</v>
      </c>
      <c r="T2985" s="372">
        <f>$N2865*'Assumptions (T&amp;D)'!I$24</f>
        <v>0.2225106945</v>
      </c>
      <c r="U2985" s="372">
        <f>$N2865*'Assumptions (T&amp;D)'!J$24</f>
        <v>0.205674507</v>
      </c>
      <c r="V2985" s="372">
        <f>$N2865*'Assumptions (T&amp;D)'!K$24</f>
        <v>0.2029443144</v>
      </c>
      <c r="W2985" s="372">
        <f>$N2865*'Assumptions (T&amp;D)'!L$24</f>
        <v>0.2029443144</v>
      </c>
      <c r="X2985" s="372">
        <f>$N2865*'Assumptions (T&amp;D)'!M$24</f>
        <v>0.2029443144</v>
      </c>
      <c r="Y2985" s="372">
        <f>$N2865*'Assumptions (T&amp;D)'!N$24</f>
        <v>0.2029443144</v>
      </c>
      <c r="Z2985" s="372">
        <f>$N2865*'Assumptions (T&amp;D)'!O$24</f>
        <v>0.2029443144</v>
      </c>
      <c r="AA2985" s="372">
        <f>$N2865*'Assumptions (T&amp;D)'!P$24</f>
        <v>0.2029443144</v>
      </c>
      <c r="AB2985" s="372">
        <f>$N2865*'Assumptions (T&amp;D)'!Q$24</f>
        <v>0.2029443144</v>
      </c>
      <c r="AC2985" s="372">
        <f>$N2865*'Assumptions (T&amp;D)'!R$24</f>
        <v>0.2029443144</v>
      </c>
      <c r="AD2985" s="372">
        <f>$N2865*'Assumptions (T&amp;D)'!S$24</f>
        <v>0.2029443144</v>
      </c>
      <c r="AE2985" s="372">
        <f>$N2865*'Assumptions (T&amp;D)'!T$24</f>
        <v>0.2029443144</v>
      </c>
      <c r="AF2985" s="372">
        <f>$N2865*'Assumptions (T&amp;D)'!U$24</f>
        <v>0.2029443144</v>
      </c>
      <c r="AG2985" s="372">
        <f>$N2865*'Assumptions (T&amp;D)'!V$24</f>
        <v>0.2029443144</v>
      </c>
      <c r="AH2985" s="372">
        <f>$N2865*'Assumptions (T&amp;D)'!W$24</f>
        <v>0.1014721572</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0.1753702413</v>
      </c>
      <c r="P2986" s="372">
        <f>$O2865*'Assumptions (T&amp;D)'!D$24</f>
        <v>0.3376461712</v>
      </c>
      <c r="Q2986" s="372">
        <f>$O2865*'Assumptions (T&amp;D)'!E$24</f>
        <v>0.3123928564</v>
      </c>
      <c r="R2986" s="372">
        <f>$O2865*'Assumptions (T&amp;D)'!F$24</f>
        <v>0.2890101576</v>
      </c>
      <c r="S2986" s="372">
        <f>$O2865*'Assumptions (T&amp;D)'!G$24</f>
        <v>0.2670304207</v>
      </c>
      <c r="T2986" s="372">
        <f>$O2865*'Assumptions (T&amp;D)'!H$24</f>
        <v>0.2473889537</v>
      </c>
      <c r="U2986" s="372">
        <f>$O2865*'Assumptions (T&amp;D)'!I$24</f>
        <v>0.2286827946</v>
      </c>
      <c r="V2986" s="372">
        <f>$O2865*'Assumptions (T&amp;D)'!J$24</f>
        <v>0.2113795975</v>
      </c>
      <c r="W2986" s="372">
        <f>$O2865*'Assumptions (T&amp;D)'!K$24</f>
        <v>0.2085736736</v>
      </c>
      <c r="X2986" s="372">
        <f>$O2865*'Assumptions (T&amp;D)'!L$24</f>
        <v>0.2085736736</v>
      </c>
      <c r="Y2986" s="372">
        <f>$O2865*'Assumptions (T&amp;D)'!M$24</f>
        <v>0.2085736736</v>
      </c>
      <c r="Z2986" s="372">
        <f>$O2865*'Assumptions (T&amp;D)'!N$24</f>
        <v>0.2085736736</v>
      </c>
      <c r="AA2986" s="372">
        <f>$O2865*'Assumptions (T&amp;D)'!O$24</f>
        <v>0.2085736736</v>
      </c>
      <c r="AB2986" s="372">
        <f>$O2865*'Assumptions (T&amp;D)'!P$24</f>
        <v>0.2085736736</v>
      </c>
      <c r="AC2986" s="372">
        <f>$O2865*'Assumptions (T&amp;D)'!Q$24</f>
        <v>0.2085736736</v>
      </c>
      <c r="AD2986" s="372">
        <f>$O2865*'Assumptions (T&amp;D)'!R$24</f>
        <v>0.2085736736</v>
      </c>
      <c r="AE2986" s="372">
        <f>$O2865*'Assumptions (T&amp;D)'!S$24</f>
        <v>0.2085736736</v>
      </c>
      <c r="AF2986" s="372">
        <f>$O2865*'Assumptions (T&amp;D)'!T$24</f>
        <v>0.2085736736</v>
      </c>
      <c r="AG2986" s="372">
        <f>$O2865*'Assumptions (T&amp;D)'!U$24</f>
        <v>0.2085736736</v>
      </c>
      <c r="AH2986" s="372">
        <f>$O2865*'Assumptions (T&amp;D)'!V$24</f>
        <v>0.2085736736</v>
      </c>
      <c r="AI2986" s="372">
        <f>$O2865*'Assumptions (T&amp;D)'!W$24</f>
        <v>0.1042868368</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0.1631816778</v>
      </c>
      <c r="Q2987" s="372">
        <f>$P2865*'Assumptions (T&amp;D)'!D$24</f>
        <v>0.3141791237</v>
      </c>
      <c r="R2987" s="372">
        <f>$P2865*'Assumptions (T&amp;D)'!E$24</f>
        <v>0.2906809621</v>
      </c>
      <c r="S2987" s="372">
        <f>$P2865*'Assumptions (T&amp;D)'!F$24</f>
        <v>0.2689234051</v>
      </c>
      <c r="T2987" s="372">
        <f>$P2865*'Assumptions (T&amp;D)'!G$24</f>
        <v>0.2484713015</v>
      </c>
      <c r="U2987" s="372">
        <f>$P2865*'Assumptions (T&amp;D)'!H$24</f>
        <v>0.2301949535</v>
      </c>
      <c r="V2987" s="372">
        <f>$P2865*'Assumptions (T&amp;D)'!I$24</f>
        <v>0.2127889079</v>
      </c>
      <c r="W2987" s="372">
        <f>$P2865*'Assumptions (T&amp;D)'!J$24</f>
        <v>0.1966883157</v>
      </c>
      <c r="X2987" s="372">
        <f>$P2865*'Assumptions (T&amp;D)'!K$24</f>
        <v>0.1940774088</v>
      </c>
      <c r="Y2987" s="372">
        <f>$P2865*'Assumptions (T&amp;D)'!L$24</f>
        <v>0.1940774088</v>
      </c>
      <c r="Z2987" s="372">
        <f>$P2865*'Assumptions (T&amp;D)'!M$24</f>
        <v>0.1940774088</v>
      </c>
      <c r="AA2987" s="372">
        <f>$P2865*'Assumptions (T&amp;D)'!N$24</f>
        <v>0.1940774088</v>
      </c>
      <c r="AB2987" s="372">
        <f>$P2865*'Assumptions (T&amp;D)'!O$24</f>
        <v>0.1940774088</v>
      </c>
      <c r="AC2987" s="372">
        <f>$P2865*'Assumptions (T&amp;D)'!P$24</f>
        <v>0.1940774088</v>
      </c>
      <c r="AD2987" s="372">
        <f>$P2865*'Assumptions (T&amp;D)'!Q$24</f>
        <v>0.1940774088</v>
      </c>
      <c r="AE2987" s="372">
        <f>$P2865*'Assumptions (T&amp;D)'!R$24</f>
        <v>0.1940774088</v>
      </c>
      <c r="AF2987" s="372">
        <f>$P2865*'Assumptions (T&amp;D)'!S$24</f>
        <v>0.1940774088</v>
      </c>
      <c r="AG2987" s="372">
        <f>$P2865*'Assumptions (T&amp;D)'!T$24</f>
        <v>0.1940774088</v>
      </c>
      <c r="AH2987" s="372">
        <f>$P2865*'Assumptions (T&amp;D)'!U$24</f>
        <v>0.1940774088</v>
      </c>
      <c r="AI2987" s="372">
        <f>$P2865*'Assumptions (T&amp;D)'!V$24</f>
        <v>0.1940774088</v>
      </c>
      <c r="AJ2987" s="372">
        <f>$P2865*'Assumptions (T&amp;D)'!W$24</f>
        <v>0.09703870442</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0.1755093548</v>
      </c>
      <c r="R2988" s="372">
        <f>$Q2865*'Assumptions (T&amp;D)'!D$24</f>
        <v>0.3379140111</v>
      </c>
      <c r="S2988" s="372">
        <f>$Q2865*'Assumptions (T&amp;D)'!E$24</f>
        <v>0.312640664</v>
      </c>
      <c r="T2988" s="372">
        <f>$Q2865*'Assumptions (T&amp;D)'!F$24</f>
        <v>0.2892394167</v>
      </c>
      <c r="U2988" s="372">
        <f>$Q2865*'Assumptions (T&amp;D)'!G$24</f>
        <v>0.2672422443</v>
      </c>
      <c r="V2988" s="372">
        <f>$Q2865*'Assumptions (T&amp;D)'!H$24</f>
        <v>0.2475851965</v>
      </c>
      <c r="W2988" s="372">
        <f>$Q2865*'Assumptions (T&amp;D)'!I$24</f>
        <v>0.2288641987</v>
      </c>
      <c r="X2988" s="372">
        <f>$Q2865*'Assumptions (T&amp;D)'!J$24</f>
        <v>0.2115472757</v>
      </c>
      <c r="Y2988" s="372">
        <f>$Q2865*'Assumptions (T&amp;D)'!K$24</f>
        <v>0.208739126</v>
      </c>
      <c r="Z2988" s="372">
        <f>$Q2865*'Assumptions (T&amp;D)'!L$24</f>
        <v>0.208739126</v>
      </c>
      <c r="AA2988" s="372">
        <f>$Q2865*'Assumptions (T&amp;D)'!M$24</f>
        <v>0.208739126</v>
      </c>
      <c r="AB2988" s="372">
        <f>$Q2865*'Assumptions (T&amp;D)'!N$24</f>
        <v>0.208739126</v>
      </c>
      <c r="AC2988" s="372">
        <f>$Q2865*'Assumptions (T&amp;D)'!O$24</f>
        <v>0.208739126</v>
      </c>
      <c r="AD2988" s="372">
        <f>$Q2865*'Assumptions (T&amp;D)'!P$24</f>
        <v>0.208739126</v>
      </c>
      <c r="AE2988" s="372">
        <f>$Q2865*'Assumptions (T&amp;D)'!Q$24</f>
        <v>0.208739126</v>
      </c>
      <c r="AF2988" s="372">
        <f>$Q2865*'Assumptions (T&amp;D)'!R$24</f>
        <v>0.208739126</v>
      </c>
      <c r="AG2988" s="372">
        <f>$Q2865*'Assumptions (T&amp;D)'!S$24</f>
        <v>0.208739126</v>
      </c>
      <c r="AH2988" s="372">
        <f>$Q2865*'Assumptions (T&amp;D)'!T$24</f>
        <v>0.208739126</v>
      </c>
      <c r="AI2988" s="372">
        <f>$Q2865*'Assumptions (T&amp;D)'!U$24</f>
        <v>0.208739126</v>
      </c>
      <c r="AJ2988" s="372">
        <f>$Q2865*'Assumptions (T&amp;D)'!V$24</f>
        <v>0.208739126</v>
      </c>
      <c r="AK2988" s="372">
        <f>$Q2865*'Assumptions (T&amp;D)'!W$24</f>
        <v>0.104369563</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0.2029546594</v>
      </c>
      <c r="S2989" s="372">
        <f>$R2865*'Assumptions (T&amp;D)'!D$24</f>
        <v>0.3907553709</v>
      </c>
      <c r="T2989" s="372">
        <f>$R2865*'Assumptions (T&amp;D)'!E$24</f>
        <v>0.3615298999</v>
      </c>
      <c r="U2989" s="372">
        <f>$R2865*'Assumptions (T&amp;D)'!F$24</f>
        <v>0.3344692787</v>
      </c>
      <c r="V2989" s="372">
        <f>$R2865*'Assumptions (T&amp;D)'!G$24</f>
        <v>0.3090322947</v>
      </c>
      <c r="W2989" s="372">
        <f>$R2865*'Assumptions (T&amp;D)'!H$24</f>
        <v>0.2863013728</v>
      </c>
      <c r="X2989" s="372">
        <f>$R2865*'Assumptions (T&amp;D)'!I$24</f>
        <v>0.2646528758</v>
      </c>
      <c r="Y2989" s="372">
        <f>$R2865*'Assumptions (T&amp;D)'!J$24</f>
        <v>0.2446280161</v>
      </c>
      <c r="Z2989" s="372">
        <f>$R2865*'Assumptions (T&amp;D)'!K$24</f>
        <v>0.2413807416</v>
      </c>
      <c r="AA2989" s="372">
        <f>$R2865*'Assumptions (T&amp;D)'!L$24</f>
        <v>0.2413807416</v>
      </c>
      <c r="AB2989" s="372">
        <f>$R2865*'Assumptions (T&amp;D)'!M$24</f>
        <v>0.2413807416</v>
      </c>
      <c r="AC2989" s="372">
        <f>$R2865*'Assumptions (T&amp;D)'!N$24</f>
        <v>0.2413807416</v>
      </c>
      <c r="AD2989" s="372">
        <f>$R2865*'Assumptions (T&amp;D)'!O$24</f>
        <v>0.2413807416</v>
      </c>
      <c r="AE2989" s="372">
        <f>$R2865*'Assumptions (T&amp;D)'!P$24</f>
        <v>0.2413807416</v>
      </c>
      <c r="AF2989" s="372">
        <f>$R2865*'Assumptions (T&amp;D)'!Q$24</f>
        <v>0.2413807416</v>
      </c>
      <c r="AG2989" s="372">
        <f>$R2865*'Assumptions (T&amp;D)'!R$24</f>
        <v>0.2413807416</v>
      </c>
      <c r="AH2989" s="372">
        <f>$R2865*'Assumptions (T&amp;D)'!S$24</f>
        <v>0.2413807416</v>
      </c>
      <c r="AI2989" s="372">
        <f>$R2865*'Assumptions (T&amp;D)'!T$24</f>
        <v>0.2413807416</v>
      </c>
      <c r="AJ2989" s="372">
        <f>$R2865*'Assumptions (T&amp;D)'!U$24</f>
        <v>0.2413807416</v>
      </c>
      <c r="AK2989" s="372">
        <f>$R2865*'Assumptions (T&amp;D)'!V$24</f>
        <v>0.2413807416</v>
      </c>
      <c r="AL2989" s="372">
        <f>$R2865*'Assumptions (T&amp;D)'!W$24</f>
        <v>0.1206903708</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0.2005542433</v>
      </c>
      <c r="T2990" s="372">
        <f>$S2865*'Assumptions (T&amp;D)'!D$24</f>
        <v>0.3861337698</v>
      </c>
      <c r="U2990" s="372">
        <f>$S2865*'Assumptions (T&amp;D)'!E$24</f>
        <v>0.3572539588</v>
      </c>
      <c r="V2990" s="372">
        <f>$S2865*'Assumptions (T&amp;D)'!F$24</f>
        <v>0.330513393</v>
      </c>
      <c r="W2990" s="372">
        <f>$S2865*'Assumptions (T&amp;D)'!G$24</f>
        <v>0.3053772612</v>
      </c>
      <c r="X2990" s="372">
        <f>$S2865*'Assumptions (T&amp;D)'!H$24</f>
        <v>0.2829151859</v>
      </c>
      <c r="Y2990" s="372">
        <f>$S2865*'Assumptions (T&amp;D)'!I$24</f>
        <v>0.2615227333</v>
      </c>
      <c r="Z2990" s="372">
        <f>$S2865*'Assumptions (T&amp;D)'!J$24</f>
        <v>0.2417347146</v>
      </c>
      <c r="AA2990" s="372">
        <f>$S2865*'Assumptions (T&amp;D)'!K$24</f>
        <v>0.2385258467</v>
      </c>
      <c r="AB2990" s="372">
        <f>$S2865*'Assumptions (T&amp;D)'!L$24</f>
        <v>0.2385258467</v>
      </c>
      <c r="AC2990" s="372">
        <f>$S2865*'Assumptions (T&amp;D)'!M$24</f>
        <v>0.2385258467</v>
      </c>
      <c r="AD2990" s="372">
        <f>$S2865*'Assumptions (T&amp;D)'!N$24</f>
        <v>0.2385258467</v>
      </c>
      <c r="AE2990" s="372">
        <f>$S2865*'Assumptions (T&amp;D)'!O$24</f>
        <v>0.2385258467</v>
      </c>
      <c r="AF2990" s="372">
        <f>$S2865*'Assumptions (T&amp;D)'!P$24</f>
        <v>0.2385258467</v>
      </c>
      <c r="AG2990" s="372">
        <f>$S2865*'Assumptions (T&amp;D)'!Q$24</f>
        <v>0.2385258467</v>
      </c>
      <c r="AH2990" s="372">
        <f>$S2865*'Assumptions (T&amp;D)'!R$24</f>
        <v>0.2385258467</v>
      </c>
      <c r="AI2990" s="372">
        <f>$S2865*'Assumptions (T&amp;D)'!S$24</f>
        <v>0.2385258467</v>
      </c>
      <c r="AJ2990" s="372">
        <f>$S2865*'Assumptions (T&amp;D)'!T$24</f>
        <v>0.2385258467</v>
      </c>
      <c r="AK2990" s="372">
        <f>$S2865*'Assumptions (T&amp;D)'!U$24</f>
        <v>0.2385258467</v>
      </c>
      <c r="AL2990" s="372">
        <f>$S2865*'Assumptions (T&amp;D)'!V$24</f>
        <v>0.2385258467</v>
      </c>
      <c r="AM2990" s="372">
        <f>$S2865*'Assumptions (T&amp;D)'!W$24</f>
        <v>0.1192629234</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0.1932207668</v>
      </c>
      <c r="U2991" s="372">
        <f>$T2865*'Assumptions (T&amp;D)'!D$24</f>
        <v>0.372014383</v>
      </c>
      <c r="V2991" s="372">
        <f>$T2865*'Assumptions (T&amp;D)'!E$24</f>
        <v>0.3441905926</v>
      </c>
      <c r="W2991" s="372">
        <f>$T2865*'Assumptions (T&amp;D)'!F$24</f>
        <v>0.3184278237</v>
      </c>
      <c r="X2991" s="372">
        <f>$T2865*'Assumptions (T&amp;D)'!G$24</f>
        <v>0.2942108209</v>
      </c>
      <c r="Y2991" s="372">
        <f>$T2865*'Assumptions (T&amp;D)'!H$24</f>
        <v>0.272570095</v>
      </c>
      <c r="Z2991" s="372">
        <f>$T2865*'Assumptions (T&amp;D)'!I$24</f>
        <v>0.2519598799</v>
      </c>
      <c r="AA2991" s="372">
        <f>$T2865*'Assumptions (T&amp;D)'!J$24</f>
        <v>0.2328954309</v>
      </c>
      <c r="AB2991" s="372">
        <f>$T2865*'Assumptions (T&amp;D)'!K$24</f>
        <v>0.2298038987</v>
      </c>
      <c r="AC2991" s="372">
        <f>$T2865*'Assumptions (T&amp;D)'!L$24</f>
        <v>0.2298038987</v>
      </c>
      <c r="AD2991" s="372">
        <f>$T2865*'Assumptions (T&amp;D)'!M$24</f>
        <v>0.2298038987</v>
      </c>
      <c r="AE2991" s="372">
        <f>$T2865*'Assumptions (T&amp;D)'!N$24</f>
        <v>0.2298038987</v>
      </c>
      <c r="AF2991" s="372">
        <f>$T2865*'Assumptions (T&amp;D)'!O$24</f>
        <v>0.2298038987</v>
      </c>
      <c r="AG2991" s="372">
        <f>$T2865*'Assumptions (T&amp;D)'!P$24</f>
        <v>0.2298038987</v>
      </c>
      <c r="AH2991" s="372">
        <f>$T2865*'Assumptions (T&amp;D)'!Q$24</f>
        <v>0.2298038987</v>
      </c>
      <c r="AI2991" s="372">
        <f>$T2865*'Assumptions (T&amp;D)'!R$24</f>
        <v>0.2298038987</v>
      </c>
      <c r="AJ2991" s="372">
        <f>$T2865*'Assumptions (T&amp;D)'!S$24</f>
        <v>0.2298038987</v>
      </c>
      <c r="AK2991" s="372">
        <f>$T2865*'Assumptions (T&amp;D)'!T$24</f>
        <v>0.2298038987</v>
      </c>
      <c r="AL2991" s="372">
        <f>$T2865*'Assumptions (T&amp;D)'!U$24</f>
        <v>0.2298038987</v>
      </c>
      <c r="AM2991" s="372">
        <f>$T2865*'Assumptions (T&amp;D)'!V$24</f>
        <v>0.2298038987</v>
      </c>
      <c r="AN2991" s="372">
        <f>$T2865*'Assumptions (T&amp;D)'!W$24</f>
        <v>0.1149019493</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0.1956614047</v>
      </c>
      <c r="V2992" s="372">
        <f>$U2865*'Assumptions (T&amp;D)'!D$24</f>
        <v>0.3767134245</v>
      </c>
      <c r="W2992" s="372">
        <f>$U2865*'Assumptions (T&amp;D)'!E$24</f>
        <v>0.3485381823</v>
      </c>
      <c r="X2992" s="372">
        <f>$U2865*'Assumptions (T&amp;D)'!F$24</f>
        <v>0.322449995</v>
      </c>
      <c r="Y2992" s="372">
        <f>$U2865*'Assumptions (T&amp;D)'!G$24</f>
        <v>0.2979270989</v>
      </c>
      <c r="Z2992" s="372">
        <f>$U2865*'Assumptions (T&amp;D)'!H$24</f>
        <v>0.2760130216</v>
      </c>
      <c r="AA2992" s="372">
        <f>$U2865*'Assumptions (T&amp;D)'!I$24</f>
        <v>0.2551424717</v>
      </c>
      <c r="AB2992" s="372">
        <f>$U2865*'Assumptions (T&amp;D)'!J$24</f>
        <v>0.2358372131</v>
      </c>
      <c r="AC2992" s="372">
        <f>$U2865*'Assumptions (T&amp;D)'!K$24</f>
        <v>0.2327066307</v>
      </c>
      <c r="AD2992" s="372">
        <f>$U2865*'Assumptions (T&amp;D)'!L$24</f>
        <v>0.2327066307</v>
      </c>
      <c r="AE2992" s="372">
        <f>$U2865*'Assumptions (T&amp;D)'!M$24</f>
        <v>0.2327066307</v>
      </c>
      <c r="AF2992" s="372">
        <f>$U2865*'Assumptions (T&amp;D)'!N$24</f>
        <v>0.2327066307</v>
      </c>
      <c r="AG2992" s="372">
        <f>$U2865*'Assumptions (T&amp;D)'!O$24</f>
        <v>0.2327066307</v>
      </c>
      <c r="AH2992" s="372">
        <f>$U2865*'Assumptions (T&amp;D)'!P$24</f>
        <v>0.2327066307</v>
      </c>
      <c r="AI2992" s="372">
        <f>$U2865*'Assumptions (T&amp;D)'!Q$24</f>
        <v>0.2327066307</v>
      </c>
      <c r="AJ2992" s="372">
        <f>$U2865*'Assumptions (T&amp;D)'!R$24</f>
        <v>0.2327066307</v>
      </c>
      <c r="AK2992" s="372">
        <f>$U2865*'Assumptions (T&amp;D)'!S$24</f>
        <v>0.2327066307</v>
      </c>
      <c r="AL2992" s="372">
        <f>$U2865*'Assumptions (T&amp;D)'!T$24</f>
        <v>0.2327066307</v>
      </c>
      <c r="AM2992" s="372">
        <f>$U2865*'Assumptions (T&amp;D)'!U$24</f>
        <v>0.2327066307</v>
      </c>
      <c r="AN2992" s="372">
        <f>$U2865*'Assumptions (T&amp;D)'!V$24</f>
        <v>0.2327066307</v>
      </c>
      <c r="AO2992" s="372">
        <f>$U2865*'Assumptions (T&amp;D)'!W$24</f>
        <v>0.1163533153</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0.2028043786</v>
      </c>
      <c r="W2993" s="372">
        <f>$V2865*'Assumptions (T&amp;D)'!D$24</f>
        <v>0.3904660302</v>
      </c>
      <c r="X2993" s="372">
        <f>$V2865*'Assumptions (T&amp;D)'!E$24</f>
        <v>0.3612621997</v>
      </c>
      <c r="Y2993" s="372">
        <f>$V2865*'Assumptions (T&amp;D)'!F$24</f>
        <v>0.3342216159</v>
      </c>
      <c r="Z2993" s="372">
        <f>$V2865*'Assumptions (T&amp;D)'!G$24</f>
        <v>0.3088034671</v>
      </c>
      <c r="AA2993" s="372">
        <f>$V2865*'Assumptions (T&amp;D)'!H$24</f>
        <v>0.2860893767</v>
      </c>
      <c r="AB2993" s="372">
        <f>$V2865*'Assumptions (T&amp;D)'!I$24</f>
        <v>0.2644569097</v>
      </c>
      <c r="AC2993" s="372">
        <f>$V2865*'Assumptions (T&amp;D)'!J$24</f>
        <v>0.2444468777</v>
      </c>
      <c r="AD2993" s="372">
        <f>$V2865*'Assumptions (T&amp;D)'!K$24</f>
        <v>0.2412020076</v>
      </c>
      <c r="AE2993" s="372">
        <f>$V2865*'Assumptions (T&amp;D)'!L$24</f>
        <v>0.2412020076</v>
      </c>
      <c r="AF2993" s="372">
        <f>$V2865*'Assumptions (T&amp;D)'!M$24</f>
        <v>0.2412020076</v>
      </c>
      <c r="AG2993" s="372">
        <f>$V2865*'Assumptions (T&amp;D)'!N$24</f>
        <v>0.2412020076</v>
      </c>
      <c r="AH2993" s="372">
        <f>$V2865*'Assumptions (T&amp;D)'!O$24</f>
        <v>0.2412020076</v>
      </c>
      <c r="AI2993" s="372">
        <f>$V2865*'Assumptions (T&amp;D)'!P$24</f>
        <v>0.2412020076</v>
      </c>
      <c r="AJ2993" s="372">
        <f>$V2865*'Assumptions (T&amp;D)'!Q$24</f>
        <v>0.2412020076</v>
      </c>
      <c r="AK2993" s="372">
        <f>$V2865*'Assumptions (T&amp;D)'!R$24</f>
        <v>0.2412020076</v>
      </c>
      <c r="AL2993" s="372">
        <f>$V2865*'Assumptions (T&amp;D)'!S$24</f>
        <v>0.2412020076</v>
      </c>
      <c r="AM2993" s="372">
        <f>$V2865*'Assumptions (T&amp;D)'!T$24</f>
        <v>0.2412020076</v>
      </c>
      <c r="AN2993" s="372">
        <f>$V2865*'Assumptions (T&amp;D)'!U$24</f>
        <v>0.2412020076</v>
      </c>
      <c r="AO2993" s="372">
        <f>$V2865*'Assumptions (T&amp;D)'!V$24</f>
        <v>0.2412020076</v>
      </c>
      <c r="AP2993" s="372">
        <f>$V2865*'Assumptions (T&amp;D)'!W$24</f>
        <v>0.1206010038</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0.2068093534</v>
      </c>
      <c r="X2994" s="372">
        <f>$W2865*'Assumptions (T&amp;D)'!D$24</f>
        <v>0.3981769418</v>
      </c>
      <c r="Y2994" s="372">
        <f>$W2865*'Assumptions (T&amp;D)'!E$24</f>
        <v>0.3683963949</v>
      </c>
      <c r="Z2994" s="372">
        <f>$W2865*'Assumptions (T&amp;D)'!F$24</f>
        <v>0.3408218145</v>
      </c>
      <c r="AA2994" s="372">
        <f>$W2865*'Assumptions (T&amp;D)'!G$24</f>
        <v>0.3149017088</v>
      </c>
      <c r="AB2994" s="372">
        <f>$W2865*'Assumptions (T&amp;D)'!H$24</f>
        <v>0.2917390612</v>
      </c>
      <c r="AC2994" s="372">
        <f>$W2865*'Assumptions (T&amp;D)'!I$24</f>
        <v>0.2696793969</v>
      </c>
      <c r="AD2994" s="372">
        <f>$W2865*'Assumptions (T&amp;D)'!J$24</f>
        <v>0.2492742073</v>
      </c>
      <c r="AE2994" s="372">
        <f>$W2865*'Assumptions (T&amp;D)'!K$24</f>
        <v>0.2459652577</v>
      </c>
      <c r="AF2994" s="372">
        <f>$W2865*'Assumptions (T&amp;D)'!L$24</f>
        <v>0.2459652577</v>
      </c>
      <c r="AG2994" s="372">
        <f>$W2865*'Assumptions (T&amp;D)'!M$24</f>
        <v>0.2459652577</v>
      </c>
      <c r="AH2994" s="372">
        <f>$W2865*'Assumptions (T&amp;D)'!N$24</f>
        <v>0.2459652577</v>
      </c>
      <c r="AI2994" s="372">
        <f>$W2865*'Assumptions (T&amp;D)'!O$24</f>
        <v>0.2459652577</v>
      </c>
      <c r="AJ2994" s="372">
        <f>$W2865*'Assumptions (T&amp;D)'!P$24</f>
        <v>0.2459652577</v>
      </c>
      <c r="AK2994" s="372">
        <f>$W2865*'Assumptions (T&amp;D)'!Q$24</f>
        <v>0.2459652577</v>
      </c>
      <c r="AL2994" s="372">
        <f>$W2865*'Assumptions (T&amp;D)'!R$24</f>
        <v>0.2459652577</v>
      </c>
      <c r="AM2994" s="372">
        <f>$W2865*'Assumptions (T&amp;D)'!S$24</f>
        <v>0.2459652577</v>
      </c>
      <c r="AN2994" s="372">
        <f>$W2865*'Assumptions (T&amp;D)'!T$24</f>
        <v>0.2459652577</v>
      </c>
      <c r="AO2994" s="372">
        <f>$W2865*'Assumptions (T&amp;D)'!U$24</f>
        <v>0.2459652577</v>
      </c>
      <c r="AP2994" s="372">
        <f>$W2865*'Assumptions (T&amp;D)'!V$24</f>
        <v>0.2459652577</v>
      </c>
      <c r="AQ2994" s="372">
        <f>$W2865*'Assumptions (T&amp;D)'!W$24</f>
        <v>0.1229826288</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0.2229531698</v>
      </c>
      <c r="Y2995" s="372">
        <f>$X2865*'Assumptions (T&amp;D)'!D$24</f>
        <v>0.4292591697</v>
      </c>
      <c r="Z2995" s="372">
        <f>$X2865*'Assumptions (T&amp;D)'!E$24</f>
        <v>0.3971539132</v>
      </c>
      <c r="AA2995" s="372">
        <f>$X2865*'Assumptions (T&amp;D)'!F$24</f>
        <v>0.3674268239</v>
      </c>
      <c r="AB2995" s="372">
        <f>$X2865*'Assumptions (T&amp;D)'!G$24</f>
        <v>0.3394833599</v>
      </c>
      <c r="AC2995" s="372">
        <f>$X2865*'Assumptions (T&amp;D)'!H$24</f>
        <v>0.3145126049</v>
      </c>
      <c r="AD2995" s="372">
        <f>$X2865*'Assumptions (T&amp;D)'!I$24</f>
        <v>0.2907309335</v>
      </c>
      <c r="AE2995" s="372">
        <f>$X2865*'Assumptions (T&amp;D)'!J$24</f>
        <v>0.2687328874</v>
      </c>
      <c r="AF2995" s="372">
        <f>$X2865*'Assumptions (T&amp;D)'!K$24</f>
        <v>0.2651656367</v>
      </c>
      <c r="AG2995" s="372">
        <f>$X2865*'Assumptions (T&amp;D)'!L$24</f>
        <v>0.2651656367</v>
      </c>
      <c r="AH2995" s="372">
        <f>$X2865*'Assumptions (T&amp;D)'!M$24</f>
        <v>0.2651656367</v>
      </c>
      <c r="AI2995" s="372">
        <f>$X2865*'Assumptions (T&amp;D)'!N$24</f>
        <v>0.2651656367</v>
      </c>
      <c r="AJ2995" s="372">
        <f>$X2865*'Assumptions (T&amp;D)'!O$24</f>
        <v>0.2651656367</v>
      </c>
      <c r="AK2995" s="372">
        <f>$X2865*'Assumptions (T&amp;D)'!P$24</f>
        <v>0.2651656367</v>
      </c>
      <c r="AL2995" s="372">
        <f>$X2865*'Assumptions (T&amp;D)'!Q$24</f>
        <v>0.2651656367</v>
      </c>
      <c r="AM2995" s="372">
        <f>$X2865*'Assumptions (T&amp;D)'!R$24</f>
        <v>0.2651656367</v>
      </c>
      <c r="AN2995" s="372">
        <f>$X2865*'Assumptions (T&amp;D)'!S$24</f>
        <v>0.2651656367</v>
      </c>
      <c r="AO2995" s="372">
        <f>$X2865*'Assumptions (T&amp;D)'!T$24</f>
        <v>0.2651656367</v>
      </c>
      <c r="AP2995" s="372">
        <f>$X2865*'Assumptions (T&amp;D)'!U$24</f>
        <v>0.2651656367</v>
      </c>
      <c r="AQ2995" s="372">
        <f>$X2865*'Assumptions (T&amp;D)'!V$24</f>
        <v>0.2651656367</v>
      </c>
      <c r="AR2995" s="372">
        <f>$X2865*'Assumptions (T&amp;D)'!W$24</f>
        <v>0.1325828183</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0.2335049959</v>
      </c>
      <c r="Z2996" s="372">
        <f>$Y2865*'Assumptions (T&amp;D)'!D$24</f>
        <v>0.4495749522</v>
      </c>
      <c r="AA2996" s="372">
        <f>$Y2865*'Assumptions (T&amp;D)'!E$24</f>
        <v>0.4159502328</v>
      </c>
      <c r="AB2996" s="372">
        <f>$Y2865*'Assumptions (T&amp;D)'!F$24</f>
        <v>0.3848162333</v>
      </c>
      <c r="AC2996" s="372">
        <f>$Y2865*'Assumptions (T&amp;D)'!G$24</f>
        <v>0.3555502738</v>
      </c>
      <c r="AD2996" s="372">
        <f>$Y2865*'Assumptions (T&amp;D)'!H$24</f>
        <v>0.3293977143</v>
      </c>
      <c r="AE2996" s="372">
        <f>$Y2865*'Assumptions (T&amp;D)'!I$24</f>
        <v>0.3044905147</v>
      </c>
      <c r="AF2996" s="372">
        <f>$Y2865*'Assumptions (T&amp;D)'!J$24</f>
        <v>0.2814513551</v>
      </c>
      <c r="AG2996" s="372">
        <f>$Y2865*'Assumptions (T&amp;D)'!K$24</f>
        <v>0.2777152752</v>
      </c>
      <c r="AH2996" s="372">
        <f>$Y2865*'Assumptions (T&amp;D)'!L$24</f>
        <v>0.2777152752</v>
      </c>
      <c r="AI2996" s="372">
        <f>$Y2865*'Assumptions (T&amp;D)'!M$24</f>
        <v>0.2777152752</v>
      </c>
      <c r="AJ2996" s="372">
        <f>$Y2865*'Assumptions (T&amp;D)'!N$24</f>
        <v>0.2777152752</v>
      </c>
      <c r="AK2996" s="372">
        <f>$Y2865*'Assumptions (T&amp;D)'!O$24</f>
        <v>0.2777152752</v>
      </c>
      <c r="AL2996" s="372">
        <f>$Y2865*'Assumptions (T&amp;D)'!P$24</f>
        <v>0.2777152752</v>
      </c>
      <c r="AM2996" s="372">
        <f>$Y2865*'Assumptions (T&amp;D)'!Q$24</f>
        <v>0.2777152752</v>
      </c>
      <c r="AN2996" s="372">
        <f>$Y2865*'Assumptions (T&amp;D)'!R$24</f>
        <v>0.2777152752</v>
      </c>
      <c r="AO2996" s="372">
        <f>$Y2865*'Assumptions (T&amp;D)'!S$24</f>
        <v>0.2777152752</v>
      </c>
      <c r="AP2996" s="372">
        <f>$Y2865*'Assumptions (T&amp;D)'!T$24</f>
        <v>0.2777152752</v>
      </c>
      <c r="AQ2996" s="372">
        <f>$Y2865*'Assumptions (T&amp;D)'!U$24</f>
        <v>0.2777152752</v>
      </c>
      <c r="AR2996" s="372">
        <f>$Y2865*'Assumptions (T&amp;D)'!V$24</f>
        <v>0.2777152752</v>
      </c>
      <c r="AS2996" s="372">
        <f>$Y2865*'Assumptions (T&amp;D)'!W$24</f>
        <v>0.1388576376</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0.2443866285</v>
      </c>
      <c r="AA2997" s="372">
        <f>$Z2865*'Assumptions (T&amp;D)'!D$24</f>
        <v>0.4705257221</v>
      </c>
      <c r="AB2997" s="372">
        <f>$Z2865*'Assumptions (T&amp;D)'!E$24</f>
        <v>0.4353340476</v>
      </c>
      <c r="AC2997" s="372">
        <f>$Z2865*'Assumptions (T&amp;D)'!F$24</f>
        <v>0.4027491638</v>
      </c>
      <c r="AD2997" s="372">
        <f>$Z2865*'Assumptions (T&amp;D)'!G$24</f>
        <v>0.3721193731</v>
      </c>
      <c r="AE2997" s="372">
        <f>$Z2865*'Assumptions (T&amp;D)'!H$24</f>
        <v>0.3447480707</v>
      </c>
      <c r="AF2997" s="372">
        <f>$Z2865*'Assumptions (T&amp;D)'!I$24</f>
        <v>0.3186801636</v>
      </c>
      <c r="AG2997" s="372">
        <f>$Z2865*'Assumptions (T&amp;D)'!J$24</f>
        <v>0.2945673496</v>
      </c>
      <c r="AH2997" s="372">
        <f>$Z2865*'Assumptions (T&amp;D)'!K$24</f>
        <v>0.2906571635</v>
      </c>
      <c r="AI2997" s="372">
        <f>$Z2865*'Assumptions (T&amp;D)'!L$24</f>
        <v>0.2906571635</v>
      </c>
      <c r="AJ2997" s="372">
        <f>$Z2865*'Assumptions (T&amp;D)'!M$24</f>
        <v>0.2906571635</v>
      </c>
      <c r="AK2997" s="372">
        <f>$Z2865*'Assumptions (T&amp;D)'!N$24</f>
        <v>0.2906571635</v>
      </c>
      <c r="AL2997" s="372">
        <f>$Z2865*'Assumptions (T&amp;D)'!O$24</f>
        <v>0.2906571635</v>
      </c>
      <c r="AM2997" s="372">
        <f>$Z2865*'Assumptions (T&amp;D)'!P$24</f>
        <v>0.2906571635</v>
      </c>
      <c r="AN2997" s="372">
        <f>$Z2865*'Assumptions (T&amp;D)'!Q$24</f>
        <v>0.2906571635</v>
      </c>
      <c r="AO2997" s="372">
        <f>$Z2865*'Assumptions (T&amp;D)'!R$24</f>
        <v>0.2906571635</v>
      </c>
      <c r="AP2997" s="372">
        <f>$Z2865*'Assumptions (T&amp;D)'!S$24</f>
        <v>0.2906571635</v>
      </c>
      <c r="AQ2997" s="372">
        <f>$Z2865*'Assumptions (T&amp;D)'!T$24</f>
        <v>0.2906571635</v>
      </c>
      <c r="AR2997" s="372">
        <f>$Z2865*'Assumptions (T&amp;D)'!U$24</f>
        <v>0.2906571635</v>
      </c>
      <c r="AS2997" s="372">
        <f>$Z2865*'Assumptions (T&amp;D)'!V$24</f>
        <v>0.2906571635</v>
      </c>
      <c r="AT2997" s="372">
        <f>$Z2865*'Assumptions (T&amp;D)'!W$24</f>
        <v>0.1453285818</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0.2556069786</v>
      </c>
      <c r="AB2998" s="372">
        <f>$AA2865*'Assumptions (T&amp;D)'!D$24</f>
        <v>0.4921286362</v>
      </c>
      <c r="AC2998" s="372">
        <f>$AA2865*'Assumptions (T&amp;D)'!E$24</f>
        <v>0.4553212313</v>
      </c>
      <c r="AD2998" s="372">
        <f>$AA2865*'Assumptions (T&amp;D)'!F$24</f>
        <v>0.4212403008</v>
      </c>
      <c r="AE2998" s="372">
        <f>$AA2865*'Assumptions (T&amp;D)'!G$24</f>
        <v>0.3892042261</v>
      </c>
      <c r="AF2998" s="372">
        <f>$AA2865*'Assumptions (T&amp;D)'!H$24</f>
        <v>0.3605762445</v>
      </c>
      <c r="AG2998" s="372">
        <f>$AA2865*'Assumptions (T&amp;D)'!I$24</f>
        <v>0.3333115001</v>
      </c>
      <c r="AH2998" s="372">
        <f>$AA2865*'Assumptions (T&amp;D)'!J$24</f>
        <v>0.3080916116</v>
      </c>
      <c r="AI2998" s="372">
        <f>$AA2865*'Assumptions (T&amp;D)'!K$24</f>
        <v>0.3040018999</v>
      </c>
      <c r="AJ2998" s="372">
        <f>$AA2865*'Assumptions (T&amp;D)'!L$24</f>
        <v>0.3040018999</v>
      </c>
      <c r="AK2998" s="372">
        <f>$AA2865*'Assumptions (T&amp;D)'!M$24</f>
        <v>0.3040018999</v>
      </c>
      <c r="AL2998" s="372">
        <f>$AA2865*'Assumptions (T&amp;D)'!N$24</f>
        <v>0.3040018999</v>
      </c>
      <c r="AM2998" s="372">
        <f>$AA2865*'Assumptions (T&amp;D)'!O$24</f>
        <v>0.3040018999</v>
      </c>
      <c r="AN2998" s="372">
        <f>$AA2865*'Assumptions (T&amp;D)'!P$24</f>
        <v>0.3040018999</v>
      </c>
      <c r="AO2998" s="372">
        <f>$AA2865*'Assumptions (T&amp;D)'!Q$24</f>
        <v>0.3040018999</v>
      </c>
      <c r="AP2998" s="372">
        <f>$AA2865*'Assumptions (T&amp;D)'!R$24</f>
        <v>0.3040018999</v>
      </c>
      <c r="AQ2998" s="372">
        <f>$AA2865*'Assumptions (T&amp;D)'!S$24</f>
        <v>0.3040018999</v>
      </c>
      <c r="AR2998" s="372">
        <f>$AA2865*'Assumptions (T&amp;D)'!T$24</f>
        <v>0.3040018999</v>
      </c>
      <c r="AS2998" s="372">
        <f>$AA2865*'Assumptions (T&amp;D)'!U$24</f>
        <v>0.3040018999</v>
      </c>
      <c r="AT2998" s="372">
        <f>$AA2865*'Assumptions (T&amp;D)'!V$24</f>
        <v>0.3040018999</v>
      </c>
      <c r="AU2998" s="372">
        <f>$AA2865*'Assumptions (T&amp;D)'!W$24</f>
        <v>0.15200095</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0.2671751805</v>
      </c>
      <c r="AC2999" s="372">
        <f>$AB2865*'Assumptions (T&amp;D)'!D$24</f>
        <v>0.5144012809</v>
      </c>
      <c r="AD2999" s="372">
        <f>$AB2865*'Assumptions (T&amp;D)'!E$24</f>
        <v>0.4759280549</v>
      </c>
      <c r="AE2999" s="372">
        <f>$AB2865*'Assumptions (T&amp;D)'!F$24</f>
        <v>0.4403046975</v>
      </c>
      <c r="AF2999" s="372">
        <f>$AB2865*'Assumptions (T&amp;D)'!G$24</f>
        <v>0.4068187416</v>
      </c>
      <c r="AG2999" s="372">
        <f>$AB2865*'Assumptions (T&amp;D)'!H$24</f>
        <v>0.3768951213</v>
      </c>
      <c r="AH2999" s="372">
        <f>$AB2865*'Assumptions (T&amp;D)'!I$24</f>
        <v>0.3483964354</v>
      </c>
      <c r="AI2999" s="372">
        <f>$AB2865*'Assumptions (T&amp;D)'!J$24</f>
        <v>0.3220351509</v>
      </c>
      <c r="AJ2999" s="372">
        <f>$AB2865*'Assumptions (T&amp;D)'!K$24</f>
        <v>0.3177603481</v>
      </c>
      <c r="AK2999" s="372">
        <f>$AB2865*'Assumptions (T&amp;D)'!L$24</f>
        <v>0.3177603481</v>
      </c>
      <c r="AL2999" s="372">
        <f>$AB2865*'Assumptions (T&amp;D)'!M$24</f>
        <v>0.3177603481</v>
      </c>
      <c r="AM2999" s="372">
        <f>$AB2865*'Assumptions (T&amp;D)'!N$24</f>
        <v>0.3177603481</v>
      </c>
      <c r="AN2999" s="372">
        <f>$AB2865*'Assumptions (T&amp;D)'!O$24</f>
        <v>0.3177603481</v>
      </c>
      <c r="AO2999" s="372">
        <f>$AB2865*'Assumptions (T&amp;D)'!P$24</f>
        <v>0.3177603481</v>
      </c>
      <c r="AP2999" s="372">
        <f>$AB2865*'Assumptions (T&amp;D)'!Q$24</f>
        <v>0.3177603481</v>
      </c>
      <c r="AQ2999" s="372">
        <f>$AB2865*'Assumptions (T&amp;D)'!R$24</f>
        <v>0.3177603481</v>
      </c>
      <c r="AR2999" s="372">
        <f>$AB2865*'Assumptions (T&amp;D)'!S$24</f>
        <v>0.3177603481</v>
      </c>
      <c r="AS2999" s="372">
        <f>$AB2865*'Assumptions (T&amp;D)'!T$24</f>
        <v>0.3177603481</v>
      </c>
      <c r="AT2999" s="372">
        <f>$AB2865*'Assumptions (T&amp;D)'!U$24</f>
        <v>0.3177603481</v>
      </c>
      <c r="AU2999" s="372">
        <f>$AB2865*'Assumptions (T&amp;D)'!V$24</f>
        <v>0.3177603481</v>
      </c>
      <c r="AV2999" s="372">
        <f>$AB2865*'Assumptions (T&amp;D)'!W$24</f>
        <v>0.158880174</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0.2791005973</v>
      </c>
      <c r="AD3000" s="372">
        <f>$AC2865*'Assumptions (T&amp;D)'!D$24</f>
        <v>0.5373616833</v>
      </c>
      <c r="AE3000" s="372">
        <f>$AC2865*'Assumptions (T&amp;D)'!E$24</f>
        <v>0.4971711973</v>
      </c>
      <c r="AF3000" s="372">
        <f>$AC2865*'Assumptions (T&amp;D)'!F$24</f>
        <v>0.4599577843</v>
      </c>
      <c r="AG3000" s="372">
        <f>$AC2865*'Assumptions (T&amp;D)'!G$24</f>
        <v>0.4249771761</v>
      </c>
      <c r="AH3000" s="372">
        <f>$AC2865*'Assumptions (T&amp;D)'!H$24</f>
        <v>0.3937179092</v>
      </c>
      <c r="AI3000" s="372">
        <f>$AC2865*'Assumptions (T&amp;D)'!I$24</f>
        <v>0.3639471788</v>
      </c>
      <c r="AJ3000" s="372">
        <f>$AC2865*'Assumptions (T&amp;D)'!J$24</f>
        <v>0.3364092532</v>
      </c>
      <c r="AK3000" s="372">
        <f>$AC2865*'Assumptions (T&amp;D)'!K$24</f>
        <v>0.3319436437</v>
      </c>
      <c r="AL3000" s="372">
        <f>$AC2865*'Assumptions (T&amp;D)'!L$24</f>
        <v>0.3319436437</v>
      </c>
      <c r="AM3000" s="372">
        <f>$AC2865*'Assumptions (T&amp;D)'!M$24</f>
        <v>0.3319436437</v>
      </c>
      <c r="AN3000" s="372">
        <f>$AC2865*'Assumptions (T&amp;D)'!N$24</f>
        <v>0.3319436437</v>
      </c>
      <c r="AO3000" s="372">
        <f>$AC2865*'Assumptions (T&amp;D)'!O$24</f>
        <v>0.3319436437</v>
      </c>
      <c r="AP3000" s="372">
        <f>$AC2865*'Assumptions (T&amp;D)'!P$24</f>
        <v>0.3319436437</v>
      </c>
      <c r="AQ3000" s="372">
        <f>$AC2865*'Assumptions (T&amp;D)'!Q$24</f>
        <v>0.3319436437</v>
      </c>
      <c r="AR3000" s="372">
        <f>$AC2865*'Assumptions (T&amp;D)'!R$24</f>
        <v>0.3319436437</v>
      </c>
      <c r="AS3000" s="372">
        <f>$AC2865*'Assumptions (T&amp;D)'!S$24</f>
        <v>0.3319436437</v>
      </c>
      <c r="AT3000" s="372">
        <f>$AC2865*'Assumptions (T&amp;D)'!T$24</f>
        <v>0.3319436437</v>
      </c>
      <c r="AU3000" s="372">
        <f>$AC2865*'Assumptions (T&amp;D)'!U$24</f>
        <v>0.3319436437</v>
      </c>
      <c r="AV3000" s="372">
        <f>$AC2865*'Assumptions (T&amp;D)'!V$24</f>
        <v>0.3319436437</v>
      </c>
      <c r="AW3000" s="372">
        <f>$AC2865*'Assumptions (T&amp;D)'!W$24</f>
        <v>0.1659718218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0.2913928259</v>
      </c>
      <c r="AE3001" s="372">
        <f>$AD2865*'Assumptions (T&amp;D)'!D$24</f>
        <v>0.5610283209</v>
      </c>
      <c r="AF3001" s="372">
        <f>$AD2865*'Assumptions (T&amp;D)'!E$24</f>
        <v>0.5190677539</v>
      </c>
      <c r="AG3001" s="372">
        <f>$AD2865*'Assumptions (T&amp;D)'!F$24</f>
        <v>0.4802153771</v>
      </c>
      <c r="AH3001" s="372">
        <f>$AD2865*'Assumptions (T&amp;D)'!G$24</f>
        <v>0.4436941429</v>
      </c>
      <c r="AI3001" s="372">
        <f>$AD2865*'Assumptions (T&amp;D)'!H$24</f>
        <v>0.4110581464</v>
      </c>
      <c r="AJ3001" s="372">
        <f>$AD2865*'Assumptions (T&amp;D)'!I$24</f>
        <v>0.379976245</v>
      </c>
      <c r="AK3001" s="372">
        <f>$AD2865*'Assumptions (T&amp;D)'!J$24</f>
        <v>0.3512254862</v>
      </c>
      <c r="AL3001" s="372">
        <f>$AD2865*'Assumptions (T&amp;D)'!K$24</f>
        <v>0.346563201</v>
      </c>
      <c r="AM3001" s="372">
        <f>$AD2865*'Assumptions (T&amp;D)'!L$24</f>
        <v>0.346563201</v>
      </c>
      <c r="AN3001" s="372">
        <f>$AD2865*'Assumptions (T&amp;D)'!M$24</f>
        <v>0.346563201</v>
      </c>
      <c r="AO3001" s="372">
        <f>$AD2865*'Assumptions (T&amp;D)'!N$24</f>
        <v>0.346563201</v>
      </c>
      <c r="AP3001" s="372">
        <f>$AD2865*'Assumptions (T&amp;D)'!O$24</f>
        <v>0.346563201</v>
      </c>
      <c r="AQ3001" s="372">
        <f>$AD2865*'Assumptions (T&amp;D)'!P$24</f>
        <v>0.346563201</v>
      </c>
      <c r="AR3001" s="372">
        <f>$AD2865*'Assumptions (T&amp;D)'!Q$24</f>
        <v>0.346563201</v>
      </c>
      <c r="AS3001" s="372">
        <f>$AD2865*'Assumptions (T&amp;D)'!R$24</f>
        <v>0.346563201</v>
      </c>
      <c r="AT3001" s="372">
        <f>$AD2865*'Assumptions (T&amp;D)'!S$24</f>
        <v>0.346563201</v>
      </c>
      <c r="AU3001" s="372">
        <f>$AD2865*'Assumptions (T&amp;D)'!T$24</f>
        <v>0.346563201</v>
      </c>
      <c r="AV3001" s="372">
        <f>$AD2865*'Assumptions (T&amp;D)'!U$24</f>
        <v>0.346563201</v>
      </c>
      <c r="AW3001" s="372">
        <f>$AD2865*'Assumptions (T&amp;D)'!V$24</f>
        <v>0.346563201</v>
      </c>
      <c r="AX3001" s="372">
        <f>$AD2865*'Assumptions (T&amp;D)'!W$24</f>
        <v>0.1732816005</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0.3040617034</v>
      </c>
      <c r="AF3002" s="372">
        <f>$AE2865*'Assumptions (T&amp;D)'!D$24</f>
        <v>0.585420133</v>
      </c>
      <c r="AG3002" s="372">
        <f>$AE2865*'Assumptions (T&amp;D)'!E$24</f>
        <v>0.5416352477</v>
      </c>
      <c r="AH3002" s="372">
        <f>$AE2865*'Assumptions (T&amp;D)'!F$24</f>
        <v>0.5010936873</v>
      </c>
      <c r="AI3002" s="372">
        <f>$AE2865*'Assumptions (T&amp;D)'!G$24</f>
        <v>0.4629846204</v>
      </c>
      <c r="AJ3002" s="372">
        <f>$AE2865*'Assumptions (T&amp;D)'!H$24</f>
        <v>0.4289297096</v>
      </c>
      <c r="AK3002" s="372">
        <f>$AE2865*'Assumptions (T&amp;D)'!I$24</f>
        <v>0.3964964613</v>
      </c>
      <c r="AL3002" s="372">
        <f>$AE2865*'Assumptions (T&amp;D)'!J$24</f>
        <v>0.3664957065</v>
      </c>
      <c r="AM3002" s="372">
        <f>$AE2865*'Assumptions (T&amp;D)'!K$24</f>
        <v>0.3616307193</v>
      </c>
      <c r="AN3002" s="372">
        <f>$AE2865*'Assumptions (T&amp;D)'!L$24</f>
        <v>0.3616307193</v>
      </c>
      <c r="AO3002" s="372">
        <f>$AE2865*'Assumptions (T&amp;D)'!M$24</f>
        <v>0.3616307193</v>
      </c>
      <c r="AP3002" s="372">
        <f>$AE2865*'Assumptions (T&amp;D)'!N$24</f>
        <v>0.3616307193</v>
      </c>
      <c r="AQ3002" s="372">
        <f>$AE2865*'Assumptions (T&amp;D)'!O$24</f>
        <v>0.3616307193</v>
      </c>
      <c r="AR3002" s="372">
        <f>$AE2865*'Assumptions (T&amp;D)'!P$24</f>
        <v>0.3616307193</v>
      </c>
      <c r="AS3002" s="372">
        <f>$AE2865*'Assumptions (T&amp;D)'!Q$24</f>
        <v>0.3616307193</v>
      </c>
      <c r="AT3002" s="372">
        <f>$AE2865*'Assumptions (T&amp;D)'!R$24</f>
        <v>0.3616307193</v>
      </c>
      <c r="AU3002" s="372">
        <f>$AE2865*'Assumptions (T&amp;D)'!S$24</f>
        <v>0.3616307193</v>
      </c>
      <c r="AV3002" s="372">
        <f>$AE2865*'Assumptions (T&amp;D)'!T$24</f>
        <v>0.3616307193</v>
      </c>
      <c r="AW3002" s="372">
        <f>$AE2865*'Assumptions (T&amp;D)'!U$24</f>
        <v>0.3616307193</v>
      </c>
      <c r="AX3002" s="372">
        <f>$AE2865*'Assumptions (T&amp;D)'!V$24</f>
        <v>0.3616307193</v>
      </c>
      <c r="AY3002" s="372">
        <f>$AE2865*'Assumptions (T&amp;D)'!W$24</f>
        <v>0.1808153596</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0.3171173121</v>
      </c>
      <c r="AG3003" s="372">
        <f>$AF2865*'Assumptions (T&amp;D)'!D$24</f>
        <v>0.6105565316</v>
      </c>
      <c r="AH3003" s="372">
        <f>$AF2865*'Assumptions (T&amp;D)'!E$24</f>
        <v>0.5648916386</v>
      </c>
      <c r="AI3003" s="372">
        <f>$AF2865*'Assumptions (T&amp;D)'!F$24</f>
        <v>0.5226093304</v>
      </c>
      <c r="AJ3003" s="372">
        <f>$AF2865*'Assumptions (T&amp;D)'!G$24</f>
        <v>0.4828639606</v>
      </c>
      <c r="AK3003" s="372">
        <f>$AF2865*'Assumptions (T&amp;D)'!H$24</f>
        <v>0.4473468216</v>
      </c>
      <c r="AL3003" s="372">
        <f>$AF2865*'Assumptions (T&amp;D)'!I$24</f>
        <v>0.413520975</v>
      </c>
      <c r="AM3003" s="372">
        <f>$AF2865*'Assumptions (T&amp;D)'!J$24</f>
        <v>0.3822320669</v>
      </c>
      <c r="AN3003" s="372">
        <f>$AF2865*'Assumptions (T&amp;D)'!K$24</f>
        <v>0.3771581899</v>
      </c>
      <c r="AO3003" s="372">
        <f>$AF2865*'Assumptions (T&amp;D)'!L$24</f>
        <v>0.3771581899</v>
      </c>
      <c r="AP3003" s="372">
        <f>$AF2865*'Assumptions (T&amp;D)'!M$24</f>
        <v>0.3771581899</v>
      </c>
      <c r="AQ3003" s="372">
        <f>$AF2865*'Assumptions (T&amp;D)'!N$24</f>
        <v>0.3771581899</v>
      </c>
      <c r="AR3003" s="372">
        <f>$AF2865*'Assumptions (T&amp;D)'!O$24</f>
        <v>0.3771581899</v>
      </c>
      <c r="AS3003" s="372">
        <f>$AF2865*'Assumptions (T&amp;D)'!P$24</f>
        <v>0.3771581899</v>
      </c>
      <c r="AT3003" s="372">
        <f>$AF2865*'Assumptions (T&amp;D)'!Q$24</f>
        <v>0.3771581899</v>
      </c>
      <c r="AU3003" s="372">
        <f>$AF2865*'Assumptions (T&amp;D)'!R$24</f>
        <v>0.3771581899</v>
      </c>
      <c r="AV3003" s="372">
        <f>$AF2865*'Assumptions (T&amp;D)'!S$24</f>
        <v>0.3771581899</v>
      </c>
      <c r="AW3003" s="372">
        <f>$AF2865*'Assumptions (T&amp;D)'!T$24</f>
        <v>0.3771581899</v>
      </c>
      <c r="AX3003" s="372">
        <f>$AF2865*'Assumptions (T&amp;D)'!U$24</f>
        <v>0.3771581899</v>
      </c>
      <c r="AY3003" s="372">
        <f>$AF2865*'Assumptions (T&amp;D)'!V$24</f>
        <v>0.3771581899</v>
      </c>
      <c r="AZ3003" s="372">
        <f>$AF2865*'Assumptions (T&amp;D)'!W$24</f>
        <v>0.1885790949</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0.3305699857</v>
      </c>
      <c r="AH3004" s="372">
        <f>$AG2865*'Assumptions (T&amp;D)'!D$24</f>
        <v>0.6364574124</v>
      </c>
      <c r="AI3004" s="372">
        <f>$AG2865*'Assumptions (T&amp;D)'!E$24</f>
        <v>0.5888553344</v>
      </c>
      <c r="AJ3004" s="372">
        <f>$AG2865*'Assumptions (T&amp;D)'!F$24</f>
        <v>0.5447793364</v>
      </c>
      <c r="AK3004" s="372">
        <f>$AG2865*'Assumptions (T&amp;D)'!G$24</f>
        <v>0.5033478982</v>
      </c>
      <c r="AL3004" s="372">
        <f>$AG2865*'Assumptions (T&amp;D)'!H$24</f>
        <v>0.4663240598</v>
      </c>
      <c r="AM3004" s="372">
        <f>$AG2865*'Assumptions (T&amp;D)'!I$24</f>
        <v>0.4310632613</v>
      </c>
      <c r="AN3004" s="372">
        <f>$AG2865*'Assumptions (T&amp;D)'!J$24</f>
        <v>0.3984470227</v>
      </c>
      <c r="AO3004" s="372">
        <f>$AG2865*'Assumptions (T&amp;D)'!K$24</f>
        <v>0.3931579029</v>
      </c>
      <c r="AP3004" s="372">
        <f>$AG2865*'Assumptions (T&amp;D)'!L$24</f>
        <v>0.3931579029</v>
      </c>
      <c r="AQ3004" s="372">
        <f>$AG2865*'Assumptions (T&amp;D)'!M$24</f>
        <v>0.3931579029</v>
      </c>
      <c r="AR3004" s="372">
        <f>$AG2865*'Assumptions (T&amp;D)'!N$24</f>
        <v>0.3931579029</v>
      </c>
      <c r="AS3004" s="372">
        <f>$AG2865*'Assumptions (T&amp;D)'!O$24</f>
        <v>0.3931579029</v>
      </c>
      <c r="AT3004" s="372">
        <f>$AG2865*'Assumptions (T&amp;D)'!P$24</f>
        <v>0.3931579029</v>
      </c>
      <c r="AU3004" s="372">
        <f>$AG2865*'Assumptions (T&amp;D)'!Q$24</f>
        <v>0.3931579029</v>
      </c>
      <c r="AV3004" s="372">
        <f>$AG2865*'Assumptions (T&amp;D)'!R$24</f>
        <v>0.3931579029</v>
      </c>
      <c r="AW3004" s="372">
        <f>$AG2865*'Assumptions (T&amp;D)'!S$24</f>
        <v>0.3931579029</v>
      </c>
      <c r="AX3004" s="372">
        <f>$AG2865*'Assumptions (T&amp;D)'!T$24</f>
        <v>0.3931579029</v>
      </c>
      <c r="AY3004" s="372">
        <f>$AG2865*'Assumptions (T&amp;D)'!U$24</f>
        <v>0.3931579029</v>
      </c>
      <c r="AZ3004" s="372">
        <f>$AG2865*'Assumptions (T&amp;D)'!V$24</f>
        <v>0.3931579029</v>
      </c>
      <c r="BA3004" s="372">
        <f>$AG2865*'Assumptions (T&amp;D)'!W$24</f>
        <v>0.1965789515</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0.344430315</v>
      </c>
      <c r="AI3005" s="372">
        <f>$AH2865*'Assumptions (T&amp;D)'!D$24</f>
        <v>0.6631431665</v>
      </c>
      <c r="AJ3005" s="372">
        <f>$AH2865*'Assumptions (T&amp;D)'!E$24</f>
        <v>0.6135452012</v>
      </c>
      <c r="AK3005" s="372">
        <f>$AH2865*'Assumptions (T&amp;D)'!F$24</f>
        <v>0.5676211592</v>
      </c>
      <c r="AL3005" s="372">
        <f>$AH2865*'Assumptions (T&amp;D)'!G$24</f>
        <v>0.5244525597</v>
      </c>
      <c r="AM3005" s="372">
        <f>$AH2865*'Assumptions (T&amp;D)'!H$24</f>
        <v>0.4858763644</v>
      </c>
      <c r="AN3005" s="372">
        <f>$AH2865*'Assumptions (T&amp;D)'!I$24</f>
        <v>0.4491371308</v>
      </c>
      <c r="AO3005" s="372">
        <f>$AH2865*'Assumptions (T&amp;D)'!J$24</f>
        <v>0.4151533397</v>
      </c>
      <c r="AP3005" s="372">
        <f>$AH2865*'Assumptions (T&amp;D)'!K$24</f>
        <v>0.4096424547</v>
      </c>
      <c r="AQ3005" s="372">
        <f>$AH2865*'Assumptions (T&amp;D)'!L$24</f>
        <v>0.4096424547</v>
      </c>
      <c r="AR3005" s="372">
        <f>$AH2865*'Assumptions (T&amp;D)'!M$24</f>
        <v>0.4096424547</v>
      </c>
      <c r="AS3005" s="372">
        <f>$AH2865*'Assumptions (T&amp;D)'!N$24</f>
        <v>0.4096424547</v>
      </c>
      <c r="AT3005" s="372">
        <f>$AH2865*'Assumptions (T&amp;D)'!O$24</f>
        <v>0.4096424547</v>
      </c>
      <c r="AU3005" s="372">
        <f>$AH2865*'Assumptions (T&amp;D)'!P$24</f>
        <v>0.4096424547</v>
      </c>
      <c r="AV3005" s="372">
        <f>$AH2865*'Assumptions (T&amp;D)'!Q$24</f>
        <v>0.4096424547</v>
      </c>
      <c r="AW3005" s="372">
        <f>$AH2865*'Assumptions (T&amp;D)'!R$24</f>
        <v>0.4096424547</v>
      </c>
      <c r="AX3005" s="372">
        <f>$AH2865*'Assumptions (T&amp;D)'!S$24</f>
        <v>0.4096424547</v>
      </c>
      <c r="AY3005" s="372">
        <f>$AH2865*'Assumptions (T&amp;D)'!T$24</f>
        <v>0.4096424547</v>
      </c>
      <c r="AZ3005" s="372">
        <f>$AH2865*'Assumptions (T&amp;D)'!U$24</f>
        <v>0.4096424547</v>
      </c>
      <c r="BA3005" s="372">
        <f>$AH2865*'Assumptions (T&amp;D)'!V$24</f>
        <v>0.4096424547</v>
      </c>
      <c r="BB3005" s="372">
        <f>$AH2865*'Assumptions (T&amp;D)'!W$24</f>
        <v>0.2048212273</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0.3587091547</v>
      </c>
      <c r="AJ3006" s="372">
        <f>$AI2865*'Assumptions (T&amp;D)'!D$24</f>
        <v>0.6906346925</v>
      </c>
      <c r="AK3006" s="372">
        <f>$AI2865*'Assumptions (T&amp;D)'!E$24</f>
        <v>0.6389805743</v>
      </c>
      <c r="AL3006" s="372">
        <f>$AI2865*'Assumptions (T&amp;D)'!F$24</f>
        <v>0.591152687</v>
      </c>
      <c r="AM3006" s="372">
        <f>$AI2865*'Assumptions (T&amp;D)'!G$24</f>
        <v>0.5461944729</v>
      </c>
      <c r="AN3006" s="372">
        <f>$AI2865*'Assumptions (T&amp;D)'!H$24</f>
        <v>0.5060190476</v>
      </c>
      <c r="AO3006" s="372">
        <f>$AI2865*'Assumptions (T&amp;D)'!I$24</f>
        <v>0.4677567377</v>
      </c>
      <c r="AP3006" s="372">
        <f>$AI2865*'Assumptions (T&amp;D)'!J$24</f>
        <v>0.4323641011</v>
      </c>
      <c r="AQ3006" s="372">
        <f>$AI2865*'Assumptions (T&amp;D)'!K$24</f>
        <v>0.4266247547</v>
      </c>
      <c r="AR3006" s="372">
        <f>$AI2865*'Assumptions (T&amp;D)'!L$24</f>
        <v>0.4266247547</v>
      </c>
      <c r="AS3006" s="372">
        <f>$AI2865*'Assumptions (T&amp;D)'!M$24</f>
        <v>0.4266247547</v>
      </c>
      <c r="AT3006" s="372">
        <f>$AI2865*'Assumptions (T&amp;D)'!N$24</f>
        <v>0.4266247547</v>
      </c>
      <c r="AU3006" s="372">
        <f>$AI2865*'Assumptions (T&amp;D)'!O$24</f>
        <v>0.4266247547</v>
      </c>
      <c r="AV3006" s="372">
        <f>$AI2865*'Assumptions (T&amp;D)'!P$24</f>
        <v>0.4266247547</v>
      </c>
      <c r="AW3006" s="372">
        <f>$AI2865*'Assumptions (T&amp;D)'!Q$24</f>
        <v>0.4266247547</v>
      </c>
      <c r="AX3006" s="372">
        <f>$AI2865*'Assumptions (T&amp;D)'!R$24</f>
        <v>0.4266247547</v>
      </c>
      <c r="AY3006" s="372">
        <f>$AI2865*'Assumptions (T&amp;D)'!S$24</f>
        <v>0.4266247547</v>
      </c>
      <c r="AZ3006" s="372">
        <f>$AI2865*'Assumptions (T&amp;D)'!T$24</f>
        <v>0.4266247547</v>
      </c>
      <c r="BA3006" s="372">
        <f>$AI2865*'Assumptions (T&amp;D)'!U$24</f>
        <v>0.4266247547</v>
      </c>
      <c r="BB3006" s="372">
        <f>$AI2865*'Assumptions (T&amp;D)'!V$24</f>
        <v>0.4266247547</v>
      </c>
      <c r="BC3006" s="372">
        <f>$AI2865*'Assumptions (T&amp;D)'!W$24</f>
        <v>0.2133123773</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0.3734176289</v>
      </c>
      <c r="AK3007" s="372">
        <f>$AJ2865*'Assumptions (T&amp;D)'!D$24</f>
        <v>0.7189534081</v>
      </c>
      <c r="AL3007" s="372">
        <f>$AJ2865*'Assumptions (T&amp;D)'!E$24</f>
        <v>0.6651812695</v>
      </c>
      <c r="AM3007" s="372">
        <f>$AJ2865*'Assumptions (T&amp;D)'!F$24</f>
        <v>0.6153922523</v>
      </c>
      <c r="AN3007" s="372">
        <f>$AJ2865*'Assumptions (T&amp;D)'!G$24</f>
        <v>0.5685905762</v>
      </c>
      <c r="AO3007" s="372">
        <f>$AJ2865*'Assumptions (T&amp;D)'!H$24</f>
        <v>0.5267678018</v>
      </c>
      <c r="AP3007" s="372">
        <f>$AJ2865*'Assumptions (T&amp;D)'!I$24</f>
        <v>0.486936588</v>
      </c>
      <c r="AQ3007" s="372">
        <f>$AJ2865*'Assumptions (T&amp;D)'!J$24</f>
        <v>0.4500927153</v>
      </c>
      <c r="AR3007" s="372">
        <f>$AJ2865*'Assumptions (T&amp;D)'!K$24</f>
        <v>0.4441180332</v>
      </c>
      <c r="AS3007" s="372">
        <f>$AJ2865*'Assumptions (T&amp;D)'!L$24</f>
        <v>0.4441180332</v>
      </c>
      <c r="AT3007" s="372">
        <f>$AJ2865*'Assumptions (T&amp;D)'!M$24</f>
        <v>0.4441180332</v>
      </c>
      <c r="AU3007" s="372">
        <f>$AJ2865*'Assumptions (T&amp;D)'!N$24</f>
        <v>0.4441180332</v>
      </c>
      <c r="AV3007" s="372">
        <f>$AJ2865*'Assumptions (T&amp;D)'!O$24</f>
        <v>0.4441180332</v>
      </c>
      <c r="AW3007" s="372">
        <f>$AJ2865*'Assumptions (T&amp;D)'!P$24</f>
        <v>0.4441180332</v>
      </c>
      <c r="AX3007" s="372">
        <f>$AJ2865*'Assumptions (T&amp;D)'!Q$24</f>
        <v>0.4441180332</v>
      </c>
      <c r="AY3007" s="372">
        <f>$AJ2865*'Assumptions (T&amp;D)'!R$24</f>
        <v>0.4441180332</v>
      </c>
      <c r="AZ3007" s="372">
        <f>$AJ2865*'Assumptions (T&amp;D)'!S$24</f>
        <v>0.4441180332</v>
      </c>
      <c r="BA3007" s="372">
        <f>$AJ2865*'Assumptions (T&amp;D)'!T$24</f>
        <v>0.4441180332</v>
      </c>
      <c r="BB3007" s="372">
        <f>$AJ2865*'Assumptions (T&amp;D)'!U$24</f>
        <v>0.4441180332</v>
      </c>
      <c r="BC3007" s="372">
        <f>$AJ2865*'Assumptions (T&amp;D)'!V$24</f>
        <v>0.4441180332</v>
      </c>
      <c r="BD3007" s="372">
        <f>$AJ2865*'Assumptions (T&amp;D)'!W$24</f>
        <v>0.2220590166</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0.3885671378</v>
      </c>
      <c r="AL3008" s="372">
        <f>$AK2865*'Assumptions (T&amp;D)'!D$24</f>
        <v>0.7481212626</v>
      </c>
      <c r="AM3008" s="372">
        <f>$AK2865*'Assumptions (T&amp;D)'!E$24</f>
        <v>0.6921675948</v>
      </c>
      <c r="AN3008" s="372">
        <f>$AK2865*'Assumptions (T&amp;D)'!F$24</f>
        <v>0.6403586431</v>
      </c>
      <c r="AO3008" s="372">
        <f>$AK2865*'Assumptions (T&amp;D)'!G$24</f>
        <v>0.5916582285</v>
      </c>
      <c r="AP3008" s="372">
        <f>$AK2865*'Assumptions (T&amp;D)'!H$24</f>
        <v>0.548138709</v>
      </c>
      <c r="AQ3008" s="372">
        <f>$AK2865*'Assumptions (T&amp;D)'!I$24</f>
        <v>0.5066915477</v>
      </c>
      <c r="AR3008" s="372">
        <f>$AK2865*'Assumptions (T&amp;D)'!J$24</f>
        <v>0.4683529234</v>
      </c>
      <c r="AS3008" s="372">
        <f>$AK2865*'Assumptions (T&amp;D)'!K$24</f>
        <v>0.4621358492</v>
      </c>
      <c r="AT3008" s="372">
        <f>$AK2865*'Assumptions (T&amp;D)'!L$24</f>
        <v>0.4621358492</v>
      </c>
      <c r="AU3008" s="372">
        <f>$AK2865*'Assumptions (T&amp;D)'!M$24</f>
        <v>0.4621358492</v>
      </c>
      <c r="AV3008" s="372">
        <f>$AK2865*'Assumptions (T&amp;D)'!N$24</f>
        <v>0.4621358492</v>
      </c>
      <c r="AW3008" s="372">
        <f>$AK2865*'Assumptions (T&amp;D)'!O$24</f>
        <v>0.4621358492</v>
      </c>
      <c r="AX3008" s="372">
        <f>$AK2865*'Assumptions (T&amp;D)'!P$24</f>
        <v>0.4621358492</v>
      </c>
      <c r="AY3008" s="372">
        <f>$AK2865*'Assumptions (T&amp;D)'!Q$24</f>
        <v>0.4621358492</v>
      </c>
      <c r="AZ3008" s="372">
        <f>$AK2865*'Assumptions (T&amp;D)'!R$24</f>
        <v>0.4621358492</v>
      </c>
      <c r="BA3008" s="372">
        <f>$AK2865*'Assumptions (T&amp;D)'!S$24</f>
        <v>0.4621358492</v>
      </c>
      <c r="BB3008" s="372">
        <f>$AK2865*'Assumptions (T&amp;D)'!T$24</f>
        <v>0.4621358492</v>
      </c>
      <c r="BC3008" s="372">
        <f>$AK2865*'Assumptions (T&amp;D)'!U$24</f>
        <v>0.4621358492</v>
      </c>
      <c r="BD3008" s="372">
        <f>$AK2865*'Assumptions (T&amp;D)'!V$24</f>
        <v>0.4621358492</v>
      </c>
      <c r="BE3008" s="372">
        <f>$AK2865*'Assumptions (T&amp;D)'!W$24</f>
        <v>0.2310679246</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0.4041693645</v>
      </c>
      <c r="AM3009" s="372">
        <f>$AL2865*'Assumptions (T&amp;D)'!D$24</f>
        <v>0.7781607499</v>
      </c>
      <c r="AN3009" s="372">
        <f>$AL2865*'Assumptions (T&amp;D)'!E$24</f>
        <v>0.7199603614</v>
      </c>
      <c r="AO3009" s="372">
        <f>$AL2865*'Assumptions (T&amp;D)'!F$24</f>
        <v>0.6660711128</v>
      </c>
      <c r="AP3009" s="372">
        <f>$AL2865*'Assumptions (T&amp;D)'!G$24</f>
        <v>0.6154152191</v>
      </c>
      <c r="AQ3009" s="372">
        <f>$AL2865*'Assumptions (T&amp;D)'!H$24</f>
        <v>0.5701482503</v>
      </c>
      <c r="AR3009" s="372">
        <f>$AL2865*'Assumptions (T&amp;D)'!I$24</f>
        <v>0.5270368514</v>
      </c>
      <c r="AS3009" s="372">
        <f>$AL2865*'Assumptions (T&amp;D)'!J$24</f>
        <v>0.4871588074</v>
      </c>
      <c r="AT3009" s="372">
        <f>$AL2865*'Assumptions (T&amp;D)'!K$24</f>
        <v>0.4806920976</v>
      </c>
      <c r="AU3009" s="372">
        <f>$AL2865*'Assumptions (T&amp;D)'!L$24</f>
        <v>0.4806920976</v>
      </c>
      <c r="AV3009" s="372">
        <f>$AL2865*'Assumptions (T&amp;D)'!M$24</f>
        <v>0.4806920976</v>
      </c>
      <c r="AW3009" s="372">
        <f>$AL2865*'Assumptions (T&amp;D)'!N$24</f>
        <v>0.4806920976</v>
      </c>
      <c r="AX3009" s="372">
        <f>$AL2865*'Assumptions (T&amp;D)'!O$24</f>
        <v>0.4806920976</v>
      </c>
      <c r="AY3009" s="372">
        <f>$AL2865*'Assumptions (T&amp;D)'!P$24</f>
        <v>0.4806920976</v>
      </c>
      <c r="AZ3009" s="372">
        <f>$AL2865*'Assumptions (T&amp;D)'!Q$24</f>
        <v>0.4806920976</v>
      </c>
      <c r="BA3009" s="372">
        <f>$AL2865*'Assumptions (T&amp;D)'!R$24</f>
        <v>0.4806920976</v>
      </c>
      <c r="BB3009" s="372">
        <f>$AL2865*'Assumptions (T&amp;D)'!S$24</f>
        <v>0.4806920976</v>
      </c>
      <c r="BC3009" s="372">
        <f>$AL2865*'Assumptions (T&amp;D)'!T$24</f>
        <v>0.4806920976</v>
      </c>
      <c r="BD3009" s="372">
        <f>$AL2865*'Assumptions (T&amp;D)'!U$24</f>
        <v>0.4806920976</v>
      </c>
      <c r="BE3009" s="372">
        <f>$AL2865*'Assumptions (T&amp;D)'!V$24</f>
        <v>0.4806920976</v>
      </c>
      <c r="BF3009" s="372">
        <f>$AL2865*'Assumptions (T&amp;D)'!W$24</f>
        <v>0.2403460488</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0.4202362816</v>
      </c>
      <c r="AN3010" s="372">
        <f>$AM2865*'Assumptions (T&amp;D)'!D$24</f>
        <v>0.8090949209</v>
      </c>
      <c r="AO3010" s="372">
        <f>$AM2865*'Assumptions (T&amp;D)'!E$24</f>
        <v>0.7485808963</v>
      </c>
      <c r="AP3010" s="372">
        <f>$AM2865*'Assumptions (T&amp;D)'!F$24</f>
        <v>0.6925493921</v>
      </c>
      <c r="AQ3010" s="372">
        <f>$AM2865*'Assumptions (T&amp;D)'!G$24</f>
        <v>0.6398797781</v>
      </c>
      <c r="AR3010" s="372">
        <f>$AM2865*'Assumptions (T&amp;D)'!H$24</f>
        <v>0.5928133146</v>
      </c>
      <c r="AS3010" s="372">
        <f>$AM2865*'Assumptions (T&amp;D)'!I$24</f>
        <v>0.5479881112</v>
      </c>
      <c r="AT3010" s="372">
        <f>$AM2865*'Assumptions (T&amp;D)'!J$24</f>
        <v>0.5065247981</v>
      </c>
      <c r="AU3010" s="372">
        <f>$AM2865*'Assumptions (T&amp;D)'!K$24</f>
        <v>0.4998010176</v>
      </c>
      <c r="AV3010" s="372">
        <f>$AM2865*'Assumptions (T&amp;D)'!L$24</f>
        <v>0.4998010176</v>
      </c>
      <c r="AW3010" s="372">
        <f>$AM2865*'Assumptions (T&amp;D)'!M$24</f>
        <v>0.4998010176</v>
      </c>
      <c r="AX3010" s="372">
        <f>$AM2865*'Assumptions (T&amp;D)'!N$24</f>
        <v>0.4998010176</v>
      </c>
      <c r="AY3010" s="372">
        <f>$AM2865*'Assumptions (T&amp;D)'!O$24</f>
        <v>0.4998010176</v>
      </c>
      <c r="AZ3010" s="372">
        <f>$AM2865*'Assumptions (T&amp;D)'!P$24</f>
        <v>0.4998010176</v>
      </c>
      <c r="BA3010" s="372">
        <f>$AM2865*'Assumptions (T&amp;D)'!Q$24</f>
        <v>0.4998010176</v>
      </c>
      <c r="BB3010" s="372">
        <f>$AM2865*'Assumptions (T&amp;D)'!R$24</f>
        <v>0.4998010176</v>
      </c>
      <c r="BC3010" s="372">
        <f>$AM2865*'Assumptions (T&amp;D)'!S$24</f>
        <v>0.4998010176</v>
      </c>
      <c r="BD3010" s="372">
        <f>$AM2865*'Assumptions (T&amp;D)'!T$24</f>
        <v>0.4998010176</v>
      </c>
      <c r="BE3010" s="372">
        <f>$AM2865*'Assumptions (T&amp;D)'!U$24</f>
        <v>0.4998010176</v>
      </c>
      <c r="BF3010" s="372">
        <f>$AM2865*'Assumptions (T&amp;D)'!V$24</f>
        <v>0.4998010176</v>
      </c>
      <c r="BG3010" s="372">
        <f>$AM2865*'Assumptions (T&amp;D)'!W$24</f>
        <v>0.2499005088</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0.4367801578</v>
      </c>
      <c r="AO3011" s="372">
        <f>$AN2865*'Assumptions (T&amp;D)'!D$24</f>
        <v>0.8409473971</v>
      </c>
      <c r="AP3011" s="372">
        <f>$AN2865*'Assumptions (T&amp;D)'!E$24</f>
        <v>0.7780510544</v>
      </c>
      <c r="AQ3011" s="372">
        <f>$AN2865*'Assumptions (T&amp;D)'!F$24</f>
        <v>0.7198137</v>
      </c>
      <c r="AR3011" s="372">
        <f>$AN2865*'Assumptions (T&amp;D)'!G$24</f>
        <v>0.6650705869</v>
      </c>
      <c r="AS3011" s="372">
        <f>$AN2865*'Assumptions (T&amp;D)'!H$24</f>
        <v>0.6161512092</v>
      </c>
      <c r="AT3011" s="372">
        <f>$AN2865*'Assumptions (T&amp;D)'!I$24</f>
        <v>0.5695613257</v>
      </c>
      <c r="AU3011" s="372">
        <f>$AN2865*'Assumptions (T&amp;D)'!J$24</f>
        <v>0.5264656835</v>
      </c>
      <c r="AV3011" s="372">
        <f>$AN2865*'Assumptions (T&amp;D)'!K$24</f>
        <v>0.519477201</v>
      </c>
      <c r="AW3011" s="372">
        <f>$AN2865*'Assumptions (T&amp;D)'!L$24</f>
        <v>0.519477201</v>
      </c>
      <c r="AX3011" s="372">
        <f>$AN2865*'Assumptions (T&amp;D)'!M$24</f>
        <v>0.519477201</v>
      </c>
      <c r="AY3011" s="372">
        <f>$AN2865*'Assumptions (T&amp;D)'!N$24</f>
        <v>0.519477201</v>
      </c>
      <c r="AZ3011" s="372">
        <f>$AN2865*'Assumptions (T&amp;D)'!O$24</f>
        <v>0.519477201</v>
      </c>
      <c r="BA3011" s="372">
        <f>$AN2865*'Assumptions (T&amp;D)'!P$24</f>
        <v>0.519477201</v>
      </c>
      <c r="BB3011" s="372">
        <f>$AN2865*'Assumptions (T&amp;D)'!Q$24</f>
        <v>0.519477201</v>
      </c>
      <c r="BC3011" s="372">
        <f>$AN2865*'Assumptions (T&amp;D)'!R$24</f>
        <v>0.519477201</v>
      </c>
      <c r="BD3011" s="372">
        <f>$AN2865*'Assumptions (T&amp;D)'!S$24</f>
        <v>0.519477201</v>
      </c>
      <c r="BE3011" s="372">
        <f>$AN2865*'Assumptions (T&amp;D)'!T$24</f>
        <v>0.519477201</v>
      </c>
      <c r="BF3011" s="372">
        <f>$AN2865*'Assumptions (T&amp;D)'!U$24</f>
        <v>0.519477201</v>
      </c>
      <c r="BG3011" s="372">
        <f>$AN2865*'Assumptions (T&amp;D)'!V$24</f>
        <v>0.519477201</v>
      </c>
      <c r="BH3011" s="372">
        <f>$AN2865*'Assumptions (T&amp;D)'!W$24</f>
        <v>0.2597386005</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0.4538135651</v>
      </c>
      <c r="AP3012" s="372">
        <f>$AO2865*'Assumptions (T&amp;D)'!D$24</f>
        <v>0.8737423841</v>
      </c>
      <c r="AQ3012" s="372">
        <f>$AO2865*'Assumptions (T&amp;D)'!E$24</f>
        <v>0.8083932307</v>
      </c>
      <c r="AR3012" s="372">
        <f>$AO2865*'Assumptions (T&amp;D)'!F$24</f>
        <v>0.7478847554</v>
      </c>
      <c r="AS3012" s="372">
        <f>$AO2865*'Assumptions (T&amp;D)'!G$24</f>
        <v>0.6910067885</v>
      </c>
      <c r="AT3012" s="372">
        <f>$AO2865*'Assumptions (T&amp;D)'!H$24</f>
        <v>0.6401796692</v>
      </c>
      <c r="AU3012" s="372">
        <f>$AO2865*'Assumptions (T&amp;D)'!I$24</f>
        <v>0.5917728889</v>
      </c>
      <c r="AV3012" s="372">
        <f>$AO2865*'Assumptions (T&amp;D)'!J$24</f>
        <v>0.5469966172</v>
      </c>
      <c r="AW3012" s="372">
        <f>$AO2865*'Assumptions (T&amp;D)'!K$24</f>
        <v>0.5397356001</v>
      </c>
      <c r="AX3012" s="372">
        <f>$AO2865*'Assumptions (T&amp;D)'!L$24</f>
        <v>0.5397356001</v>
      </c>
      <c r="AY3012" s="372">
        <f>$AO2865*'Assumptions (T&amp;D)'!M$24</f>
        <v>0.5397356001</v>
      </c>
      <c r="AZ3012" s="372">
        <f>$AO2865*'Assumptions (T&amp;D)'!N$24</f>
        <v>0.5397356001</v>
      </c>
      <c r="BA3012" s="372">
        <f>$AO2865*'Assumptions (T&amp;D)'!O$24</f>
        <v>0.5397356001</v>
      </c>
      <c r="BB3012" s="372">
        <f>$AO2865*'Assumptions (T&amp;D)'!P$24</f>
        <v>0.5397356001</v>
      </c>
      <c r="BC3012" s="372">
        <f>$AO2865*'Assumptions (T&amp;D)'!Q$24</f>
        <v>0.5397356001</v>
      </c>
      <c r="BD3012" s="372">
        <f>$AO2865*'Assumptions (T&amp;D)'!R$24</f>
        <v>0.5397356001</v>
      </c>
      <c r="BE3012" s="372">
        <f>$AO2865*'Assumptions (T&amp;D)'!S$24</f>
        <v>0.5397356001</v>
      </c>
      <c r="BF3012" s="372">
        <f>$AO2865*'Assumptions (T&amp;D)'!T$24</f>
        <v>0.5397356001</v>
      </c>
      <c r="BG3012" s="372">
        <f>$AO2865*'Assumptions (T&amp;D)'!U$24</f>
        <v>0.5397356001</v>
      </c>
      <c r="BH3012" s="372">
        <f>$AO2865*'Assumptions (T&amp;D)'!V$24</f>
        <v>0.5397356001</v>
      </c>
      <c r="BI3012" s="372">
        <f>$AO2865*'Assumptions (T&amp;D)'!W$24</f>
        <v>0.2698678001</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0.4713493864</v>
      </c>
      <c r="AQ3013" s="372">
        <f>$AP2865*'Assumptions (T&amp;D)'!D$24</f>
        <v>0.9075046853</v>
      </c>
      <c r="AR3013" s="372">
        <f>$AP2865*'Assumptions (T&amp;D)'!E$24</f>
        <v>0.8396303737</v>
      </c>
      <c r="AS3013" s="372">
        <f>$AP2865*'Assumptions (T&amp;D)'!F$24</f>
        <v>0.7767837888</v>
      </c>
      <c r="AT3013" s="372">
        <f>$AP2865*'Assumptions (T&amp;D)'!G$24</f>
        <v>0.7177079991</v>
      </c>
      <c r="AU3013" s="372">
        <f>$AP2865*'Assumptions (T&amp;D)'!H$24</f>
        <v>0.6649168678</v>
      </c>
      <c r="AV3013" s="372">
        <f>$AP2865*'Assumptions (T&amp;D)'!I$24</f>
        <v>0.6146395999</v>
      </c>
      <c r="AW3013" s="372">
        <f>$AP2865*'Assumptions (T&amp;D)'!J$24</f>
        <v>0.5681331271</v>
      </c>
      <c r="AX3013" s="372">
        <f>$AP2865*'Assumptions (T&amp;D)'!K$24</f>
        <v>0.5605915369</v>
      </c>
      <c r="AY3013" s="372">
        <f>$AP2865*'Assumptions (T&amp;D)'!L$24</f>
        <v>0.5605915369</v>
      </c>
      <c r="AZ3013" s="372">
        <f>$AP2865*'Assumptions (T&amp;D)'!M$24</f>
        <v>0.5605915369</v>
      </c>
      <c r="BA3013" s="372">
        <f>$AP2865*'Assumptions (T&amp;D)'!N$24</f>
        <v>0.5605915369</v>
      </c>
      <c r="BB3013" s="372">
        <f>$AP2865*'Assumptions (T&amp;D)'!O$24</f>
        <v>0.5605915369</v>
      </c>
      <c r="BC3013" s="372">
        <f>$AP2865*'Assumptions (T&amp;D)'!P$24</f>
        <v>0.5605915369</v>
      </c>
      <c r="BD3013" s="372">
        <f>$AP2865*'Assumptions (T&amp;D)'!Q$24</f>
        <v>0.5605915369</v>
      </c>
      <c r="BE3013" s="372">
        <f>$AP2865*'Assumptions (T&amp;D)'!R$24</f>
        <v>0.5605915369</v>
      </c>
      <c r="BF3013" s="372">
        <f>$AP2865*'Assumptions (T&amp;D)'!S$24</f>
        <v>0.5605915369</v>
      </c>
      <c r="BG3013" s="372">
        <f>$AP2865*'Assumptions (T&amp;D)'!T$24</f>
        <v>0.5605915369</v>
      </c>
      <c r="BH3013" s="372">
        <f>$AP2865*'Assumptions (T&amp;D)'!U$24</f>
        <v>0.5605915369</v>
      </c>
      <c r="BI3013" s="372">
        <f>$AP2865*'Assumptions (T&amp;D)'!V$24</f>
        <v>0.5605915369</v>
      </c>
      <c r="BJ3013" s="372">
        <f>$AP2865*'Assumptions (T&amp;D)'!W$24</f>
        <v>0.2802957685</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0.4894008222</v>
      </c>
      <c r="AR3014" s="372">
        <f>$AQ2865*'Assumptions (T&amp;D)'!D$24</f>
        <v>0.9422597163</v>
      </c>
      <c r="AS3014" s="372">
        <f>$AQ2865*'Assumptions (T&amp;D)'!E$24</f>
        <v>0.8717859979</v>
      </c>
      <c r="AT3014" s="372">
        <f>$AQ2865*'Assumptions (T&amp;D)'!F$24</f>
        <v>0.806532555</v>
      </c>
      <c r="AU3014" s="372">
        <f>$AQ2865*'Assumptions (T&amp;D)'!G$24</f>
        <v>0.7451943186</v>
      </c>
      <c r="AV3014" s="372">
        <f>$AQ2865*'Assumptions (T&amp;D)'!H$24</f>
        <v>0.6903814265</v>
      </c>
      <c r="AW3014" s="372">
        <f>$AQ2865*'Assumptions (T&amp;D)'!I$24</f>
        <v>0.6381786721</v>
      </c>
      <c r="AX3014" s="372">
        <f>$AQ2865*'Assumptions (T&amp;D)'!J$24</f>
        <v>0.5898911244</v>
      </c>
      <c r="AY3014" s="372">
        <f>$AQ2865*'Assumptions (T&amp;D)'!K$24</f>
        <v>0.5820607112</v>
      </c>
      <c r="AZ3014" s="372">
        <f>$AQ2865*'Assumptions (T&amp;D)'!L$24</f>
        <v>0.5820607112</v>
      </c>
      <c r="BA3014" s="372">
        <f>$AQ2865*'Assumptions (T&amp;D)'!M$24</f>
        <v>0.5820607112</v>
      </c>
      <c r="BB3014" s="372">
        <f>$AQ2865*'Assumptions (T&amp;D)'!N$24</f>
        <v>0.5820607112</v>
      </c>
      <c r="BC3014" s="372">
        <f>$AQ2865*'Assumptions (T&amp;D)'!O$24</f>
        <v>0.5820607112</v>
      </c>
      <c r="BD3014" s="372">
        <f>$AQ2865*'Assumptions (T&amp;D)'!P$24</f>
        <v>0.5820607112</v>
      </c>
      <c r="BE3014" s="372">
        <f>$AQ2865*'Assumptions (T&amp;D)'!Q$24</f>
        <v>0.5820607112</v>
      </c>
      <c r="BF3014" s="372">
        <f>$AQ2865*'Assumptions (T&amp;D)'!R$24</f>
        <v>0.5820607112</v>
      </c>
      <c r="BG3014" s="372">
        <f>$AQ2865*'Assumptions (T&amp;D)'!S$24</f>
        <v>0.5820607112</v>
      </c>
      <c r="BH3014" s="372">
        <f>$AQ2865*'Assumptions (T&amp;D)'!T$24</f>
        <v>0.5820607112</v>
      </c>
      <c r="BI3014" s="372">
        <f>$AQ2865*'Assumptions (T&amp;D)'!U$24</f>
        <v>0.5820607112</v>
      </c>
      <c r="BJ3014" s="372">
        <f>$AQ2865*'Assumptions (T&amp;D)'!V$24</f>
        <v>0.5820607112</v>
      </c>
      <c r="BK3014" s="372">
        <f>$AQ2865*'Assumptions (T&amp;D)'!W$24</f>
        <v>0.2910303556</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0.5079813985</v>
      </c>
      <c r="AS3015" s="372">
        <f>$AR2865*'Assumptions (T&amp;D)'!D$24</f>
        <v>0.9780335192</v>
      </c>
      <c r="AT3015" s="372">
        <f>$AR2865*'Assumptions (T&amp;D)'!E$24</f>
        <v>0.9048841978</v>
      </c>
      <c r="AU3015" s="372">
        <f>$AR2865*'Assumptions (T&amp;D)'!F$24</f>
        <v>0.8371533447</v>
      </c>
      <c r="AV3015" s="372">
        <f>$AR2865*'Assumptions (T&amp;D)'!G$24</f>
        <v>0.7734863427</v>
      </c>
      <c r="AW3015" s="372">
        <f>$AR2865*'Assumptions (T&amp;D)'!H$24</f>
        <v>0.7165924261</v>
      </c>
      <c r="AX3015" s="372">
        <f>$AR2865*'Assumptions (T&amp;D)'!I$24</f>
        <v>0.6624077436</v>
      </c>
      <c r="AY3015" s="372">
        <f>$AR2865*'Assumptions (T&amp;D)'!J$24</f>
        <v>0.6122869123</v>
      </c>
      <c r="AZ3015" s="372">
        <f>$AR2865*'Assumptions (T&amp;D)'!K$24</f>
        <v>0.6041592099</v>
      </c>
      <c r="BA3015" s="372">
        <f>$AR2865*'Assumptions (T&amp;D)'!L$24</f>
        <v>0.6041592099</v>
      </c>
      <c r="BB3015" s="372">
        <f>$AR2865*'Assumptions (T&amp;D)'!M$24</f>
        <v>0.6041592099</v>
      </c>
      <c r="BC3015" s="372">
        <f>$AR2865*'Assumptions (T&amp;D)'!N$24</f>
        <v>0.6041592099</v>
      </c>
      <c r="BD3015" s="372">
        <f>$AR2865*'Assumptions (T&amp;D)'!O$24</f>
        <v>0.6041592099</v>
      </c>
      <c r="BE3015" s="372">
        <f>$AR2865*'Assumptions (T&amp;D)'!P$24</f>
        <v>0.6041592099</v>
      </c>
      <c r="BF3015" s="372">
        <f>$AR2865*'Assumptions (T&amp;D)'!Q$24</f>
        <v>0.6041592099</v>
      </c>
      <c r="BG3015" s="372">
        <f>$AR2865*'Assumptions (T&amp;D)'!R$24</f>
        <v>0.6041592099</v>
      </c>
      <c r="BH3015" s="372">
        <f>$AR2865*'Assumptions (T&amp;D)'!S$24</f>
        <v>0.6041592099</v>
      </c>
      <c r="BI3015" s="372">
        <f>$AR2865*'Assumptions (T&amp;D)'!T$24</f>
        <v>0.6041592099</v>
      </c>
      <c r="BJ3015" s="372">
        <f>$AR2865*'Assumptions (T&amp;D)'!U$24</f>
        <v>0.6041592099</v>
      </c>
      <c r="BK3015" s="372">
        <f>$AR2865*'Assumptions (T&amp;D)'!V$24</f>
        <v>0.6041592099</v>
      </c>
      <c r="BL3015" s="372">
        <f>$AR2865*'Assumptions (T&amp;D)'!W$24</f>
        <v>0.302079605</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0.5271049744</v>
      </c>
      <c r="AT3016" s="372">
        <f>$AS2865*'Assumptions (T&amp;D)'!D$24</f>
        <v>1.014852777</v>
      </c>
      <c r="AU3016" s="372">
        <f>$AS2865*'Assumptions (T&amp;D)'!E$24</f>
        <v>0.9389496611</v>
      </c>
      <c r="AV3016" s="372">
        <f>$AS2865*'Assumptions (T&amp;D)'!F$24</f>
        <v>0.8686689978</v>
      </c>
      <c r="AW3016" s="372">
        <f>$AS2865*'Assumptions (T&amp;D)'!G$24</f>
        <v>0.8026051744</v>
      </c>
      <c r="AX3016" s="372">
        <f>$AS2865*'Assumptions (T&amp;D)'!H$24</f>
        <v>0.7435694172</v>
      </c>
      <c r="AY3016" s="372">
        <f>$AS2865*'Assumptions (T&amp;D)'!I$24</f>
        <v>0.6873448866</v>
      </c>
      <c r="AZ3016" s="372">
        <f>$AS2865*'Assumptions (T&amp;D)'!J$24</f>
        <v>0.6353371958</v>
      </c>
      <c r="BA3016" s="372">
        <f>$AS2865*'Assumptions (T&amp;D)'!K$24</f>
        <v>0.6269035162</v>
      </c>
      <c r="BB3016" s="372">
        <f>$AS2865*'Assumptions (T&amp;D)'!L$24</f>
        <v>0.6269035162</v>
      </c>
      <c r="BC3016" s="372">
        <f>$AS2865*'Assumptions (T&amp;D)'!M$24</f>
        <v>0.6269035162</v>
      </c>
      <c r="BD3016" s="372">
        <f>$AS2865*'Assumptions (T&amp;D)'!N$24</f>
        <v>0.6269035162</v>
      </c>
      <c r="BE3016" s="372">
        <f>$AS2865*'Assumptions (T&amp;D)'!O$24</f>
        <v>0.6269035162</v>
      </c>
      <c r="BF3016" s="372">
        <f>$AS2865*'Assumptions (T&amp;D)'!P$24</f>
        <v>0.6269035162</v>
      </c>
      <c r="BG3016" s="372">
        <f>$AS2865*'Assumptions (T&amp;D)'!Q$24</f>
        <v>0.6269035162</v>
      </c>
      <c r="BH3016" s="372">
        <f>$AS2865*'Assumptions (T&amp;D)'!R$24</f>
        <v>0.6269035162</v>
      </c>
      <c r="BI3016" s="372">
        <f>$AS2865*'Assumptions (T&amp;D)'!S$24</f>
        <v>0.6269035162</v>
      </c>
      <c r="BJ3016" s="372">
        <f>$AS2865*'Assumptions (T&amp;D)'!T$24</f>
        <v>0.6269035162</v>
      </c>
      <c r="BK3016" s="372">
        <f>$AS2865*'Assumptions (T&amp;D)'!U$24</f>
        <v>0.6269035162</v>
      </c>
      <c r="BL3016" s="372">
        <f>$AS2865*'Assumptions (T&amp;D)'!V$24</f>
        <v>0.6269035162</v>
      </c>
      <c r="BM3016" s="372">
        <f>$AS2865*'Assumptions (T&amp;D)'!W$24</f>
        <v>0.3134517581</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0.5467857502</v>
      </c>
      <c r="AU3017" s="372">
        <f>$AT2865*'Assumptions (T&amp;D)'!D$24</f>
        <v>1.052744831</v>
      </c>
      <c r="AV3017" s="372">
        <f>$AT2865*'Assumptions (T&amp;D)'!E$24</f>
        <v>0.974007683</v>
      </c>
      <c r="AW3017" s="372">
        <f>$AT2865*'Assumptions (T&amp;D)'!F$24</f>
        <v>0.9011029163</v>
      </c>
      <c r="AX3017" s="372">
        <f>$AT2865*'Assumptions (T&amp;D)'!G$24</f>
        <v>0.8325724356</v>
      </c>
      <c r="AY3017" s="372">
        <f>$AT2865*'Assumptions (T&amp;D)'!H$24</f>
        <v>0.7713324316</v>
      </c>
      <c r="AZ3017" s="372">
        <f>$AT2865*'Assumptions (T&amp;D)'!I$24</f>
        <v>0.7130086182</v>
      </c>
      <c r="BA3017" s="372">
        <f>$AT2865*'Assumptions (T&amp;D)'!J$24</f>
        <v>0.6590590909</v>
      </c>
      <c r="BB3017" s="372">
        <f>$AT2865*'Assumptions (T&amp;D)'!K$24</f>
        <v>0.6503105189</v>
      </c>
      <c r="BC3017" s="372">
        <f>$AT2865*'Assumptions (T&amp;D)'!L$24</f>
        <v>0.6503105189</v>
      </c>
      <c r="BD3017" s="372">
        <f>$AT2865*'Assumptions (T&amp;D)'!M$24</f>
        <v>0.6503105189</v>
      </c>
      <c r="BE3017" s="372">
        <f>$AT2865*'Assumptions (T&amp;D)'!N$24</f>
        <v>0.6503105189</v>
      </c>
      <c r="BF3017" s="372">
        <f>$AT2865*'Assumptions (T&amp;D)'!O$24</f>
        <v>0.6503105189</v>
      </c>
      <c r="BG3017" s="372">
        <f>$AT2865*'Assumptions (T&amp;D)'!P$24</f>
        <v>0.6503105189</v>
      </c>
      <c r="BH3017" s="372">
        <f>$AT2865*'Assumptions (T&amp;D)'!Q$24</f>
        <v>0.6503105189</v>
      </c>
      <c r="BI3017" s="372">
        <f>$AT2865*'Assumptions (T&amp;D)'!R$24</f>
        <v>0.6503105189</v>
      </c>
      <c r="BJ3017" s="372">
        <f>$AT2865*'Assumptions (T&amp;D)'!S$24</f>
        <v>0.6503105189</v>
      </c>
      <c r="BK3017" s="372">
        <f>$AT2865*'Assumptions (T&amp;D)'!T$24</f>
        <v>0.6503105189</v>
      </c>
      <c r="BL3017" s="372">
        <f>$AT2865*'Assumptions (T&amp;D)'!U$24</f>
        <v>0.6503105189</v>
      </c>
      <c r="BM3017" s="372">
        <f>$AT2865*'Assumptions (T&amp;D)'!V$24</f>
        <v>0.6503105189</v>
      </c>
      <c r="BN3017" s="372">
        <f>$AT2865*'Assumptions (T&amp;D)'!W$24</f>
        <v>0.3251552594</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0.5670382751</v>
      </c>
      <c r="AV3018" s="372">
        <f>$AU2865*'Assumptions (T&amp;D)'!D$24</f>
        <v>1.091737692</v>
      </c>
      <c r="AW3018" s="372">
        <f>$AU2865*'Assumptions (T&amp;D)'!E$24</f>
        <v>1.010084181</v>
      </c>
      <c r="AX3018" s="372">
        <f>$AU2865*'Assumptions (T&amp;D)'!F$24</f>
        <v>0.9344790774</v>
      </c>
      <c r="AY3018" s="372">
        <f>$AU2865*'Assumptions (T&amp;D)'!G$24</f>
        <v>0.8634102802</v>
      </c>
      <c r="AZ3018" s="372">
        <f>$AU2865*'Assumptions (T&amp;D)'!H$24</f>
        <v>0.7999019934</v>
      </c>
      <c r="BA3018" s="372">
        <f>$AU2865*'Assumptions (T&amp;D)'!I$24</f>
        <v>0.7394179107</v>
      </c>
      <c r="BB3018" s="372">
        <f>$AU2865*'Assumptions (T&amp;D)'!J$24</f>
        <v>0.6834701343</v>
      </c>
      <c r="BC3018" s="372">
        <f>$AU2865*'Assumptions (T&amp;D)'!K$24</f>
        <v>0.6743975218</v>
      </c>
      <c r="BD3018" s="372">
        <f>$AU2865*'Assumptions (T&amp;D)'!L$24</f>
        <v>0.6743975218</v>
      </c>
      <c r="BE3018" s="372">
        <f>$AU2865*'Assumptions (T&amp;D)'!M$24</f>
        <v>0.6743975218</v>
      </c>
      <c r="BF3018" s="372">
        <f>$AU2865*'Assumptions (T&amp;D)'!N$24</f>
        <v>0.6743975218</v>
      </c>
      <c r="BG3018" s="372">
        <f>$AU2865*'Assumptions (T&amp;D)'!O$24</f>
        <v>0.6743975218</v>
      </c>
      <c r="BH3018" s="372">
        <f>$AU2865*'Assumptions (T&amp;D)'!P$24</f>
        <v>0.6743975218</v>
      </c>
      <c r="BI3018" s="372">
        <f>$AU2865*'Assumptions (T&amp;D)'!Q$24</f>
        <v>0.6743975218</v>
      </c>
      <c r="BJ3018" s="372">
        <f>$AU2865*'Assumptions (T&amp;D)'!R$24</f>
        <v>0.6743975218</v>
      </c>
      <c r="BK3018" s="372">
        <f>$AU2865*'Assumptions (T&amp;D)'!S$24</f>
        <v>0.6743975218</v>
      </c>
      <c r="BL3018" s="372">
        <f>$AU2865*'Assumptions (T&amp;D)'!T$24</f>
        <v>0.6743975218</v>
      </c>
      <c r="BM3018" s="372">
        <f>$AU2865*'Assumptions (T&amp;D)'!U$24</f>
        <v>0.6743975218</v>
      </c>
      <c r="BN3018" s="372">
        <f>$AU2865*'Assumptions (T&amp;D)'!V$24</f>
        <v>0.6743975218</v>
      </c>
      <c r="BO3018" s="372">
        <f>$AU2865*'Assumptions (T&amp;D)'!W$24</f>
        <v>0.3371987609</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0.5878774557</v>
      </c>
      <c r="AW3019" s="372">
        <f>$AV2865*'Assumptions (T&amp;D)'!D$24</f>
        <v>1.131860061</v>
      </c>
      <c r="AX3019" s="372">
        <f>$AV2865*'Assumptions (T&amp;D)'!E$24</f>
        <v>1.047205708</v>
      </c>
      <c r="AY3019" s="372">
        <f>$AV2865*'Assumptions (T&amp;D)'!F$24</f>
        <v>0.9688220471</v>
      </c>
      <c r="AZ3019" s="372">
        <f>$AV2865*'Assumptions (T&amp;D)'!G$24</f>
        <v>0.895141406</v>
      </c>
      <c r="BA3019" s="372">
        <f>$AV2865*'Assumptions (T&amp;D)'!H$24</f>
        <v>0.8292991309</v>
      </c>
      <c r="BB3019" s="372">
        <f>$AV2865*'Assumptions (T&amp;D)'!I$24</f>
        <v>0.7665922023</v>
      </c>
      <c r="BC3019" s="372">
        <f>$AV2865*'Assumptions (T&amp;D)'!J$24</f>
        <v>0.7085882933</v>
      </c>
      <c r="BD3019" s="372">
        <f>$AV2865*'Assumptions (T&amp;D)'!K$24</f>
        <v>0.699182254</v>
      </c>
      <c r="BE3019" s="372">
        <f>$AV2865*'Assumptions (T&amp;D)'!L$24</f>
        <v>0.699182254</v>
      </c>
      <c r="BF3019" s="372">
        <f>$AV2865*'Assumptions (T&amp;D)'!M$24</f>
        <v>0.699182254</v>
      </c>
      <c r="BG3019" s="372">
        <f>$AV2865*'Assumptions (T&amp;D)'!N$24</f>
        <v>0.699182254</v>
      </c>
      <c r="BH3019" s="372">
        <f>$AV2865*'Assumptions (T&amp;D)'!O$24</f>
        <v>0.699182254</v>
      </c>
      <c r="BI3019" s="372">
        <f>$AV2865*'Assumptions (T&amp;D)'!P$24</f>
        <v>0.699182254</v>
      </c>
      <c r="BJ3019" s="372">
        <f>$AV2865*'Assumptions (T&amp;D)'!Q$24</f>
        <v>0.699182254</v>
      </c>
      <c r="BK3019" s="372">
        <f>$AV2865*'Assumptions (T&amp;D)'!R$24</f>
        <v>0.699182254</v>
      </c>
      <c r="BL3019" s="372">
        <f>$AV2865*'Assumptions (T&amp;D)'!S$24</f>
        <v>0.699182254</v>
      </c>
      <c r="BM3019" s="372">
        <f>$AV2865*'Assumptions (T&amp;D)'!T$24</f>
        <v>0.699182254</v>
      </c>
      <c r="BN3019" s="372">
        <f>$AV2865*'Assumptions (T&amp;D)'!U$24</f>
        <v>0.699182254</v>
      </c>
      <c r="BO3019" s="372">
        <f>$AV2865*'Assumptions (T&amp;D)'!V$24</f>
        <v>0.699182254</v>
      </c>
      <c r="BP3019" s="372">
        <f>$AV2865*'Assumptions (T&amp;D)'!W$24</f>
        <v>0.349591127</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0.6093185645</v>
      </c>
      <c r="AX3020" s="372">
        <f>$AW2865*'Assumptions (T&amp;D)'!D$24</f>
        <v>1.173141343</v>
      </c>
      <c r="AY3020" s="372">
        <f>$AW2865*'Assumptions (T&amp;D)'!E$24</f>
        <v>1.08539947</v>
      </c>
      <c r="AZ3020" s="372">
        <f>$AW2865*'Assumptions (T&amp;D)'!F$24</f>
        <v>1.004156994</v>
      </c>
      <c r="BA3020" s="372">
        <f>$AW2865*'Assumptions (T&amp;D)'!G$24</f>
        <v>0.9277890676</v>
      </c>
      <c r="BB3020" s="372">
        <f>$AW2865*'Assumptions (T&amp;D)'!H$24</f>
        <v>0.8595453884</v>
      </c>
      <c r="BC3020" s="372">
        <f>$AW2865*'Assumptions (T&amp;D)'!I$24</f>
        <v>0.7945514081</v>
      </c>
      <c r="BD3020" s="372">
        <f>$AW2865*'Assumptions (T&amp;D)'!J$24</f>
        <v>0.7344319764</v>
      </c>
      <c r="BE3020" s="372">
        <f>$AW2865*'Assumptions (T&amp;D)'!K$24</f>
        <v>0.7246828794</v>
      </c>
      <c r="BF3020" s="372">
        <f>$AW2865*'Assumptions (T&amp;D)'!L$24</f>
        <v>0.7246828794</v>
      </c>
      <c r="BG3020" s="372">
        <f>$AW2865*'Assumptions (T&amp;D)'!M$24</f>
        <v>0.7246828794</v>
      </c>
      <c r="BH3020" s="372">
        <f>$AW2865*'Assumptions (T&amp;D)'!N$24</f>
        <v>0.7246828794</v>
      </c>
      <c r="BI3020" s="372">
        <f>$AW2865*'Assumptions (T&amp;D)'!O$24</f>
        <v>0.7246828794</v>
      </c>
      <c r="BJ3020" s="372">
        <f>$AW2865*'Assumptions (T&amp;D)'!P$24</f>
        <v>0.7246828794</v>
      </c>
      <c r="BK3020" s="372">
        <f>$AW2865*'Assumptions (T&amp;D)'!Q$24</f>
        <v>0.7246828794</v>
      </c>
      <c r="BL3020" s="372">
        <f>$AW2865*'Assumptions (T&amp;D)'!R$24</f>
        <v>0.7246828794</v>
      </c>
      <c r="BM3020" s="372">
        <f>$AW2865*'Assumptions (T&amp;D)'!S$24</f>
        <v>0.7246828794</v>
      </c>
      <c r="BN3020" s="372">
        <f>$AW2865*'Assumptions (T&amp;D)'!T$24</f>
        <v>0.7246828794</v>
      </c>
      <c r="BO3020" s="372">
        <f>$AW2865*'Assumptions (T&amp;D)'!U$24</f>
        <v>0.7246828794</v>
      </c>
      <c r="BP3020" s="372">
        <f>$AW2865*'Assumptions (T&amp;D)'!V$24</f>
        <v>0.7246828794</v>
      </c>
      <c r="BQ3020" s="372">
        <f>$AW2865*'Assumptions (T&amp;D)'!W$24</f>
        <v>0.3623414397</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0.6313772483</v>
      </c>
      <c r="AY3021" s="372">
        <f>$AX2865*'Assumptions (T&amp;D)'!D$24</f>
        <v>1.215611662</v>
      </c>
      <c r="AZ3021" s="372">
        <f>$AX2865*'Assumptions (T&amp;D)'!E$24</f>
        <v>1.124693338</v>
      </c>
      <c r="BA3021" s="372">
        <f>$AX2865*'Assumptions (T&amp;D)'!F$24</f>
        <v>1.040509705</v>
      </c>
      <c r="BB3021" s="372">
        <f>$AX2865*'Assumptions (T&amp;D)'!G$24</f>
        <v>0.96137709</v>
      </c>
      <c r="BC3021" s="372">
        <f>$AX2865*'Assumptions (T&amp;D)'!H$24</f>
        <v>0.8906628382</v>
      </c>
      <c r="BD3021" s="372">
        <f>$AX2865*'Assumptions (T&amp;D)'!I$24</f>
        <v>0.8233159317</v>
      </c>
      <c r="BE3021" s="372">
        <f>$AX2865*'Assumptions (T&amp;D)'!J$24</f>
        <v>0.7610200432</v>
      </c>
      <c r="BF3021" s="372">
        <f>$AX2865*'Assumptions (T&amp;D)'!K$24</f>
        <v>0.7509180073</v>
      </c>
      <c r="BG3021" s="372">
        <f>$AX2865*'Assumptions (T&amp;D)'!L$24</f>
        <v>0.7509180073</v>
      </c>
      <c r="BH3021" s="372">
        <f>$AX2865*'Assumptions (T&amp;D)'!M$24</f>
        <v>0.7509180073</v>
      </c>
      <c r="BI3021" s="372">
        <f>$AX2865*'Assumptions (T&amp;D)'!N$24</f>
        <v>0.7509180073</v>
      </c>
      <c r="BJ3021" s="372">
        <f>$AX2865*'Assumptions (T&amp;D)'!O$24</f>
        <v>0.7509180073</v>
      </c>
      <c r="BK3021" s="372">
        <f>$AX2865*'Assumptions (T&amp;D)'!P$24</f>
        <v>0.7509180073</v>
      </c>
      <c r="BL3021" s="372">
        <f>$AX2865*'Assumptions (T&amp;D)'!Q$24</f>
        <v>0.7509180073</v>
      </c>
      <c r="BM3021" s="372">
        <f>$AX2865*'Assumptions (T&amp;D)'!R$24</f>
        <v>0.7509180073</v>
      </c>
      <c r="BN3021" s="372">
        <f>$AX2865*'Assumptions (T&amp;D)'!S$24</f>
        <v>0.7509180073</v>
      </c>
      <c r="BO3021" s="372">
        <f>$AX2865*'Assumptions (T&amp;D)'!T$24</f>
        <v>0.7509180073</v>
      </c>
      <c r="BP3021" s="372">
        <f>$AX2865*'Assumptions (T&amp;D)'!U$24</f>
        <v>0.7509180073</v>
      </c>
      <c r="BQ3021" s="372">
        <f>$AX2865*'Assumptions (T&amp;D)'!V$24</f>
        <v>0.7509180073</v>
      </c>
      <c r="BR3021" s="372">
        <f>$AX2865*'Assumptions (T&amp;D)'!W$24</f>
        <v>0.3754590036</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0.654069537</v>
      </c>
      <c r="AZ3022" s="372">
        <f>$AY2865*'Assumptions (T&amp;D)'!D$24</f>
        <v>1.259301882</v>
      </c>
      <c r="BA3022" s="372">
        <f>$AY2865*'Assumptions (T&amp;D)'!E$24</f>
        <v>1.165115869</v>
      </c>
      <c r="BB3022" s="372">
        <f>$AY2865*'Assumptions (T&amp;D)'!F$24</f>
        <v>1.077906597</v>
      </c>
      <c r="BC3022" s="372">
        <f>$AY2865*'Assumptions (T&amp;D)'!G$24</f>
        <v>0.9959298816</v>
      </c>
      <c r="BD3022" s="372">
        <f>$AY2865*'Assumptions (T&amp;D)'!H$24</f>
        <v>0.9226740935</v>
      </c>
      <c r="BE3022" s="372">
        <f>$AY2865*'Assumptions (T&amp;D)'!I$24</f>
        <v>0.8529066762</v>
      </c>
      <c r="BF3022" s="372">
        <f>$AY2865*'Assumptions (T&amp;D)'!J$24</f>
        <v>0.7883718152</v>
      </c>
      <c r="BG3022" s="372">
        <f>$AY2865*'Assumptions (T&amp;D)'!K$24</f>
        <v>0.7779067026</v>
      </c>
      <c r="BH3022" s="372">
        <f>$AY2865*'Assumptions (T&amp;D)'!L$24</f>
        <v>0.7779067026</v>
      </c>
      <c r="BI3022" s="372">
        <f>$AY2865*'Assumptions (T&amp;D)'!M$24</f>
        <v>0.7779067026</v>
      </c>
      <c r="BJ3022" s="372">
        <f>$AY2865*'Assumptions (T&amp;D)'!N$24</f>
        <v>0.7779067026</v>
      </c>
      <c r="BK3022" s="372">
        <f>$AY2865*'Assumptions (T&amp;D)'!O$24</f>
        <v>0.7779067026</v>
      </c>
      <c r="BL3022" s="372">
        <f>$AY2865*'Assumptions (T&amp;D)'!P$24</f>
        <v>0.7779067026</v>
      </c>
      <c r="BM3022" s="372">
        <f>$AY2865*'Assumptions (T&amp;D)'!Q$24</f>
        <v>0.7779067026</v>
      </c>
      <c r="BN3022" s="372">
        <f>$AY2865*'Assumptions (T&amp;D)'!R$24</f>
        <v>0.7779067026</v>
      </c>
      <c r="BO3022" s="372">
        <f>$AY2865*'Assumptions (T&amp;D)'!S$24</f>
        <v>0.7779067026</v>
      </c>
      <c r="BP3022" s="372">
        <f>$AY2865*'Assumptions (T&amp;D)'!T$24</f>
        <v>0.7779067026</v>
      </c>
      <c r="BQ3022" s="372">
        <f>$AY2865*'Assumptions (T&amp;D)'!U$24</f>
        <v>0.7779067026</v>
      </c>
      <c r="BR3022" s="372">
        <f>$AY2865*'Assumptions (T&amp;D)'!V$24</f>
        <v>0.7779067026</v>
      </c>
      <c r="BS3022" s="372">
        <f>$AY2865*'Assumptions (T&amp;D)'!W$24</f>
        <v>0.3889533513</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0.677411853</v>
      </c>
      <c r="BA3023" s="372">
        <f>$AZ2865*'Assumptions (T&amp;D)'!D$24</f>
        <v>1.304243621</v>
      </c>
      <c r="BB3023" s="372">
        <f>$AZ2865*'Assumptions (T&amp;D)'!E$24</f>
        <v>1.206696314</v>
      </c>
      <c r="BC3023" s="372">
        <f>$AZ2865*'Assumptions (T&amp;D)'!F$24</f>
        <v>1.116374734</v>
      </c>
      <c r="BD3023" s="372">
        <f>$AZ2865*'Assumptions (T&amp;D)'!G$24</f>
        <v>1.031472448</v>
      </c>
      <c r="BE3023" s="372">
        <f>$AZ2865*'Assumptions (T&amp;D)'!H$24</f>
        <v>0.9556023206</v>
      </c>
      <c r="BF3023" s="372">
        <f>$AZ2865*'Assumptions (T&amp;D)'!I$24</f>
        <v>0.8833450563</v>
      </c>
      <c r="BG3023" s="372">
        <f>$AZ2865*'Assumptions (T&amp;D)'!J$24</f>
        <v>0.8165070868</v>
      </c>
      <c r="BH3023" s="372">
        <f>$AZ2865*'Assumptions (T&amp;D)'!K$24</f>
        <v>0.8056684972</v>
      </c>
      <c r="BI3023" s="372">
        <f>$AZ2865*'Assumptions (T&amp;D)'!L$24</f>
        <v>0.8056684972</v>
      </c>
      <c r="BJ3023" s="372">
        <f>$AZ2865*'Assumptions (T&amp;D)'!M$24</f>
        <v>0.8056684972</v>
      </c>
      <c r="BK3023" s="372">
        <f>$AZ2865*'Assumptions (T&amp;D)'!N$24</f>
        <v>0.8056684972</v>
      </c>
      <c r="BL3023" s="372">
        <f>$AZ2865*'Assumptions (T&amp;D)'!O$24</f>
        <v>0.8056684972</v>
      </c>
      <c r="BM3023" s="372">
        <f>$AZ2865*'Assumptions (T&amp;D)'!P$24</f>
        <v>0.8056684972</v>
      </c>
      <c r="BN3023" s="372">
        <f>$AZ2865*'Assumptions (T&amp;D)'!Q$24</f>
        <v>0.8056684972</v>
      </c>
      <c r="BO3023" s="372">
        <f>$AZ2865*'Assumptions (T&amp;D)'!R$24</f>
        <v>0.8056684972</v>
      </c>
      <c r="BP3023" s="372">
        <f>$AZ2865*'Assumptions (T&amp;D)'!S$24</f>
        <v>0.8056684972</v>
      </c>
      <c r="BQ3023" s="372">
        <f>$AZ2865*'Assumptions (T&amp;D)'!T$24</f>
        <v>0.8056684972</v>
      </c>
      <c r="BR3023" s="372">
        <f>$AZ2865*'Assumptions (T&amp;D)'!U$24</f>
        <v>0.8056684972</v>
      </c>
      <c r="BS3023" s="372">
        <f>$AZ2865*'Assumptions (T&amp;D)'!V$24</f>
        <v>0.8056684972</v>
      </c>
      <c r="BT3023" s="372">
        <f>$AZ2865*'Assumptions (T&amp;D)'!W$24</f>
        <v>0.4028342486</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0.6907893622</v>
      </c>
      <c r="BB3024" s="372">
        <f>$BA2865*'Assumptions (T&amp;D)'!D$24</f>
        <v>1.329999785</v>
      </c>
      <c r="BC3024" s="372">
        <f>$BA2865*'Assumptions (T&amp;D)'!E$24</f>
        <v>1.230526117</v>
      </c>
      <c r="BD3024" s="372">
        <f>$BA2865*'Assumptions (T&amp;D)'!F$24</f>
        <v>1.138420869</v>
      </c>
      <c r="BE3024" s="372">
        <f>$BA2865*'Assumptions (T&amp;D)'!G$24</f>
        <v>1.051841935</v>
      </c>
      <c r="BF3024" s="372">
        <f>$BA2865*'Assumptions (T&amp;D)'!H$24</f>
        <v>0.9744735269</v>
      </c>
      <c r="BG3024" s="372">
        <f>$BA2865*'Assumptions (T&amp;D)'!I$24</f>
        <v>0.9007893283</v>
      </c>
      <c r="BH3024" s="372">
        <f>$BA2865*'Assumptions (T&amp;D)'!J$24</f>
        <v>0.8326314445</v>
      </c>
      <c r="BI3024" s="372">
        <f>$BA2865*'Assumptions (T&amp;D)'!K$24</f>
        <v>0.8215788147</v>
      </c>
      <c r="BJ3024" s="372">
        <f>$BA2865*'Assumptions (T&amp;D)'!L$24</f>
        <v>0.8215788147</v>
      </c>
      <c r="BK3024" s="372">
        <f>$BA2865*'Assumptions (T&amp;D)'!M$24</f>
        <v>0.8215788147</v>
      </c>
      <c r="BL3024" s="372">
        <f>$BA2865*'Assumptions (T&amp;D)'!N$24</f>
        <v>0.8215788147</v>
      </c>
      <c r="BM3024" s="372">
        <f>$BA2865*'Assumptions (T&amp;D)'!O$24</f>
        <v>0.8215788147</v>
      </c>
      <c r="BN3024" s="372">
        <f>$BA2865*'Assumptions (T&amp;D)'!P$24</f>
        <v>0.8215788147</v>
      </c>
      <c r="BO3024" s="372">
        <f>$BA2865*'Assumptions (T&amp;D)'!Q$24</f>
        <v>0.8215788147</v>
      </c>
      <c r="BP3024" s="372">
        <f>$BA2865*'Assumptions (T&amp;D)'!R$24</f>
        <v>0.8215788147</v>
      </c>
      <c r="BQ3024" s="372">
        <f>$BA2865*'Assumptions (T&amp;D)'!S$24</f>
        <v>0.8215788147</v>
      </c>
      <c r="BR3024" s="372">
        <f>$BA2865*'Assumptions (T&amp;D)'!T$24</f>
        <v>0.8215788147</v>
      </c>
      <c r="BS3024" s="372">
        <f>$BA2865*'Assumptions (T&amp;D)'!U$24</f>
        <v>0.8215788147</v>
      </c>
      <c r="BT3024" s="372">
        <f>$BA2865*'Assumptions (T&amp;D)'!V$24</f>
        <v>0.8215788147</v>
      </c>
      <c r="BU3024" s="372">
        <f>$BA2865*'Assumptions (T&amp;D)'!W$24</f>
        <v>0.4107894074</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56.93977289</v>
      </c>
      <c r="D3025" s="377">
        <f>(1/(1-'Assumptions (T&amp;D)'!D$26))*(D2862+D2972+(D2863-D2972-D2863*'Assumptions (T&amp;D)'!$C$25)*'Assumptions (T&amp;D)'!$C$22)</f>
        <v>59.4422706</v>
      </c>
      <c r="E3025" s="377">
        <f>(1/(1-'Assumptions (T&amp;D)'!E$26))*(E2862+E2972+(E2863-E2972-E2863*'Assumptions (T&amp;D)'!$C$25)*'Assumptions (T&amp;D)'!$C$22)</f>
        <v>61.64735023</v>
      </c>
      <c r="F3025" s="377">
        <f>(1/(1-'Assumptions (T&amp;D)'!F$26))*(F2862+F2972+(F2863-F2972-F2863*'Assumptions (T&amp;D)'!$C$25)*'Assumptions (T&amp;D)'!$C$22)</f>
        <v>65.17918701</v>
      </c>
      <c r="G3025" s="377">
        <f>(1/(1-'Assumptions (T&amp;D)'!G$26))*(G2862+G2972+(G2863-G2972-G2863*'Assumptions (T&amp;D)'!$C$25)*'Assumptions (T&amp;D)'!$C$22)</f>
        <v>68.26444249</v>
      </c>
      <c r="H3025" s="377">
        <f>(1/(1-'Assumptions (T&amp;D)'!H$26))*(H2862+H2972+(H2863-H2972-H2863*'Assumptions (T&amp;D)'!$C$25)*'Assumptions (T&amp;D)'!$C$22)</f>
        <v>72.47949067</v>
      </c>
      <c r="I3025" s="377">
        <f>(1/(1-'Assumptions (T&amp;D)'!I$26))*(I2862+I2972+(I2863-I2972-I2863*'Assumptions (T&amp;D)'!$C$25)*'Assumptions (T&amp;D)'!$C$22)</f>
        <v>76.95611425</v>
      </c>
      <c r="J3025" s="377">
        <f>(1/(1-'Assumptions (T&amp;D)'!J$26))*(J2862+J2972+(J2863-J2972-J2863*'Assumptions (T&amp;D)'!$C$25)*'Assumptions (T&amp;D)'!$C$22)</f>
        <v>81.39620156</v>
      </c>
      <c r="K3025" s="377">
        <f>(1/(1-'Assumptions (T&amp;D)'!K$26))*(K2862+K2972+(K2863-K2972-K2863*'Assumptions (T&amp;D)'!$C$25)*'Assumptions (T&amp;D)'!$C$22)</f>
        <v>86.09592907</v>
      </c>
      <c r="L3025" s="377">
        <f>(1/(1-'Assumptions (T&amp;D)'!L$26))*(L2862+L2972+(L2863-L2972-L2863*'Assumptions (T&amp;D)'!$C$25)*'Assumptions (T&amp;D)'!$C$22)</f>
        <v>91.46932925</v>
      </c>
      <c r="M3025" s="377">
        <f>(1/(1-'Assumptions (T&amp;D)'!M$26))*(M2862+M2972+(M2863-M2972-M2863*'Assumptions (T&amp;D)'!$C$25)*'Assumptions (T&amp;D)'!$C$22)</f>
        <v>97.05014433</v>
      </c>
      <c r="N3025" s="377">
        <f>(1/(1-'Assumptions (T&amp;D)'!N$26))*(N2862+N2972+(N2863-N2972-N2863*'Assumptions (T&amp;D)'!$C$25)*'Assumptions (T&amp;D)'!$C$22)</f>
        <v>101.2413449</v>
      </c>
      <c r="O3025" s="377">
        <f>(1/(1-'Assumptions (T&amp;D)'!O$26))*(O2862+O2972+(O2863-O2972-O2863*'Assumptions (T&amp;D)'!$C$25)*'Assumptions (T&amp;D)'!$C$22)</f>
        <v>105.0572091</v>
      </c>
      <c r="P3025" s="377">
        <f>(1/(1-'Assumptions (T&amp;D)'!P$26))*(P2862+P2972+(P2863-P2972-P2863*'Assumptions (T&amp;D)'!$C$25)*'Assumptions (T&amp;D)'!$C$22)</f>
        <v>109.2252058</v>
      </c>
      <c r="Q3025" s="377">
        <f>(1/(1-'Assumptions (T&amp;D)'!Q$26))*(Q2862+Q2972+(Q2863-Q2972-Q2863*'Assumptions (T&amp;D)'!$C$25)*'Assumptions (T&amp;D)'!$C$22)</f>
        <v>114.2482534</v>
      </c>
      <c r="R3025" s="377">
        <f>(1/(1-'Assumptions (T&amp;D)'!R$26))*(R2862+R2972+(R2863-R2972-R2863*'Assumptions (T&amp;D)'!$C$25)*'Assumptions (T&amp;D)'!$C$22)</f>
        <v>119.552722</v>
      </c>
      <c r="S3025" s="377">
        <f>(1/(1-'Assumptions (T&amp;D)'!S$26))*(S2862+S2972+(S2863-S2972-S2863*'Assumptions (T&amp;D)'!$C$25)*'Assumptions (T&amp;D)'!$C$22)</f>
        <v>125.1852965</v>
      </c>
      <c r="T3025" s="377">
        <f>(1/(1-'Assumptions (T&amp;D)'!T$26))*(T2862+T2972+(T2863-T2972-T2863*'Assumptions (T&amp;D)'!$C$25)*'Assumptions (T&amp;D)'!$C$22)</f>
        <v>15.24735484</v>
      </c>
      <c r="U3025" s="377">
        <f>(1/(1-'Assumptions (T&amp;D)'!U$26))*(U2862+U2972+(U2863-U2972-U2863*'Assumptions (T&amp;D)'!$C$25)*'Assumptions (T&amp;D)'!$C$22)</f>
        <v>13.32471274</v>
      </c>
      <c r="V3025" s="377">
        <f>(1/(1-'Assumptions (T&amp;D)'!V$26))*(V2862+V2972+(V2863-V2972-V2863*'Assumptions (T&amp;D)'!$C$25)*'Assumptions (T&amp;D)'!$C$22)</f>
        <v>13.35719616</v>
      </c>
      <c r="W3025" s="377">
        <f>(1/(1-'Assumptions (T&amp;D)'!W$26))*(W2862+W2972+(W2863-W2972-W2863*'Assumptions (T&amp;D)'!$C$25)*'Assumptions (T&amp;D)'!$C$22)</f>
        <v>13.9819574</v>
      </c>
      <c r="X3025" s="377">
        <f>(1/(1-'Assumptions (T&amp;D)'!X$26))*(X2862+X2972+(X2863-X2972-X2863*'Assumptions (T&amp;D)'!$C$25)*'Assumptions (T&amp;D)'!$C$22)</f>
        <v>14.4303375</v>
      </c>
      <c r="Y3025" s="377">
        <f>(1/(1-'Assumptions (T&amp;D)'!Y$26))*(Y2862+Y2972+(Y2863-Y2972-Y2863*'Assumptions (T&amp;D)'!$C$25)*'Assumptions (T&amp;D)'!$C$22)</f>
        <v>15.54933841</v>
      </c>
      <c r="Z3025" s="377">
        <f>(1/(1-'Assumptions (T&amp;D)'!Z$26))*(Z2862+Z2972+(Z2863-Z2972-Z2863*'Assumptions (T&amp;D)'!$C$25)*'Assumptions (T&amp;D)'!$C$22)</f>
        <v>16.70995451</v>
      </c>
      <c r="AA3025" s="377">
        <f>(1/(1-'Assumptions (T&amp;D)'!AA$26))*(AA2862+AA2972+(AA2863-AA2972-AA2863*'Assumptions (T&amp;D)'!$C$25)*'Assumptions (T&amp;D)'!$C$22)</f>
        <v>17.91339303</v>
      </c>
      <c r="AB3025" s="377">
        <f>(1/(1-'Assumptions (T&amp;D)'!AB$26))*(AB2862+AB2972+(AB2863-AB2972-AB2863*'Assumptions (T&amp;D)'!$C$25)*'Assumptions (T&amp;D)'!$C$22)</f>
        <v>19.16089267</v>
      </c>
      <c r="AC3025" s="377">
        <f>(1/(1-'Assumptions (T&amp;D)'!AC$26))*(AC2862+AC2972+(AC2863-AC2972-AC2863*'Assumptions (T&amp;D)'!$C$25)*'Assumptions (T&amp;D)'!$C$22)</f>
        <v>20.45372434</v>
      </c>
      <c r="AD3025" s="377">
        <f>(1/(1-'Assumptions (T&amp;D)'!AD$26))*(AD2862+AD2972+(AD2863-AD2972-AD2863*'Assumptions (T&amp;D)'!$C$25)*'Assumptions (T&amp;D)'!$C$22)</f>
        <v>21.79319197</v>
      </c>
      <c r="AE3025" s="377">
        <f>(1/(1-'Assumptions (T&amp;D)'!AE$26))*(AE2862+AE2972+(AE2863-AE2972-AE2863*'Assumptions (T&amp;D)'!$C$25)*'Assumptions (T&amp;D)'!$C$22)</f>
        <v>23.18063332</v>
      </c>
      <c r="AF3025" s="377">
        <f>(1/(1-'Assumptions (T&amp;D)'!AF$26))*(AF2862+AF2972+(AF2863-AF2972-AF2863*'Assumptions (T&amp;D)'!$C$25)*'Assumptions (T&amp;D)'!$C$22)</f>
        <v>24.61742077</v>
      </c>
      <c r="AG3025" s="377">
        <f>(1/(1-'Assumptions (T&amp;D)'!AG$26))*(AG2862+AG2972+(AG2863-AG2972-AG2863*'Assumptions (T&amp;D)'!$C$25)*'Assumptions (T&amp;D)'!$C$22)</f>
        <v>26.10496223</v>
      </c>
      <c r="AH3025" s="377">
        <f>(1/(1-'Assumptions (T&amp;D)'!AH$26))*(AH2862+AH2972+(AH2863-AH2972-AH2863*'Assumptions (T&amp;D)'!$C$25)*'Assumptions (T&amp;D)'!$C$22)</f>
        <v>27.64470195</v>
      </c>
      <c r="AI3025" s="377">
        <f>(1/(1-'Assumptions (T&amp;D)'!AI$26))*(AI2862+AI2972+(AI2863-AI2972-AI2863*'Assumptions (T&amp;D)'!$C$25)*'Assumptions (T&amp;D)'!$C$22)</f>
        <v>29.23812142</v>
      </c>
      <c r="AJ3025" s="377">
        <f>(1/(1-'Assumptions (T&amp;D)'!AJ$26))*(AJ2862+AJ2972+(AJ2863-AJ2972-AJ2863*'Assumptions (T&amp;D)'!$C$25)*'Assumptions (T&amp;D)'!$C$22)</f>
        <v>30.88674033</v>
      </c>
      <c r="AK3025" s="377">
        <f>(1/(1-'Assumptions (T&amp;D)'!AK$26))*(AK2862+AK2972+(AK2863-AK2972-AK2863*'Assumptions (T&amp;D)'!$C$25)*'Assumptions (T&amp;D)'!$C$22)</f>
        <v>32.5921174</v>
      </c>
      <c r="AL3025" s="377">
        <f>(1/(1-'Assumptions (T&amp;D)'!AL$26))*(AL2862+AL2972+(AL2863-AL2972-AL2863*'Assumptions (T&amp;D)'!$C$25)*'Assumptions (T&amp;D)'!$C$22)</f>
        <v>34.35585143</v>
      </c>
      <c r="AM3025" s="377">
        <f>(1/(1-'Assumptions (T&amp;D)'!AM$26))*(AM2862+AM2972+(AM2863-AM2972-AM2863*'Assumptions (T&amp;D)'!$C$25)*'Assumptions (T&amp;D)'!$C$22)</f>
        <v>36.17958221</v>
      </c>
      <c r="AN3025" s="377">
        <f>(1/(1-'Assumptions (T&amp;D)'!AN$26))*(AN2862+AN2972+(AN2863-AN2972-AN2863*'Assumptions (T&amp;D)'!$C$25)*'Assumptions (T&amp;D)'!$C$22)</f>
        <v>38.06499155</v>
      </c>
      <c r="AO3025" s="377">
        <f>(1/(1-'Assumptions (T&amp;D)'!AO$26))*(AO2862+AO2972+(AO2863-AO2972-AO2863*'Assumptions (T&amp;D)'!$C$25)*'Assumptions (T&amp;D)'!$C$22)</f>
        <v>40.01380428</v>
      </c>
      <c r="AP3025" s="377">
        <f>(1/(1-'Assumptions (T&amp;D)'!AP$26))*(AP2862+AP2972+(AP2863-AP2972-AP2863*'Assumptions (T&amp;D)'!$C$25)*'Assumptions (T&amp;D)'!$C$22)</f>
        <v>42.02778929</v>
      </c>
      <c r="AQ3025" s="377">
        <f>(1/(1-'Assumptions (T&amp;D)'!AQ$26))*(AQ2862+AQ2972+(AQ2863-AQ2972-AQ2863*'Assumptions (T&amp;D)'!$C$25)*'Assumptions (T&amp;D)'!$C$22)</f>
        <v>44.10876063</v>
      </c>
      <c r="AR3025" s="377">
        <f>(1/(1-'Assumptions (T&amp;D)'!AR$26))*(AR2862+AR2972+(AR2863-AR2972-AR2863*'Assumptions (T&amp;D)'!$C$25)*'Assumptions (T&amp;D)'!$C$22)</f>
        <v>46.25857855</v>
      </c>
      <c r="AS3025" s="377">
        <f>(1/(1-'Assumptions (T&amp;D)'!AS$26))*(AS2862+AS2972+(AS2863-AS2972-AS2863*'Assumptions (T&amp;D)'!$C$25)*'Assumptions (T&amp;D)'!$C$22)</f>
        <v>48.47915069</v>
      </c>
      <c r="AT3025" s="377">
        <f>(1/(1-'Assumptions (T&amp;D)'!AT$26))*(AT2862+AT2972+(AT2863-AT2972-AT2863*'Assumptions (T&amp;D)'!$C$25)*'Assumptions (T&amp;D)'!$C$22)</f>
        <v>50.77243316</v>
      </c>
      <c r="AU3025" s="377">
        <f>(1/(1-'Assumptions (T&amp;D)'!AU$26))*(AU2862+AU2972+(AU2863-AU2972-AU2863*'Assumptions (T&amp;D)'!$C$25)*'Assumptions (T&amp;D)'!$C$22)</f>
        <v>53.14043173</v>
      </c>
      <c r="AV3025" s="377">
        <f>(1/(1-'Assumptions (T&amp;D)'!AV$26))*(AV2862+AV2972+(AV2863-AV2972-AV2863*'Assumptions (T&amp;D)'!$C$25)*'Assumptions (T&amp;D)'!$C$22)</f>
        <v>55.58520305</v>
      </c>
      <c r="AW3025" s="377">
        <f>(1/(1-'Assumptions (T&amp;D)'!AW$26))*(AW2862+AW2972+(AW2863-AW2972-AW2863*'Assumptions (T&amp;D)'!$C$25)*'Assumptions (T&amp;D)'!$C$22)</f>
        <v>58.10885585</v>
      </c>
      <c r="AX3025" s="377">
        <f>(1/(1-'Assumptions (T&amp;D)'!AX$26))*(AX2862+AX2972+(AX2863-AX2972-AX2863*'Assumptions (T&amp;D)'!$C$25)*'Assumptions (T&amp;D)'!$C$22)</f>
        <v>60.71355221</v>
      </c>
      <c r="AY3025" s="377">
        <f>(1/(1-'Assumptions (T&amp;D)'!AY$26))*(AY2862+AY2972+(AY2863-AY2972-AY2863*'Assumptions (T&amp;D)'!$C$25)*'Assumptions (T&amp;D)'!$C$22)</f>
        <v>63.40150884</v>
      </c>
      <c r="AZ3025" s="377">
        <f>(1/(1-'Assumptions (T&amp;D)'!AZ$26))*(AZ2862+AZ2972+(AZ2863-AZ2972-AZ2863*'Assumptions (T&amp;D)'!$C$25)*'Assumptions (T&amp;D)'!$C$22)</f>
        <v>66.17499841</v>
      </c>
      <c r="BA3025" s="377">
        <f>(1/(1-'Assumptions (T&amp;D)'!BA$26))*(BA2862+BA2972+(BA2863-BA2972-BA2863*'Assumptions (T&amp;D)'!$C$25)*'Assumptions (T&amp;D)'!$C$22)</f>
        <v>69.02520102</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33.37089086</v>
      </c>
      <c r="D3026" s="372">
        <f>IF(D3025-D2862-D2973-D2920&gt;0,(1-'Assumptions (T&amp;D)'!D$26)*(D3025-D2862-D2973+D2920)-D2867+D2868+Model!D2973,D3025-D2862-D2867+D2868+D2920)</f>
        <v>35.39112105</v>
      </c>
      <c r="E3026" s="372">
        <f>IF(E3025-E2862-E2973-E2920&gt;0,(1-'Assumptions (T&amp;D)'!E$26)*(E3025-E2862-E2973+E2920)-E2867+E2868+Model!E2973,E3025-E2862-E2867+E2868+E2920)</f>
        <v>36.39573996</v>
      </c>
      <c r="F3026" s="372">
        <f>IF(F3025-F2862-F2973-F2920&gt;0,(1-'Assumptions (T&amp;D)'!F$26)*(F3025-F2862-F2973+F2920)-F2867+F2868+Model!F2973,F3025-F2862-F2867+F2868+F2920)</f>
        <v>38.3635486</v>
      </c>
      <c r="G3026" s="372">
        <f>IF(G3025-G2862-G2973-G2920&gt;0,(1-'Assumptions (T&amp;D)'!G$26)*(G3025-G2862-G2973+G2920)-G2867+G2868+Model!G2973,G3025-G2862-G2867+G2868+G2920)</f>
        <v>40.39917718</v>
      </c>
      <c r="H3026" s="372">
        <f>IF(H3025-H2862-H2973-H2920&gt;0,(1-'Assumptions (T&amp;D)'!H$26)*(H3025-H2862-H2973+H2920)-H2867+H2868+Model!H2973,H3025-H2862-H2867+H2868+H2920)</f>
        <v>42.6642351</v>
      </c>
      <c r="I3026" s="372">
        <f>IF(I3025-I2862-I2973-I2920&gt;0,(1-'Assumptions (T&amp;D)'!I$26)*(I3025-I2862-I2973+I2920)-I2867+I2868+Model!I2973,I3025-I2862-I2867+I2868+I2920)</f>
        <v>44.93734179</v>
      </c>
      <c r="J3026" s="372">
        <f>IF(J3025-J2862-J2973-J2920&gt;0,(1-'Assumptions (T&amp;D)'!J$26)*(J3025-J2862-J2973+J2920)-J2867+J2868+Model!J2973,J3025-J2862-J2867+J2868+J2920)</f>
        <v>47.22369142</v>
      </c>
      <c r="K3026" s="372">
        <f>IF(K3025-K2862-K2973-K2920&gt;0,(1-'Assumptions (T&amp;D)'!K$26)*(K3025-K2862-K2973+K2920)-K2867+K2868+Model!K2973,K3025-K2862-K2867+K2868+K2920)</f>
        <v>49.80613419</v>
      </c>
      <c r="L3026" s="372">
        <f>IF(L3025-L2862-L2973-L2920&gt;0,(1-'Assumptions (T&amp;D)'!L$26)*(L3025-L2862-L2973+L2920)-L2867+L2868+Model!L2973,L3025-L2862-L2867+L2868+L2920)</f>
        <v>52.59661131</v>
      </c>
      <c r="M3026" s="372">
        <f>IF(M3025-M2862-M2973-M2920&gt;0,(1-'Assumptions (T&amp;D)'!M$26)*(M3025-M2862-M2973+M2920)-M2867+M2868+Model!M2973,M3025-M2862-M2867+M2868+M2920)</f>
        <v>55.68064521</v>
      </c>
      <c r="N3026" s="372">
        <f>IF(N3025-N2862-N2973-N2920&gt;0,(1-'Assumptions (T&amp;D)'!N$26)*(N3025-N2862-N2973+N2920)-N2867+N2868+Model!N2973,N3025-N2862-N2867+N2868+N2920)</f>
        <v>57.98875275</v>
      </c>
      <c r="O3026" s="372">
        <f>IF(O3025-O2862-O2973-O2920&gt;0,(1-'Assumptions (T&amp;D)'!O$26)*(O3025-O2862-O2973+O2920)-O2867+O2868+Model!O2973,O3025-O2862-O2867+O2868+O2920)</f>
        <v>60.14987098</v>
      </c>
      <c r="P3026" s="372">
        <f>IF(P3025-P2862-P2973-P2920&gt;0,(1-'Assumptions (T&amp;D)'!P$26)*(P3025-P2862-P2973+P2920)-P2867+P2868+Model!P2973,P3025-P2862-P2867+P2868+P2920)</f>
        <v>62.87801489</v>
      </c>
      <c r="Q3026" s="372">
        <f>IF(Q3025-Q2862-Q2973-Q2920&gt;0,(1-'Assumptions (T&amp;D)'!Q$26)*(Q3025-Q2862-Q2973+Q2920)-Q2867+Q2868+Model!Q2973,Q3025-Q2862-Q2867+Q2868+Q2920)</f>
        <v>65.83846023</v>
      </c>
      <c r="R3026" s="372">
        <f>IF(R3025-R2862-R2973-R2920&gt;0,(1-'Assumptions (T&amp;D)'!R$26)*(R3025-R2862-R2973+R2920)-R2867+R2868+Model!R2973,R3025-R2862-R2867+R2868+R2920)</f>
        <v>68.80645593</v>
      </c>
      <c r="S3026" s="372">
        <f>IF(S3025-S2862-S2973-S2920&gt;0,(1-'Assumptions (T&amp;D)'!S$26)*(S3025-S2862-S2973+S2920)-S2867+S2868+Model!S2973,S3025-S2862-S2867+S2868+S2920)</f>
        <v>72.41973972</v>
      </c>
      <c r="T3026" s="372">
        <f>IF(T3025-T2862-T2973-T2920&gt;0,(1-'Assumptions (T&amp;D)'!T$26)*(T3025-T2862-T2973+T2920)-T2867+T2868+Model!T2973,T3025-T2862-T2867+T2868+T2920)</f>
        <v>0.8644870556</v>
      </c>
      <c r="U3026" s="372">
        <f>IF(U3025-U2862-U2973-U2920&gt;0,(1-'Assumptions (T&amp;D)'!U$26)*(U3025-U2862-U2973+U2920)-U2867+U2868+Model!U2973,U3025-U2862-U2867+U2868+U2920)</f>
        <v>-0.6517222364</v>
      </c>
      <c r="V3026" s="372">
        <f>IF(V3025-V2862-V2973-V2920&gt;0,(1-'Assumptions (T&amp;D)'!V$26)*(V3025-V2862-V2973+V2920)-V2867+V2868+Model!V2973,V3025-V2862-V2867+V2868+V2920)</f>
        <v>-0.7030687333</v>
      </c>
      <c r="W3026" s="372">
        <f>IF(W3025-W2862-W2973-W2920&gt;0,(1-'Assumptions (T&amp;D)'!W$26)*(W3025-W2862-W2973+W2920)-W2867+W2868+Model!W2973,W3025-W2862-W2867+W2868+W2920)</f>
        <v>-0.5988936635</v>
      </c>
      <c r="X3026" s="372">
        <f>IF(X3025-X2862-X2973-X2920&gt;0,(1-'Assumptions (T&amp;D)'!X$26)*(X3025-X2862-X2973+X2920)-X2867+X2868+Model!X2973,X3025-X2862-X2867+X2868+X2920)</f>
        <v>-0.7176433346</v>
      </c>
      <c r="Y3026" s="372">
        <f>IF(Y3025-Y2862-Y2973-Y2920&gt;0,(1-'Assumptions (T&amp;D)'!Y$26)*(Y3025-Y2862-Y2973+Y2920)-Y2867+Y2868+Model!Y2973,Y3025-Y2862-Y2867+Y2868+Y2920)</f>
        <v>-0.6196657182</v>
      </c>
      <c r="Z3026" s="372">
        <f>IF(Z3025-Z2862-Z2973-Z2920&gt;0,(1-'Assumptions (T&amp;D)'!Z$26)*(Z3025-Z2862-Z2973+Z2920)-Z2867+Z2868+Model!Z2973,Z3025-Z2862-Z2867+Z2868+Z2920)</f>
        <v>-0.5202158802</v>
      </c>
      <c r="AA3026" s="372">
        <f>IF(AA3025-AA2862-AA2973-AA2920&gt;0,(1-'Assumptions (T&amp;D)'!AA$26)*(AA3025-AA2862-AA2973+AA2920)-AA2867+AA2868+Model!AA2973,AA3025-AA2862-AA2867+AA2868+AA2920)</f>
        <v>-0.3834969342</v>
      </c>
      <c r="AB3026" s="372">
        <f>IF(AB3025-AB2862-AB2973-AB2920&gt;0,(1-'Assumptions (T&amp;D)'!AB$26)*(AB3025-AB2862-AB2973+AB2920)-AB2867+AB2868+Model!AB2973,AB3025-AB2862-AB2867+AB2868+AB2920)</f>
        <v>-0.2234142419</v>
      </c>
      <c r="AC3026" s="372">
        <f>IF(AC3025-AC2862-AC2973-AC2920&gt;0,(1-'Assumptions (T&amp;D)'!AC$26)*(AC3025-AC2862-AC2973+AC2920)-AC2867+AC2868+Model!AC2973,AC3025-AC2862-AC2867+AC2868+AC2920)</f>
        <v>-0.06641290008</v>
      </c>
      <c r="AD3026" s="372">
        <f>IF(AD3025-AD2862-AD2973-AD2920&gt;0,(1-'Assumptions (T&amp;D)'!AD$26)*(AD3025-AD2862-AD2973+AD2920)-AD2867+AD2868+Model!AD2973,AD3025-AD2862-AD2867+AD2868+AD2920)</f>
        <v>0.09368683358</v>
      </c>
      <c r="AE3026" s="372">
        <f>IF(AE3025-AE2862-AE2973-AE2920&gt;0,(1-'Assumptions (T&amp;D)'!AE$26)*(AE3025-AE2862-AE2973+AE2920)-AE2867+AE2868+Model!AE2973,AE3025-AE2862-AE2867+AE2868+AE2920)</f>
        <v>0.2407254116</v>
      </c>
      <c r="AF3026" s="372">
        <f>IF(AF3025-AF2862-AF2973-AF2920&gt;0,(1-'Assumptions (T&amp;D)'!AF$26)*(AF3025-AF2862-AF2973+AF2920)-AF2867+AF2868+Model!AF2973,AF3025-AF2862-AF2867+AF2868+AF2920)</f>
        <v>0.3967785369</v>
      </c>
      <c r="AG3026" s="372">
        <f>IF(AG3025-AG2862-AG2973-AG2920&gt;0,(1-'Assumptions (T&amp;D)'!AG$26)*(AG3025-AG2862-AG2973+AG2920)-AG2867+AG2868+Model!AG2973,AG3025-AG2862-AG2867+AG2868+AG2920)</f>
        <v>0.5745357212</v>
      </c>
      <c r="AH3026" s="372">
        <f>IF(AH3025-AH2862-AH2973-AH2920&gt;0,(1-'Assumptions (T&amp;D)'!AH$26)*(AH3025-AH2862-AH2973+AH2920)-AH2867+AH2868+Model!AH2973,AH3025-AH2862-AH2867+AH2868+AH2920)</f>
        <v>0.7486507673</v>
      </c>
      <c r="AI3026" s="372">
        <f>IF(AI3025-AI2862-AI2973-AI2920&gt;0,(1-'Assumptions (T&amp;D)'!AI$26)*(AI3025-AI2862-AI2973+AI2920)-AI2867+AI2868+Model!AI2973,AI3025-AI2862-AI2867+AI2868+AI2920)</f>
        <v>0.9163889387</v>
      </c>
      <c r="AJ3026" s="372">
        <f>IF(AJ3025-AJ2862-AJ2973-AJ2920&gt;0,(1-'Assumptions (T&amp;D)'!AJ$26)*(AJ3025-AJ2862-AJ2973+AJ2920)-AJ2867+AJ2868+Model!AJ2973,AJ3025-AJ2862-AJ2867+AJ2868+AJ2920)</f>
        <v>1.088886564</v>
      </c>
      <c r="AK3026" s="372">
        <f>IF(AK3025-AK2862-AK2973-AK2920&gt;0,(1-'Assumptions (T&amp;D)'!AK$26)*(AK3025-AK2862-AK2973+AK2920)-AK2867+AK2868+Model!AK2973,AK3025-AK2862-AK2867+AK2868+AK2920)</f>
        <v>1.269925373</v>
      </c>
      <c r="AL3026" s="372">
        <f>IF(AL3025-AL2862-AL2973-AL2920&gt;0,(1-'Assumptions (T&amp;D)'!AL$26)*(AL3025-AL2862-AL2973+AL2920)-AL2867+AL2868+Model!AL2973,AL3025-AL2862-AL2867+AL2868+AL2920)</f>
        <v>1.451407026</v>
      </c>
      <c r="AM3026" s="372">
        <f>IF(AM3025-AM2862-AM2973-AM2920&gt;0,(1-'Assumptions (T&amp;D)'!AM$26)*(AM3025-AM2862-AM2973+AM2920)-AM2867+AM2868+Model!AM2973,AM3025-AM2862-AM2867+AM2868+AM2920)</f>
        <v>1.647422455</v>
      </c>
      <c r="AN3026" s="372">
        <f>IF(AN3025-AN2862-AN2973-AN2920&gt;0,(1-'Assumptions (T&amp;D)'!AN$26)*(AN3025-AN2862-AN2973+AN2920)-AN2867+AN2868+Model!AN2973,AN3025-AN2862-AN2867+AN2868+AN2920)</f>
        <v>1.856769692</v>
      </c>
      <c r="AO3026" s="372">
        <f>IF(AO3025-AO2862-AO2973-AO2920&gt;0,(1-'Assumptions (T&amp;D)'!AO$26)*(AO3025-AO2862-AO2973+AO2920)-AO2867+AO2868+Model!AO2973,AO3025-AO2862-AO2867+AO2868+AO2920)</f>
        <v>2.079226637</v>
      </c>
      <c r="AP3026" s="372">
        <f>IF(AP3025-AP2862-AP2973-AP2920&gt;0,(1-'Assumptions (T&amp;D)'!AP$26)*(AP3025-AP2862-AP2973+AP2920)-AP2867+AP2868+Model!AP2973,AP3025-AP2862-AP2867+AP2868+AP2920)</f>
        <v>2.313378297</v>
      </c>
      <c r="AQ3026" s="372">
        <f>IF(AQ3025-AQ2862-AQ2973-AQ2920&gt;0,(1-'Assumptions (T&amp;D)'!AQ$26)*(AQ3025-AQ2862-AQ2973+AQ2920)-AQ2867+AQ2868+Model!AQ2973,AQ3025-AQ2862-AQ2867+AQ2868+AQ2920)</f>
        <v>2.559432788</v>
      </c>
      <c r="AR3026" s="372">
        <f>IF(AR3025-AR2862-AR2973-AR2920&gt;0,(1-'Assumptions (T&amp;D)'!AR$26)*(AR3025-AR2862-AR2973+AR2920)-AR2867+AR2868+Model!AR2973,AR3025-AR2862-AR2867+AR2868+AR2920)</f>
        <v>2.816680461</v>
      </c>
      <c r="AS3026" s="372">
        <f>IF(AS3025-AS2862-AS2973-AS2920&gt;0,(1-'Assumptions (T&amp;D)'!AS$26)*(AS3025-AS2862-AS2973+AS2920)-AS2867+AS2868+Model!AS2973,AS3025-AS2862-AS2867+AS2868+AS2920)</f>
        <v>3.084729306</v>
      </c>
      <c r="AT3026" s="372">
        <f>IF(AT3025-AT2862-AT2973-AT2920&gt;0,(1-'Assumptions (T&amp;D)'!AT$26)*(AT3025-AT2862-AT2973+AT2920)-AT2867+AT2868+Model!AT2973,AT3025-AT2862-AT2867+AT2868+AT2920)</f>
        <v>3.364673483</v>
      </c>
      <c r="AU3026" s="372">
        <f>IF(AU3025-AU2862-AU2973-AU2920&gt;0,(1-'Assumptions (T&amp;D)'!AU$26)*(AU3025-AU2862-AU2973+AU2920)-AU2867+AU2868+Model!AU2973,AU3025-AU2862-AU2867+AU2868+AU2920)</f>
        <v>3.656878276</v>
      </c>
      <c r="AV3026" s="372">
        <f>IF(AV3025-AV2862-AV2973-AV2920&gt;0,(1-'Assumptions (T&amp;D)'!AV$26)*(AV3025-AV2862-AV2973+AV2920)-AV2867+AV2868+Model!AV2973,AV3025-AV2862-AV2867+AV2868+AV2920)</f>
        <v>3.961718756</v>
      </c>
      <c r="AW3026" s="372">
        <f>IF(AW3025-AW2862-AW2973-AW2920&gt;0,(1-'Assumptions (T&amp;D)'!AW$26)*(AW3025-AW2862-AW2973+AW2920)-AW2867+AW2868+Model!AW2973,AW3025-AW2862-AW2867+AW2868+AW2920)</f>
        <v>4.279580026</v>
      </c>
      <c r="AX3026" s="372">
        <f>IF(AX3025-AX2862-AX2973-AX2920&gt;0,(1-'Assumptions (T&amp;D)'!AX$26)*(AX3025-AX2862-AX2973+AX2920)-AX2867+AX2868+Model!AX2973,AX3025-AX2862-AX2867+AX2868+AX2920)</f>
        <v>4.610857472</v>
      </c>
      <c r="AY3026" s="372">
        <f>IF(AY3025-AY2862-AY2973-AY2920&gt;0,(1-'Assumptions (T&amp;D)'!AY$26)*(AY3025-AY2862-AY2973+AY2920)-AY2867+AY2868+Model!AY2973,AY3025-AY2862-AY2867+AY2868+AY2920)</f>
        <v>4.95595702</v>
      </c>
      <c r="AZ3026" s="372">
        <f>IF(AZ3025-AZ2862-AZ2973-AZ2920&gt;0,(1-'Assumptions (T&amp;D)'!AZ$26)*(AZ3025-AZ2862-AZ2973+AZ2920)-AZ2867+AZ2868+Model!AZ2973,AZ3025-AZ2862-AZ2867+AZ2868+AZ2920)</f>
        <v>5.315295392</v>
      </c>
      <c r="BA3026" s="372">
        <f>IF(BA3025-BA2862-BA2973-BA2920&gt;0,(1-'Assumptions (T&amp;D)'!BA$26)*(BA3025-BA2862-BA2973+BA2920)-BA2867+BA2868+Model!BA2973,BA3025-BA2862-BA2867+BA2868+BA2920)</f>
        <v>5.857976472</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18.59985723</v>
      </c>
      <c r="D3027" s="372">
        <f>IF(D3025-D2862-D2973-D2920&gt;0,'Assumptions (T&amp;D)'!D$26*(D3025-D2862-D2973+D2920),0)</f>
        <v>19.5127437</v>
      </c>
      <c r="E3027" s="372">
        <f>IF(E3025-E2862-E2973-E2920&gt;0,'Assumptions (T&amp;D)'!E$26*(E3025-E2862-E2973+E2920),0)</f>
        <v>20.0991108</v>
      </c>
      <c r="F3027" s="372">
        <f>IF(F3025-F2862-F2973-F2920&gt;0,'Assumptions (T&amp;D)'!F$26*(F3025-F2862-F2973+F2920),0)</f>
        <v>21.15227872</v>
      </c>
      <c r="G3027" s="372">
        <f>IF(G3025-G2862-G2973-G2920&gt;0,'Assumptions (T&amp;D)'!G$26*(G3025-G2862-G2973+G2920),0)</f>
        <v>22.16798481</v>
      </c>
      <c r="H3027" s="372">
        <f>IF(H3025-H2862-H2973-H2920&gt;0,'Assumptions (T&amp;D)'!H$26*(H3025-H2862-H2973+H2920),0)</f>
        <v>23.49680659</v>
      </c>
      <c r="I3027" s="372">
        <f>IF(I3025-I2862-I2973-I2920&gt;0,'Assumptions (T&amp;D)'!I$26*(I3025-I2862-I2973+I2920),0)</f>
        <v>24.76570864</v>
      </c>
      <c r="J3027" s="372">
        <f>IF(J3025-J2862-J2973-J2920&gt;0,'Assumptions (T&amp;D)'!J$26*(J3025-J2862-J2973+J2920),0)</f>
        <v>26.07904748</v>
      </c>
      <c r="K3027" s="372">
        <f>IF(K3025-K2862-K2973-K2920&gt;0,'Assumptions (T&amp;D)'!K$26*(K3025-K2862-K2973+K2920),0)</f>
        <v>27.43881763</v>
      </c>
      <c r="L3027" s="372">
        <f>IF(L3025-L2862-L2973-L2920&gt;0,'Assumptions (T&amp;D)'!L$26*(L3025-L2862-L2973+L2920),0)</f>
        <v>29.19631317</v>
      </c>
      <c r="M3027" s="372">
        <f>IF(M3025-M2862-M2973-M2920&gt;0,'Assumptions (T&amp;D)'!M$26*(M3025-M2862-M2973+M2920),0)</f>
        <v>30.98819393</v>
      </c>
      <c r="N3027" s="372">
        <f>IF(N3025-N2862-N2973-N2920&gt;0,'Assumptions (T&amp;D)'!N$26*(N3025-N2862-N2973+N2920),0)</f>
        <v>32.14895322</v>
      </c>
      <c r="O3027" s="372">
        <f>IF(O3025-O2862-O2973-O2920&gt;0,'Assumptions (T&amp;D)'!O$26*(O3025-O2862-O2973+O2920),0)</f>
        <v>33.29080025</v>
      </c>
      <c r="P3027" s="372">
        <f>IF(P3025-P2862-P2973-P2920&gt;0,'Assumptions (T&amp;D)'!P$26*(P3025-P2862-P2973+P2920),0)</f>
        <v>34.60183812</v>
      </c>
      <c r="Q3027" s="372">
        <f>IF(Q3025-Q2862-Q2973-Q2920&gt;0,'Assumptions (T&amp;D)'!Q$26*(Q3025-Q2862-Q2973+Q2920),0)</f>
        <v>36.26008502</v>
      </c>
      <c r="R3027" s="372">
        <f>IF(R3025-R2862-R2973-R2920&gt;0,'Assumptions (T&amp;D)'!R$26*(R3025-R2862-R2973+R2920),0)</f>
        <v>38.00452238</v>
      </c>
      <c r="S3027" s="372">
        <f>IF(S3025-S2862-S2973-S2920&gt;0,'Assumptions (T&amp;D)'!S$26*(S3025-S2862-S2973+S2920),0)</f>
        <v>39.83958985</v>
      </c>
      <c r="T3027" s="372">
        <f>IF(T3025-T2862-T2973-T2920&gt;0,'Assumptions (T&amp;D)'!T$26*(T3025-T2862-T2973+T2920),0)</f>
        <v>1.160885735</v>
      </c>
      <c r="U3027" s="372">
        <f>IF(U3025-U2862-U2973-U2920&gt;0,'Assumptions (T&amp;D)'!U$26*(U3025-U2862-U2973+U2920),0)</f>
        <v>0.140690545</v>
      </c>
      <c r="V3027" s="372">
        <f>IF(V3025-V2862-V2973-V2920&gt;0,'Assumptions (T&amp;D)'!V$26*(V3025-V2862-V2973+V2920),0)</f>
        <v>0.119297877</v>
      </c>
      <c r="W3027" s="372">
        <f>IF(W3025-W2862-W2973-W2920&gt;0,'Assumptions (T&amp;D)'!W$26*(W3025-W2862-W2973+W2920),0)</f>
        <v>0.1330252745</v>
      </c>
      <c r="X3027" s="372">
        <f>IF(X3025-X2862-X2973-X2920&gt;0,'Assumptions (T&amp;D)'!X$26*(X3025-X2862-X2973+X2920),0)</f>
        <v>0.1453654817</v>
      </c>
      <c r="Y3027" s="372">
        <f>IF(Y3025-Y2862-Y2973-Y2920&gt;0,'Assumptions (T&amp;D)'!Y$26*(Y3025-Y2862-Y2973+Y2920),0)</f>
        <v>0.1838709825</v>
      </c>
      <c r="Z3027" s="372">
        <f>IF(Z3025-Z2862-Z2973-Z2920&gt;0,'Assumptions (T&amp;D)'!Z$26*(Z3025-Z2862-Z2973+Z2920),0)</f>
        <v>0.2240459441</v>
      </c>
      <c r="AA3027" s="372">
        <f>IF(AA3025-AA2862-AA2973-AA2920&gt;0,'Assumptions (T&amp;D)'!AA$26*(AA3025-AA2862-AA2973+AA2920),0)</f>
        <v>0.2642413303</v>
      </c>
      <c r="AB3027" s="372">
        <f>IF(AB3025-AB2862-AB2973-AB2920&gt;0,'Assumptions (T&amp;D)'!AB$26*(AB3025-AB2862-AB2973+AB2920),0)</f>
        <v>0.3060790488</v>
      </c>
      <c r="AC3027" s="372">
        <f>IF(AC3025-AC2862-AC2973-AC2920&gt;0,'Assumptions (T&amp;D)'!AC$26*(AC3025-AC2862-AC2973+AC2920),0)</f>
        <v>0.3514145415</v>
      </c>
      <c r="AD3027" s="372">
        <f>IF(AD3025-AD2862-AD2973-AD2920&gt;0,'Assumptions (T&amp;D)'!AD$26*(AD3025-AD2862-AD2973+AD2920),0)</f>
        <v>0.4001230384</v>
      </c>
      <c r="AE3027" s="372">
        <f>IF(AE3025-AE2862-AE2973-AE2920&gt;0,'Assumptions (T&amp;D)'!AE$26*(AE3025-AE2862-AE2973+AE2920),0)</f>
        <v>0.4513220714</v>
      </c>
      <c r="AF3027" s="372">
        <f>IF(AF3025-AF2862-AF2973-AF2920&gt;0,'Assumptions (T&amp;D)'!AF$26*(AF3025-AF2862-AF2973+AF2920),0)</f>
        <v>0.507762693</v>
      </c>
      <c r="AG3027" s="372">
        <f>IF(AG3025-AG2862-AG2973-AG2920&gt;0,'Assumptions (T&amp;D)'!AG$26*(AG3025-AG2862-AG2973+AG2920),0)</f>
        <v>0.5720877298</v>
      </c>
      <c r="AH3027" s="372">
        <f>IF(AH3025-AH2862-AH2973-AH2920&gt;0,'Assumptions (T&amp;D)'!AH$26*(AH3025-AH2862-AH2973+AH2920),0)</f>
        <v>0.6395481971</v>
      </c>
      <c r="AI3027" s="372">
        <f>IF(AI3025-AI2862-AI2973-AI2920&gt;0,'Assumptions (T&amp;D)'!AI$26*(AI3025-AI2862-AI2973+AI2920),0)</f>
        <v>0.7079560072</v>
      </c>
      <c r="AJ3027" s="372">
        <f>IF(AJ3025-AJ2862-AJ2973-AJ2920&gt;0,'Assumptions (T&amp;D)'!AJ$26*(AJ3025-AJ2862-AJ2973+AJ2920),0)</f>
        <v>0.7761132044</v>
      </c>
      <c r="AK3027" s="372">
        <f>IF(AK3025-AK2862-AK2973-AK2920&gt;0,'Assumptions (T&amp;D)'!AK$26*(AK3025-AK2862-AK2973+AK2920),0)</f>
        <v>0.8450538338</v>
      </c>
      <c r="AL3027" s="372">
        <f>IF(AL3025-AL2862-AL2973-AL2920&gt;0,'Assumptions (T&amp;D)'!AL$26*(AL3025-AL2862-AL2973+AL2920),0)</f>
        <v>0.919772217</v>
      </c>
      <c r="AM3027" s="372">
        <f>IF(AM3025-AM2862-AM2973-AM2920&gt;0,'Assumptions (T&amp;D)'!AM$26*(AM3025-AM2862-AM2973+AM2920),0)</f>
        <v>0.9985102983</v>
      </c>
      <c r="AN3027" s="372">
        <f>IF(AN3025-AN2862-AN2973-AN2920&gt;0,'Assumptions (T&amp;D)'!AN$26*(AN3025-AN2862-AN2973+AN2920),0)</f>
        <v>1.076890269</v>
      </c>
      <c r="AO3027" s="372">
        <f>IF(AO3025-AO2862-AO2973-AO2920&gt;0,'Assumptions (T&amp;D)'!AO$26*(AO3025-AO2862-AO2973+AO2920),0)</f>
        <v>1.155539492</v>
      </c>
      <c r="AP3027" s="372">
        <f>IF(AP3025-AP2862-AP2973-AP2920&gt;0,'Assumptions (T&amp;D)'!AP$26*(AP3025-AP2862-AP2973+AP2920),0)</f>
        <v>1.236289163</v>
      </c>
      <c r="AQ3027" s="372">
        <f>IF(AQ3025-AQ2862-AQ2973-AQ2920&gt;0,'Assumptions (T&amp;D)'!AQ$26*(AQ3025-AQ2862-AQ2973+AQ2920),0)</f>
        <v>1.319358593</v>
      </c>
      <c r="AR3027" s="372">
        <f>IF(AR3025-AR2862-AR2973-AR2920&gt;0,'Assumptions (T&amp;D)'!AR$26*(AR3025-AR2862-AR2973+AR2920),0)</f>
        <v>1.405896361</v>
      </c>
      <c r="AS3027" s="372">
        <f>IF(AS3025-AS2862-AS2973-AS2920&gt;0,'Assumptions (T&amp;D)'!AS$26*(AS3025-AS2862-AS2973+AS2920),0)</f>
        <v>1.496745195</v>
      </c>
      <c r="AT3027" s="372">
        <f>IF(AT3025-AT2862-AT2973-AT2920&gt;0,'Assumptions (T&amp;D)'!AT$26*(AT3025-AT2862-AT2973+AT2920),0)</f>
        <v>1.591273735</v>
      </c>
      <c r="AU3027" s="372">
        <f>IF(AU3025-AU2862-AU2973-AU2920&gt;0,'Assumptions (T&amp;D)'!AU$26*(AU3025-AU2862-AU2973+AU2920),0)</f>
        <v>1.689591887</v>
      </c>
      <c r="AV3027" s="372">
        <f>IF(AV3025-AV2862-AV2973-AV2920&gt;0,'Assumptions (T&amp;D)'!AV$26*(AV3025-AV2862-AV2973+AV2920),0)</f>
        <v>1.791812459</v>
      </c>
      <c r="AW3027" s="372">
        <f>IF(AW3025-AW2862-AW2973-AW2920&gt;0,'Assumptions (T&amp;D)'!AW$26*(AW3025-AW2862-AW2973+AW2920),0)</f>
        <v>1.898051239</v>
      </c>
      <c r="AX3027" s="372">
        <f>IF(AX3025-AX2862-AX2973-AX2920&gt;0,'Assumptions (T&amp;D)'!AX$26*(AX3025-AX2862-AX2973+AX2920),0)</f>
        <v>2.008427065</v>
      </c>
      <c r="AY3027" s="372">
        <f>IF(AY3025-AY2862-AY2973-AY2920&gt;0,'Assumptions (T&amp;D)'!AY$26*(AY3025-AY2862-AY2973+AY2920),0)</f>
        <v>2.123061904</v>
      </c>
      <c r="AZ3027" s="372">
        <f>IF(AZ3025-AZ2862-AZ2973-AZ2920&gt;0,'Assumptions (T&amp;D)'!AZ$26*(AZ3025-AZ2862-AZ2973+AZ2920),0)</f>
        <v>2.242080923</v>
      </c>
      <c r="BA3027" s="372">
        <f>IF(BA3025-BA2862-BA2973-BA2920&gt;0,'Assumptions (T&amp;D)'!BA$26*(BA3025-BA2862-BA2973+BA2920),0)</f>
        <v>2.366634967</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1293.9</v>
      </c>
      <c r="Y3533" s="394">
        <f t="shared" ref="Y3533:BA3533" si="100">X3533-Y3532+X3539</f>
        <v>1507.374045</v>
      </c>
      <c r="Z3533" s="394">
        <f t="shared" si="100"/>
        <v>1720.848091</v>
      </c>
      <c r="AA3533" s="394">
        <f t="shared" si="100"/>
        <v>1934.322136</v>
      </c>
      <c r="AB3533" s="394">
        <f t="shared" si="100"/>
        <v>2147.796182</v>
      </c>
      <c r="AC3533" s="394">
        <f t="shared" si="100"/>
        <v>2361.270227</v>
      </c>
      <c r="AD3533" s="394">
        <f t="shared" si="100"/>
        <v>2574.744273</v>
      </c>
      <c r="AE3533" s="394">
        <f t="shared" si="100"/>
        <v>2788.218318</v>
      </c>
      <c r="AF3533" s="394">
        <f t="shared" si="100"/>
        <v>3001.692364</v>
      </c>
      <c r="AG3533" s="394">
        <f t="shared" si="100"/>
        <v>3215.166409</v>
      </c>
      <c r="AH3533" s="394">
        <f t="shared" si="100"/>
        <v>3428.640455</v>
      </c>
      <c r="AI3533" s="394">
        <f t="shared" si="100"/>
        <v>3642.1145</v>
      </c>
      <c r="AJ3533" s="394">
        <f t="shared" si="100"/>
        <v>3855.588545</v>
      </c>
      <c r="AK3533" s="394">
        <f t="shared" si="100"/>
        <v>4069.062591</v>
      </c>
      <c r="AL3533" s="394">
        <f t="shared" si="100"/>
        <v>4282.536636</v>
      </c>
      <c r="AM3533" s="394">
        <f t="shared" si="100"/>
        <v>4496.010682</v>
      </c>
      <c r="AN3533" s="394">
        <f t="shared" si="100"/>
        <v>4709.484727</v>
      </c>
      <c r="AO3533" s="394">
        <f t="shared" si="100"/>
        <v>4922.958773</v>
      </c>
      <c r="AP3533" s="394">
        <f t="shared" si="100"/>
        <v>5136.432818</v>
      </c>
      <c r="AQ3533" s="394">
        <f t="shared" si="100"/>
        <v>5349.906864</v>
      </c>
      <c r="AR3533" s="394">
        <f t="shared" si="100"/>
        <v>5563.380909</v>
      </c>
      <c r="AS3533" s="394">
        <f t="shared" si="100"/>
        <v>5776.854955</v>
      </c>
      <c r="AT3533" s="394">
        <f t="shared" si="100"/>
        <v>5990.329</v>
      </c>
      <c r="AU3533" s="394">
        <f t="shared" si="100"/>
        <v>6203.803045</v>
      </c>
      <c r="AV3533" s="394">
        <f t="shared" si="100"/>
        <v>6417.277091</v>
      </c>
      <c r="AW3533" s="394">
        <f t="shared" si="100"/>
        <v>6630.751136</v>
      </c>
      <c r="AX3533" s="394">
        <f t="shared" si="100"/>
        <v>6844.225182</v>
      </c>
      <c r="AY3533" s="394">
        <f t="shared" si="100"/>
        <v>7057.699227</v>
      </c>
      <c r="AZ3533" s="394">
        <f t="shared" si="100"/>
        <v>7271.173273</v>
      </c>
      <c r="BA3533" s="394">
        <f t="shared" si="100"/>
        <v>7484.647318</v>
      </c>
    </row>
    <row r="3534" ht="15.75" customHeight="1">
      <c r="A3534" s="395" t="s">
        <v>350</v>
      </c>
      <c r="B3534" s="150" t="s">
        <v>149</v>
      </c>
      <c r="C3534" s="151">
        <v>400.4</v>
      </c>
      <c r="D3534" s="151">
        <v>400.4</v>
      </c>
      <c r="E3534" s="151">
        <v>400.4</v>
      </c>
      <c r="F3534" s="151">
        <v>400.4</v>
      </c>
      <c r="G3534" s="151">
        <v>400.4</v>
      </c>
      <c r="H3534" s="151">
        <v>400.4</v>
      </c>
      <c r="I3534" s="151">
        <v>400.4</v>
      </c>
      <c r="J3534" s="151">
        <v>400.4</v>
      </c>
      <c r="K3534" s="151">
        <v>400.4</v>
      </c>
      <c r="L3534" s="151">
        <v>407.9</v>
      </c>
      <c r="M3534" s="151">
        <v>407.9</v>
      </c>
      <c r="N3534" s="151">
        <v>407.9</v>
      </c>
      <c r="O3534" s="151">
        <v>407.9</v>
      </c>
      <c r="P3534" s="151">
        <v>932.7</v>
      </c>
      <c r="Q3534" s="151">
        <v>1337.7</v>
      </c>
      <c r="R3534" s="151">
        <v>1293.9</v>
      </c>
      <c r="S3534" s="151">
        <v>1293.9</v>
      </c>
      <c r="T3534" s="151">
        <v>1293.9</v>
      </c>
      <c r="U3534" s="151">
        <v>1293.9</v>
      </c>
      <c r="V3534" s="153">
        <f t="shared" ref="V3534:W3534" si="101">U3534+V3539</f>
        <v>1293.9</v>
      </c>
      <c r="W3534" s="153">
        <f t="shared" si="101"/>
        <v>1293.9</v>
      </c>
      <c r="X3534" s="396">
        <f t="shared" ref="X3534:AZ3534" si="102">W3534+($BA$3534-$W$3534)/($BA$2-$W$2)</f>
        <v>1507.374045</v>
      </c>
      <c r="Y3534" s="396">
        <f t="shared" si="102"/>
        <v>1720.848091</v>
      </c>
      <c r="Z3534" s="396">
        <f t="shared" si="102"/>
        <v>1934.322136</v>
      </c>
      <c r="AA3534" s="396">
        <f t="shared" si="102"/>
        <v>2147.796182</v>
      </c>
      <c r="AB3534" s="396">
        <f t="shared" si="102"/>
        <v>2361.270227</v>
      </c>
      <c r="AC3534" s="396">
        <f t="shared" si="102"/>
        <v>2574.744273</v>
      </c>
      <c r="AD3534" s="396">
        <f t="shared" si="102"/>
        <v>2788.218318</v>
      </c>
      <c r="AE3534" s="396">
        <f t="shared" si="102"/>
        <v>3001.692364</v>
      </c>
      <c r="AF3534" s="396">
        <f t="shared" si="102"/>
        <v>3215.166409</v>
      </c>
      <c r="AG3534" s="396">
        <f t="shared" si="102"/>
        <v>3428.640455</v>
      </c>
      <c r="AH3534" s="396">
        <f t="shared" si="102"/>
        <v>3642.1145</v>
      </c>
      <c r="AI3534" s="396">
        <f t="shared" si="102"/>
        <v>3855.588545</v>
      </c>
      <c r="AJ3534" s="396">
        <f t="shared" si="102"/>
        <v>4069.062591</v>
      </c>
      <c r="AK3534" s="396">
        <f t="shared" si="102"/>
        <v>4282.536636</v>
      </c>
      <c r="AL3534" s="396">
        <f t="shared" si="102"/>
        <v>4496.010682</v>
      </c>
      <c r="AM3534" s="396">
        <f t="shared" si="102"/>
        <v>4709.484727</v>
      </c>
      <c r="AN3534" s="396">
        <f t="shared" si="102"/>
        <v>4922.958773</v>
      </c>
      <c r="AO3534" s="396">
        <f t="shared" si="102"/>
        <v>5136.432818</v>
      </c>
      <c r="AP3534" s="396">
        <f t="shared" si="102"/>
        <v>5349.906864</v>
      </c>
      <c r="AQ3534" s="396">
        <f t="shared" si="102"/>
        <v>5563.380909</v>
      </c>
      <c r="AR3534" s="396">
        <f t="shared" si="102"/>
        <v>5776.854955</v>
      </c>
      <c r="AS3534" s="396">
        <f t="shared" si="102"/>
        <v>5990.329</v>
      </c>
      <c r="AT3534" s="396">
        <f t="shared" si="102"/>
        <v>6203.803045</v>
      </c>
      <c r="AU3534" s="396">
        <f t="shared" si="102"/>
        <v>6417.277091</v>
      </c>
      <c r="AV3534" s="396">
        <f t="shared" si="102"/>
        <v>6630.751136</v>
      </c>
      <c r="AW3534" s="396">
        <f t="shared" si="102"/>
        <v>6844.225182</v>
      </c>
      <c r="AX3534" s="396">
        <f t="shared" si="102"/>
        <v>7057.699227</v>
      </c>
      <c r="AY3534" s="396">
        <f t="shared" si="102"/>
        <v>7271.173273</v>
      </c>
      <c r="AZ3534" s="396">
        <f t="shared" si="102"/>
        <v>7484.647318</v>
      </c>
      <c r="BA3534" s="397">
        <f>Inputs!$H$15</f>
        <v>7698.121364</v>
      </c>
    </row>
    <row r="3535" ht="15.75" customHeight="1">
      <c r="A3535" s="398" t="s">
        <v>28</v>
      </c>
      <c r="B3535" s="159" t="s">
        <v>150</v>
      </c>
      <c r="C3535" s="151">
        <v>0.490882041749503</v>
      </c>
      <c r="D3535" s="151">
        <v>0.538505229166667</v>
      </c>
      <c r="E3535" s="151">
        <v>0.550522194444444</v>
      </c>
      <c r="F3535" s="151">
        <v>0.52963768567179</v>
      </c>
      <c r="G3535" s="151">
        <v>0.566644412493803</v>
      </c>
      <c r="H3535" s="151">
        <v>0.530617000493827</v>
      </c>
      <c r="I3535" s="151">
        <v>0.487750317241379</v>
      </c>
      <c r="J3535" s="151">
        <v>0.540238342054264</v>
      </c>
      <c r="K3535" s="151">
        <v>0.632714099457931</v>
      </c>
      <c r="L3535" s="151">
        <v>0.564132409741508</v>
      </c>
      <c r="M3535" s="151">
        <v>0.634216077000808</v>
      </c>
      <c r="N3535" s="151">
        <v>0.562621584574798</v>
      </c>
      <c r="O3535" s="151">
        <v>0.516763055631931</v>
      </c>
      <c r="P3535" s="151">
        <v>1.04159921156662</v>
      </c>
      <c r="Q3535" s="151">
        <v>2.26781867497952</v>
      </c>
      <c r="R3535" s="151">
        <v>2.70968779440204</v>
      </c>
      <c r="S3535" s="151">
        <v>2.46350435956387</v>
      </c>
      <c r="T3535" s="151">
        <v>2.92086015075083</v>
      </c>
      <c r="U3535" s="151">
        <v>2.94959455635433</v>
      </c>
      <c r="V3535" s="172">
        <f t="shared" ref="V3535:W3535" si="103">U3535</f>
        <v>2.949594556</v>
      </c>
      <c r="W3535" s="242">
        <f t="shared" si="103"/>
        <v>2.949594556</v>
      </c>
      <c r="X3535" s="338">
        <f t="shared" ref="X3535:AZ3535" si="104">W3535+($BA$3535-$W$3535)/($BA$2-$W$2)</f>
        <v>3.38207735</v>
      </c>
      <c r="Y3535" s="338">
        <f t="shared" si="104"/>
        <v>3.814560143</v>
      </c>
      <c r="Z3535" s="338">
        <f t="shared" si="104"/>
        <v>4.247042937</v>
      </c>
      <c r="AA3535" s="338">
        <f t="shared" si="104"/>
        <v>4.67952573</v>
      </c>
      <c r="AB3535" s="338">
        <f t="shared" si="104"/>
        <v>5.112008523</v>
      </c>
      <c r="AC3535" s="338">
        <f t="shared" si="104"/>
        <v>5.544491317</v>
      </c>
      <c r="AD3535" s="338">
        <f t="shared" si="104"/>
        <v>5.97697411</v>
      </c>
      <c r="AE3535" s="338">
        <f t="shared" si="104"/>
        <v>6.409456903</v>
      </c>
      <c r="AF3535" s="338">
        <f t="shared" si="104"/>
        <v>6.841939697</v>
      </c>
      <c r="AG3535" s="338">
        <f t="shared" si="104"/>
        <v>7.27442249</v>
      </c>
      <c r="AH3535" s="338">
        <f t="shared" si="104"/>
        <v>7.706905284</v>
      </c>
      <c r="AI3535" s="338">
        <f t="shared" si="104"/>
        <v>8.139388077</v>
      </c>
      <c r="AJ3535" s="338">
        <f t="shared" si="104"/>
        <v>8.57187087</v>
      </c>
      <c r="AK3535" s="338">
        <f t="shared" si="104"/>
        <v>9.004353664</v>
      </c>
      <c r="AL3535" s="338">
        <f t="shared" si="104"/>
        <v>9.436836457</v>
      </c>
      <c r="AM3535" s="338">
        <f t="shared" si="104"/>
        <v>9.869319251</v>
      </c>
      <c r="AN3535" s="338">
        <f t="shared" si="104"/>
        <v>10.30180204</v>
      </c>
      <c r="AO3535" s="338">
        <f t="shared" si="104"/>
        <v>10.73428484</v>
      </c>
      <c r="AP3535" s="338">
        <f t="shared" si="104"/>
        <v>11.16676763</v>
      </c>
      <c r="AQ3535" s="338">
        <f t="shared" si="104"/>
        <v>11.59925042</v>
      </c>
      <c r="AR3535" s="338">
        <f t="shared" si="104"/>
        <v>12.03173322</v>
      </c>
      <c r="AS3535" s="338">
        <f t="shared" si="104"/>
        <v>12.46421601</v>
      </c>
      <c r="AT3535" s="338">
        <f t="shared" si="104"/>
        <v>12.8966988</v>
      </c>
      <c r="AU3535" s="338">
        <f t="shared" si="104"/>
        <v>13.3291816</v>
      </c>
      <c r="AV3535" s="338">
        <f t="shared" si="104"/>
        <v>13.76166439</v>
      </c>
      <c r="AW3535" s="338">
        <f t="shared" si="104"/>
        <v>14.19414718</v>
      </c>
      <c r="AX3535" s="338">
        <f t="shared" si="104"/>
        <v>14.62662998</v>
      </c>
      <c r="AY3535" s="338">
        <f t="shared" si="104"/>
        <v>15.05911277</v>
      </c>
      <c r="AZ3535" s="338">
        <f t="shared" si="104"/>
        <v>15.49159556</v>
      </c>
      <c r="BA3535" s="399">
        <f>Inputs!$I$15</f>
        <v>15.92407836</v>
      </c>
    </row>
    <row r="3536" ht="15.75" customHeight="1">
      <c r="A3536" s="398" t="s">
        <v>414</v>
      </c>
      <c r="B3536" s="159" t="s">
        <v>351</v>
      </c>
      <c r="C3536" s="400">
        <f>'Assumptions (CSP)'!B18*Model!C3534/10^9+'Assumptions (CSP)'!B19*Model!C3535/10^3</f>
        <v>0.02059967833</v>
      </c>
      <c r="D3536" s="400">
        <f>'Assumptions (CSP)'!C18*Model!D3534/10^9+'Assumptions (CSP)'!C19*Model!D3535/10^3</f>
        <v>0.02119604881</v>
      </c>
      <c r="E3536" s="400">
        <f>'Assumptions (CSP)'!D18*Model!E3534/10^9+'Assumptions (CSP)'!D19*Model!E3535/10^3</f>
        <v>0.02156836451</v>
      </c>
      <c r="F3536" s="400">
        <f>'Assumptions (CSP)'!E18*Model!F3534/10^9+'Assumptions (CSP)'!E19*Model!F3535/10^3</f>
        <v>0.02190333407</v>
      </c>
      <c r="G3536" s="400">
        <f>'Assumptions (CSP)'!F18*Model!G3534/10^9+'Assumptions (CSP)'!F19*Model!G3535/10^3</f>
        <v>0.02261235305</v>
      </c>
      <c r="H3536" s="400">
        <f>'Assumptions (CSP)'!G18*Model!H3534/10^9+'Assumptions (CSP)'!G19*Model!H3535/10^3</f>
        <v>0.02319690921</v>
      </c>
      <c r="I3536" s="400">
        <f>'Assumptions (CSP)'!H18*Model!I3534/10^9+'Assumptions (CSP)'!H19*Model!I3535/10^3</f>
        <v>0.02375204323</v>
      </c>
      <c r="J3536" s="400">
        <f>'Assumptions (CSP)'!I18*Model!J3534/10^9+'Assumptions (CSP)'!I19*Model!J3535/10^3</f>
        <v>0.02457474095</v>
      </c>
      <c r="K3536" s="400">
        <f>'Assumptions (CSP)'!J18*Model!K3534/10^9+'Assumptions (CSP)'!J19*Model!K3535/10^3</f>
        <v>0.02538439502</v>
      </c>
      <c r="L3536" s="400">
        <f>'Assumptions (CSP)'!K18*Model!L3534/10^9+'Assumptions (CSP)'!K19*Model!L3535/10^3</f>
        <v>0.02576636133</v>
      </c>
      <c r="M3536" s="400">
        <f>'Assumptions (CSP)'!L18*Model!M3534/10^9+'Assumptions (CSP)'!L19*Model!M3535/10^3</f>
        <v>0.02632281121</v>
      </c>
      <c r="N3536" s="400">
        <f>'Assumptions (CSP)'!M18*Model!N3534/10^9+'Assumptions (CSP)'!M19*Model!N3535/10^3</f>
        <v>0.02660547516</v>
      </c>
      <c r="O3536" s="400">
        <f>'Assumptions (CSP)'!N18*Model!O3534/10^9+'Assumptions (CSP)'!N19*Model!O3535/10^3</f>
        <v>0.02694129534</v>
      </c>
      <c r="P3536" s="400">
        <f>'Assumptions (CSP)'!O18*Model!P3534/10^9+'Assumptions (CSP)'!O19*Model!P3535/10^3</f>
        <v>0.06214283464</v>
      </c>
      <c r="Q3536" s="400">
        <f>'Assumptions (CSP)'!P18*Model!Q3534/10^9+'Assumptions (CSP)'!P19*Model!Q3535/10^3</f>
        <v>0.09382673329</v>
      </c>
      <c r="R3536" s="400">
        <f>'Assumptions (CSP)'!Q18*Model!R3534/10^9+'Assumptions (CSP)'!Q19*Model!R3535/10^3</f>
        <v>0.09375541605</v>
      </c>
      <c r="S3536" s="400">
        <f>'Assumptions (CSP)'!R18*Model!S3534/10^9+'Assumptions (CSP)'!R19*Model!S3535/10^3</f>
        <v>0.09373532431</v>
      </c>
      <c r="T3536" s="400">
        <f>'Assumptions (CSP)'!S18*Model!T3534/10^9+'Assumptions (CSP)'!S19*Model!T3535/10^3</f>
        <v>0.09737615656</v>
      </c>
      <c r="U3536" s="400">
        <f>'Assumptions (CSP)'!T18*Model!U3534/10^9+'Assumptions (CSP)'!T19*Model!U3535/10^3</f>
        <v>0.09986887614</v>
      </c>
      <c r="V3536" s="400">
        <f>'Assumptions (CSP)'!U18*Model!V3534/10^9+'Assumptions (CSP)'!U19*Model!V3535/10^3</f>
        <v>0.1018172155</v>
      </c>
      <c r="W3536" s="400">
        <f>'Assumptions (CSP)'!V18*Model!W3534/10^9+'Assumptions (CSP)'!V19*Model!W3535/10^3</f>
        <v>0.103803565</v>
      </c>
      <c r="X3536" s="400">
        <f>'Assumptions (CSP)'!W18*Model!X3534/10^9+'Assumptions (CSP)'!W19*Model!X3535/10^3</f>
        <v>0.1230477762</v>
      </c>
      <c r="Y3536" s="400">
        <f>'Assumptions (CSP)'!X18*Model!Y3534/10^9+'Assumptions (CSP)'!X19*Model!Y3535/10^3</f>
        <v>0.1373661875</v>
      </c>
      <c r="Z3536" s="400">
        <f>'Assumptions (CSP)'!Y18*Model!Z3534/10^9+'Assumptions (CSP)'!Y19*Model!Z3535/10^3</f>
        <v>0.1536574295</v>
      </c>
      <c r="AA3536" s="400">
        <f>'Assumptions (CSP)'!Z18*Model!AA3534/10^9+'Assumptions (CSP)'!Z19*Model!AA3535/10^3</f>
        <v>0.1697459291</v>
      </c>
      <c r="AB3536" s="400">
        <f>'Assumptions (CSP)'!AA18*Model!AB3534/10^9+'Assumptions (CSP)'!AA19*Model!AB3535/10^3</f>
        <v>0.185555506</v>
      </c>
      <c r="AC3536" s="400">
        <f>'Assumptions (CSP)'!AB18*Model!AC3534/10^9+'Assumptions (CSP)'!AB19*Model!AC3535/10^3</f>
        <v>0.2011052347</v>
      </c>
      <c r="AD3536" s="400">
        <f>'Assumptions (CSP)'!AC18*Model!AD3534/10^9+'Assumptions (CSP)'!AC19*Model!AD3535/10^3</f>
        <v>0.2163043812</v>
      </c>
      <c r="AE3536" s="400">
        <f>'Assumptions (CSP)'!AD18*Model!AE3534/10^9+'Assumptions (CSP)'!AD19*Model!AE3535/10^3</f>
        <v>0.2311811102</v>
      </c>
      <c r="AF3536" s="400">
        <f>'Assumptions (CSP)'!AE18*Model!AF3534/10^9+'Assumptions (CSP)'!AE19*Model!AF3535/10^3</f>
        <v>0.2456290806</v>
      </c>
      <c r="AG3536" s="400">
        <f>'Assumptions (CSP)'!AF18*Model!AG3534/10^9+'Assumptions (CSP)'!AF19*Model!AG3535/10^3</f>
        <v>0.2596862087</v>
      </c>
      <c r="AH3536" s="400">
        <f>'Assumptions (CSP)'!AG18*Model!AH3534/10^9+'Assumptions (CSP)'!AG19*Model!AH3535/10^3</f>
        <v>0.2811421183</v>
      </c>
      <c r="AI3536" s="400">
        <f>'Assumptions (CSP)'!AH18*Model!AI3534/10^9+'Assumptions (CSP)'!AH19*Model!AI3535/10^3</f>
        <v>0.3033363569</v>
      </c>
      <c r="AJ3536" s="400">
        <f>'Assumptions (CSP)'!AI18*Model!AJ3534/10^9+'Assumptions (CSP)'!AI19*Model!AJ3535/10^3</f>
        <v>0.3262895665</v>
      </c>
      <c r="AK3536" s="400">
        <f>'Assumptions (CSP)'!AJ18*Model!AK3534/10^9+'Assumptions (CSP)'!AJ19*Model!AK3535/10^3</f>
        <v>0.3500229134</v>
      </c>
      <c r="AL3536" s="400">
        <f>'Assumptions (CSP)'!AK18*Model!AL3534/10^9+'Assumptions (CSP)'!AK19*Model!AL3535/10^3</f>
        <v>0.3745581009</v>
      </c>
      <c r="AM3536" s="400">
        <f>'Assumptions (CSP)'!AL18*Model!AM3534/10^9+'Assumptions (CSP)'!AL19*Model!AM3535/10^3</f>
        <v>0.3999173825</v>
      </c>
      <c r="AN3536" s="400">
        <f>'Assumptions (CSP)'!AM18*Model!AN3534/10^9+'Assumptions (CSP)'!AM19*Model!AN3535/10^3</f>
        <v>0.4261235743</v>
      </c>
      <c r="AO3536" s="400">
        <f>'Assumptions (CSP)'!AN18*Model!AO3534/10^9+'Assumptions (CSP)'!AN19*Model!AO3535/10^3</f>
        <v>0.4532000695</v>
      </c>
      <c r="AP3536" s="400">
        <f>'Assumptions (CSP)'!AO18*Model!AP3534/10^9+'Assumptions (CSP)'!AO19*Model!AP3535/10^3</f>
        <v>0.4811708512</v>
      </c>
      <c r="AQ3536" s="400">
        <f>'Assumptions (CSP)'!AP18*Model!AQ3534/10^9+'Assumptions (CSP)'!AP19*Model!AQ3535/10^3</f>
        <v>0.5100605076</v>
      </c>
      <c r="AR3536" s="400">
        <f>'Assumptions (CSP)'!AQ18*Model!AR3534/10^9+'Assumptions (CSP)'!AQ19*Model!AR3535/10^3</f>
        <v>0.5398942454</v>
      </c>
      <c r="AS3536" s="400">
        <f>'Assumptions (CSP)'!AR18*Model!AS3534/10^9+'Assumptions (CSP)'!AR19*Model!AS3535/10^3</f>
        <v>0.5706979054</v>
      </c>
      <c r="AT3536" s="400">
        <f>'Assumptions (CSP)'!AS18*Model!AT3534/10^9+'Assumptions (CSP)'!AS19*Model!AT3535/10^3</f>
        <v>0.6024979772</v>
      </c>
      <c r="AU3536" s="400">
        <f>'Assumptions (CSP)'!AT18*Model!AU3534/10^9+'Assumptions (CSP)'!AT19*Model!AU3535/10^3</f>
        <v>0.635321615</v>
      </c>
      <c r="AV3536" s="400">
        <f>'Assumptions (CSP)'!AU18*Model!AV3534/10^9+'Assumptions (CSP)'!AU19*Model!AV3535/10^3</f>
        <v>0.669196653</v>
      </c>
      <c r="AW3536" s="400">
        <f>'Assumptions (CSP)'!AV18*Model!AW3534/10^9+'Assumptions (CSP)'!AV19*Model!AW3535/10^3</f>
        <v>0.7041516221</v>
      </c>
      <c r="AX3536" s="400">
        <f>'Assumptions (CSP)'!AW18*Model!AX3534/10^9+'Assumptions (CSP)'!AW19*Model!AX3535/10^3</f>
        <v>0.7402157661</v>
      </c>
      <c r="AY3536" s="400">
        <f>'Assumptions (CSP)'!AX18*Model!AY3534/10^9+'Assumptions (CSP)'!AX19*Model!AY3535/10^3</f>
        <v>0.7774190589</v>
      </c>
      <c r="AZ3536" s="400">
        <f>'Assumptions (CSP)'!AY18*Model!AZ3534/10^9+'Assumptions (CSP)'!AY19*Model!AZ3535/10^3</f>
        <v>0.8157922216</v>
      </c>
      <c r="BA3536" s="400">
        <f>'Assumptions (CSP)'!AZ18*Model!BA3534/10^9+'Assumptions (CSP)'!AZ19*Model!BA3535/10^3</f>
        <v>0.8553667408</v>
      </c>
    </row>
    <row r="3537" ht="15.75" customHeight="1">
      <c r="A3537" s="398" t="s">
        <v>36</v>
      </c>
      <c r="B3537" s="159" t="s">
        <v>351</v>
      </c>
      <c r="C3537" s="95">
        <f>C3535*'Assumptions (CSP)'!B32/10^3</f>
        <v>0.04761295</v>
      </c>
      <c r="D3537" s="95">
        <f>D3535*'Assumptions (CSP)'!C32/10^3</f>
        <v>0.0444599623</v>
      </c>
      <c r="E3537" s="95">
        <f>E3535*'Assumptions (CSP)'!D32/10^3</f>
        <v>0.05088090663</v>
      </c>
      <c r="F3537" s="95">
        <f>F3535*'Assumptions (CSP)'!E32/10^3</f>
        <v>0.04536023857</v>
      </c>
      <c r="G3537" s="95">
        <f>G3535*'Assumptions (CSP)'!F32/10^3</f>
        <v>0.04608223874</v>
      </c>
      <c r="H3537" s="95">
        <f>H3535*'Assumptions (CSP)'!G32/10^3</f>
        <v>0.04366184726</v>
      </c>
      <c r="I3537" s="95">
        <f>I3535*'Assumptions (CSP)'!H32/10^3</f>
        <v>0.03567032807</v>
      </c>
      <c r="J3537" s="95">
        <f>J3535*'Assumptions (CSP)'!I32/10^3</f>
        <v>0.04061422712</v>
      </c>
      <c r="K3537" s="95">
        <f>K3535*'Assumptions (CSP)'!J32/10^3</f>
        <v>0.04907765163</v>
      </c>
      <c r="L3537" s="95">
        <f>L3535*'Assumptions (CSP)'!K32/10^3</f>
        <v>0.03802086263</v>
      </c>
      <c r="M3537" s="95">
        <f>M3535*'Assumptions (CSP)'!L32/10^3</f>
        <v>0.04398875861</v>
      </c>
      <c r="N3537" s="95">
        <f>N3535*'Assumptions (CSP)'!M32/10^3</f>
        <v>0.03890508418</v>
      </c>
      <c r="O3537" s="95">
        <f>O3535*'Assumptions (CSP)'!N32/10^3</f>
        <v>0.03414636466</v>
      </c>
      <c r="P3537" s="95">
        <f>P3535*'Assumptions (CSP)'!O32/10^3</f>
        <v>0.07152416963</v>
      </c>
      <c r="Q3537" s="95">
        <f>Q3535*'Assumptions (CSP)'!P32/10^3</f>
        <v>0.1533348733</v>
      </c>
      <c r="R3537" s="95">
        <f>R3535*'Assumptions (CSP)'!Q32/10^3</f>
        <v>0.1721174523</v>
      </c>
      <c r="S3537" s="95">
        <f>S3535*'Assumptions (CSP)'!R32/10^3</f>
        <v>0.1606204842</v>
      </c>
      <c r="T3537" s="95">
        <f>T3535*'Assumptions (CSP)'!S32/10^3</f>
        <v>0.1826705938</v>
      </c>
      <c r="U3537" s="95">
        <f>U3535*'Assumptions (CSP)'!T32/10^3</f>
        <v>0.1852345381</v>
      </c>
      <c r="V3537" s="95">
        <f>V3535*'Assumptions (CSP)'!U32/10^3</f>
        <v>0.1835237733</v>
      </c>
      <c r="W3537" s="95">
        <f>W3535*'Assumptions (CSP)'!V32/10^3</f>
        <v>0.1865484645</v>
      </c>
      <c r="X3537" s="95">
        <f>X3535*'Assumptions (CSP)'!W32/10^3</f>
        <v>0.2103242204</v>
      </c>
      <c r="Y3537" s="95">
        <f>Y3535*'Assumptions (CSP)'!X32/10^3</f>
        <v>0.2337711605</v>
      </c>
      <c r="Z3537" s="95">
        <f>Z3535*'Assumptions (CSP)'!Y32/10^3</f>
        <v>0.2581467792</v>
      </c>
      <c r="AA3537" s="95">
        <f>AA3535*'Assumptions (CSP)'!Z32/10^3</f>
        <v>0.2829711549</v>
      </c>
      <c r="AB3537" s="95">
        <f>AB3535*'Assumptions (CSP)'!AA32/10^3</f>
        <v>0.3104320852</v>
      </c>
      <c r="AC3537" s="95">
        <f>AC3535*'Assumptions (CSP)'!AB32/10^3</f>
        <v>0.3344631774</v>
      </c>
      <c r="AD3537" s="95">
        <f>AD3535*'Assumptions (CSP)'!AC32/10^3</f>
        <v>0.3595433833</v>
      </c>
      <c r="AE3537" s="95">
        <f>AE3535*'Assumptions (CSP)'!AD32/10^3</f>
        <v>0.3840455562</v>
      </c>
      <c r="AF3537" s="95">
        <f>AF3535*'Assumptions (CSP)'!AE32/10^3</f>
        <v>0.4087878342</v>
      </c>
      <c r="AG3537" s="95">
        <f>AG3535*'Assumptions (CSP)'!AF32/10^3</f>
        <v>0.4333498598</v>
      </c>
      <c r="AH3537" s="95">
        <f>AH3535*'Assumptions (CSP)'!AG32/10^3</f>
        <v>0.4582695434</v>
      </c>
      <c r="AI3537" s="95">
        <f>AI3535*'Assumptions (CSP)'!AH32/10^3</f>
        <v>0.4810230217</v>
      </c>
      <c r="AJ3537" s="95">
        <f>AJ3535*'Assumptions (CSP)'!AI32/10^3</f>
        <v>0.5030891874</v>
      </c>
      <c r="AK3537" s="95">
        <f>AK3535*'Assumptions (CSP)'!AJ32/10^3</f>
        <v>0.5247708501</v>
      </c>
      <c r="AL3537" s="95">
        <f>AL3535*'Assumptions (CSP)'!AK32/10^3</f>
        <v>0.5468211689</v>
      </c>
      <c r="AM3537" s="95">
        <f>AM3535*'Assumptions (CSP)'!AL32/10^3</f>
        <v>0.5706665411</v>
      </c>
      <c r="AN3537" s="95">
        <f>AN3535*'Assumptions (CSP)'!AM32/10^3</f>
        <v>0.5937886586</v>
      </c>
      <c r="AO3537" s="95">
        <f>AO3535*'Assumptions (CSP)'!AN32/10^3</f>
        <v>0.6184903853</v>
      </c>
      <c r="AP3537" s="95">
        <f>AP3535*'Assumptions (CSP)'!AO32/10^3</f>
        <v>0.6430177672</v>
      </c>
      <c r="AQ3537" s="95">
        <f>AQ3535*'Assumptions (CSP)'!AP32/10^3</f>
        <v>0.6661292929</v>
      </c>
      <c r="AR3537" s="95">
        <f>AR3535*'Assumptions (CSP)'!AQ32/10^3</f>
        <v>0.6883662586</v>
      </c>
      <c r="AS3537" s="95">
        <f>AS3535*'Assumptions (CSP)'!AR32/10^3</f>
        <v>0.7099289631</v>
      </c>
      <c r="AT3537" s="95">
        <f>AT3535*'Assumptions (CSP)'!AS32/10^3</f>
        <v>0.7315783943</v>
      </c>
      <c r="AU3537" s="95">
        <f>AU3535*'Assumptions (CSP)'!AT32/10^3</f>
        <v>0.7535346245</v>
      </c>
      <c r="AV3537" s="95">
        <f>AV3535*'Assumptions (CSP)'!AU32/10^3</f>
        <v>0.7751937295</v>
      </c>
      <c r="AW3537" s="95">
        <f>AW3535*'Assumptions (CSP)'!AV32/10^3</f>
        <v>0.7949867891</v>
      </c>
      <c r="AX3537" s="95">
        <f>AX3535*'Assumptions (CSP)'!AW32/10^3</f>
        <v>0.8169452596</v>
      </c>
      <c r="AY3537" s="95">
        <f>AY3535*'Assumptions (CSP)'!AX32/10^3</f>
        <v>0.8500061991</v>
      </c>
      <c r="AZ3537" s="95">
        <f>AZ3535*'Assumptions (CSP)'!AY32/10^3</f>
        <v>0.8756455535</v>
      </c>
      <c r="BA3537" s="95">
        <f>BA3535*'Assumptions (CSP)'!AZ32/10^3</f>
        <v>0.8956352963</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0.041560068</v>
      </c>
      <c r="X3538" s="95">
        <f>X3534*'Assumptions (CSP)'!W36*'Assumptions (Hydro)'!W32*365/10^9</f>
        <v>0.04878408154</v>
      </c>
      <c r="Y3538" s="95">
        <f>Y3534*'Assumptions (CSP)'!X36*'Assumptions (Hydro)'!X32*365/10^9</f>
        <v>0.05620708425</v>
      </c>
      <c r="Z3538" s="95">
        <f>Z3534*'Assumptions (CSP)'!Y36*'Assumptions (Hydro)'!Y32*365/10^9</f>
        <v>0.0642101721</v>
      </c>
      <c r="AA3538" s="95">
        <f>AA3534*'Assumptions (CSP)'!Z36*'Assumptions (Hydro)'!Z32*365/10^9</f>
        <v>0.07265157938</v>
      </c>
      <c r="AB3538" s="95">
        <f>AB3534*'Assumptions (CSP)'!AA36*'Assumptions (Hydro)'!AA32*365/10^9</f>
        <v>0.08212583381</v>
      </c>
      <c r="AC3538" s="95">
        <f>AC3534*'Assumptions (CSP)'!AB36*'Assumptions (Hydro)'!AB32*365/10^9</f>
        <v>0.09099645936</v>
      </c>
      <c r="AD3538" s="95">
        <f>AD3534*'Assumptions (CSP)'!AC36*'Assumptions (Hydro)'!AC32*365/10^9</f>
        <v>0.1004774622</v>
      </c>
      <c r="AE3538" s="95">
        <f>AE3534*'Assumptions (CSP)'!AD36*'Assumptions (Hydro)'!AD32*365/10^9</f>
        <v>0.1100701985</v>
      </c>
      <c r="AF3538" s="95">
        <f>AF3534*'Assumptions (CSP)'!AE36*'Assumptions (Hydro)'!AE32*365/10^9</f>
        <v>0.120069578</v>
      </c>
      <c r="AG3538" s="95">
        <f>AG3534*'Assumptions (CSP)'!AF36*'Assumptions (Hydro)'!AF32*365/10^9</f>
        <v>0.1304062584</v>
      </c>
      <c r="AH3538" s="95">
        <f>AH3534*'Assumptions (CSP)'!AG36*'Assumptions (Hydro)'!AG32*365/10^9</f>
        <v>0.1412902073</v>
      </c>
      <c r="AI3538" s="95">
        <f>AI3534*'Assumptions (CSP)'!AH36*'Assumptions (Hydro)'!AH32*365/10^9</f>
        <v>0.1519226906</v>
      </c>
      <c r="AJ3538" s="95">
        <f>AJ3534*'Assumptions (CSP)'!AI36*'Assumptions (Hydro)'!AI32*365/10^9</f>
        <v>0.1627675873</v>
      </c>
      <c r="AK3538" s="95">
        <f>AK3534*'Assumptions (CSP)'!AJ36*'Assumptions (Hydro)'!AJ32*365/10^9</f>
        <v>0.1739211882</v>
      </c>
      <c r="AL3538" s="95">
        <f>AL3534*'Assumptions (CSP)'!AK36*'Assumptions (Hydro)'!AK32*365/10^9</f>
        <v>0.1856535498</v>
      </c>
      <c r="AM3538" s="95">
        <f>AM3534*'Assumptions (CSP)'!AL36*'Assumptions (Hydro)'!AL32*365/10^9</f>
        <v>0.1984991734</v>
      </c>
      <c r="AN3538" s="95">
        <f>AN3534*'Assumptions (CSP)'!AM36*'Assumptions (Hydro)'!AM32*365/10^9</f>
        <v>0.2115809195</v>
      </c>
      <c r="AO3538" s="95">
        <f>AO3534*'Assumptions (CSP)'!AN36*'Assumptions (Hydro)'!AN32*365/10^9</f>
        <v>0.225712357</v>
      </c>
      <c r="AP3538" s="95">
        <f>AP3534*'Assumptions (CSP)'!AO36*'Assumptions (Hydro)'!AO32*365/10^9</f>
        <v>0.2403462838</v>
      </c>
      <c r="AQ3538" s="95">
        <f>AQ3534*'Assumptions (CSP)'!AP36*'Assumptions (Hydro)'!AP32*365/10^9</f>
        <v>0.2550366407</v>
      </c>
      <c r="AR3538" s="95">
        <f>AR3534*'Assumptions (CSP)'!AQ36*'Assumptions (Hydro)'!AQ32*365/10^9</f>
        <v>0.2700014096</v>
      </c>
      <c r="AS3538" s="95">
        <f>AS3534*'Assumptions (CSP)'!AR36*'Assumptions (Hydro)'!AR32*365/10^9</f>
        <v>0.2853124444</v>
      </c>
      <c r="AT3538" s="95">
        <f>AT3534*'Assumptions (CSP)'!AS36*'Assumptions (Hydro)'!AS32*365/10^9</f>
        <v>0.3013349503</v>
      </c>
      <c r="AU3538" s="95">
        <f>AU3534*'Assumptions (CSP)'!AT36*'Assumptions (Hydro)'!AT32*365/10^9</f>
        <v>0.3181655201</v>
      </c>
      <c r="AV3538" s="95">
        <f>AV3534*'Assumptions (CSP)'!AU36*'Assumptions (Hydro)'!AU32*365/10^9</f>
        <v>0.3355974525</v>
      </c>
      <c r="AW3538" s="95">
        <f>AW3534*'Assumptions (CSP)'!AV36*'Assumptions (Hydro)'!AV32*365/10^9</f>
        <v>0.352872138</v>
      </c>
      <c r="AX3538" s="95">
        <f>AX3534*'Assumptions (CSP)'!AW36*'Assumptions (Hydro)'!AW32*365/10^9</f>
        <v>0.3718759803</v>
      </c>
      <c r="AY3538" s="95">
        <f>AY3534*'Assumptions (CSP)'!AX36*'Assumptions (Hydro)'!AX32*365/10^9</f>
        <v>0.3969344715</v>
      </c>
      <c r="AZ3538" s="95">
        <f>AZ3534*'Assumptions (CSP)'!AY36*'Assumptions (Hydro)'!AY32*365/10^9</f>
        <v>0.4194718426</v>
      </c>
      <c r="BA3538" s="95">
        <f>BA3534*'Assumptions (CSP)'!AZ36*'Assumptions (Hydro)'!AZ32*365/10^9</f>
        <v>0.4402362814</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7.5</v>
      </c>
      <c r="M3539" s="153">
        <v>0.0</v>
      </c>
      <c r="N3539" s="153">
        <v>0.0</v>
      </c>
      <c r="O3539" s="153">
        <v>0.0</v>
      </c>
      <c r="P3539" s="153">
        <v>524.8</v>
      </c>
      <c r="Q3539" s="153">
        <v>405.0</v>
      </c>
      <c r="R3539" s="153">
        <v>0.0</v>
      </c>
      <c r="S3539" s="153">
        <v>0.0</v>
      </c>
      <c r="T3539" s="153">
        <v>0.0</v>
      </c>
      <c r="U3539" s="153">
        <v>0.0</v>
      </c>
      <c r="V3539" s="153">
        <v>0.0</v>
      </c>
      <c r="W3539" s="173">
        <f>W3534-V3534</f>
        <v>0</v>
      </c>
      <c r="X3539" s="401">
        <f t="shared" ref="X3539:BA3539" si="105">if(X3534&gt;X3533,X3534-X3533,0)</f>
        <v>213.4740455</v>
      </c>
      <c r="Y3539" s="401">
        <f t="shared" si="105"/>
        <v>213.4740455</v>
      </c>
      <c r="Z3539" s="401">
        <f t="shared" si="105"/>
        <v>213.4740455</v>
      </c>
      <c r="AA3539" s="401">
        <f t="shared" si="105"/>
        <v>213.4740455</v>
      </c>
      <c r="AB3539" s="401">
        <f t="shared" si="105"/>
        <v>213.4740455</v>
      </c>
      <c r="AC3539" s="401">
        <f t="shared" si="105"/>
        <v>213.4740455</v>
      </c>
      <c r="AD3539" s="401">
        <f t="shared" si="105"/>
        <v>213.4740455</v>
      </c>
      <c r="AE3539" s="401">
        <f t="shared" si="105"/>
        <v>213.4740455</v>
      </c>
      <c r="AF3539" s="401">
        <f t="shared" si="105"/>
        <v>213.4740455</v>
      </c>
      <c r="AG3539" s="401">
        <f t="shared" si="105"/>
        <v>213.4740455</v>
      </c>
      <c r="AH3539" s="401">
        <f t="shared" si="105"/>
        <v>213.4740455</v>
      </c>
      <c r="AI3539" s="401">
        <f t="shared" si="105"/>
        <v>213.4740455</v>
      </c>
      <c r="AJ3539" s="401">
        <f t="shared" si="105"/>
        <v>213.4740455</v>
      </c>
      <c r="AK3539" s="401">
        <f t="shared" si="105"/>
        <v>213.4740455</v>
      </c>
      <c r="AL3539" s="401">
        <f t="shared" si="105"/>
        <v>213.4740455</v>
      </c>
      <c r="AM3539" s="401">
        <f t="shared" si="105"/>
        <v>213.4740455</v>
      </c>
      <c r="AN3539" s="401">
        <f t="shared" si="105"/>
        <v>213.4740455</v>
      </c>
      <c r="AO3539" s="401">
        <f t="shared" si="105"/>
        <v>213.4740455</v>
      </c>
      <c r="AP3539" s="401">
        <f t="shared" si="105"/>
        <v>213.4740455</v>
      </c>
      <c r="AQ3539" s="401">
        <f t="shared" si="105"/>
        <v>213.4740455</v>
      </c>
      <c r="AR3539" s="401">
        <f t="shared" si="105"/>
        <v>213.4740455</v>
      </c>
      <c r="AS3539" s="401">
        <f t="shared" si="105"/>
        <v>213.4740455</v>
      </c>
      <c r="AT3539" s="401">
        <f t="shared" si="105"/>
        <v>213.4740455</v>
      </c>
      <c r="AU3539" s="401">
        <f t="shared" si="105"/>
        <v>213.4740455</v>
      </c>
      <c r="AV3539" s="401">
        <f t="shared" si="105"/>
        <v>213.4740455</v>
      </c>
      <c r="AW3539" s="401">
        <f t="shared" si="105"/>
        <v>213.4740455</v>
      </c>
      <c r="AX3539" s="401">
        <f t="shared" si="105"/>
        <v>213.4740455</v>
      </c>
      <c r="AY3539" s="401">
        <f t="shared" si="105"/>
        <v>213.4740455</v>
      </c>
      <c r="AZ3539" s="401">
        <f t="shared" si="105"/>
        <v>213.4740455</v>
      </c>
      <c r="BA3539" s="401">
        <f t="shared" si="105"/>
        <v>213.4740455</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0.01310202773</v>
      </c>
      <c r="J3541" s="218">
        <f t="shared" si="106"/>
        <v>0.01324821969</v>
      </c>
      <c r="K3541" s="218">
        <f t="shared" si="106"/>
        <v>0.01301841083</v>
      </c>
      <c r="L3541" s="218">
        <f t="shared" si="106"/>
        <v>0</v>
      </c>
      <c r="M3541" s="218">
        <f t="shared" si="106"/>
        <v>0</v>
      </c>
      <c r="N3541" s="218">
        <f t="shared" si="106"/>
        <v>0.866885519</v>
      </c>
      <c r="O3541" s="218">
        <f t="shared" si="106"/>
        <v>1.504946552</v>
      </c>
      <c r="P3541" s="218">
        <f t="shared" si="106"/>
        <v>1.455121339</v>
      </c>
      <c r="Q3541" s="218">
        <f t="shared" si="106"/>
        <v>1.229706335</v>
      </c>
      <c r="R3541" s="218">
        <f t="shared" si="106"/>
        <v>0.6100984094</v>
      </c>
      <c r="S3541" s="218">
        <f t="shared" si="106"/>
        <v>0</v>
      </c>
      <c r="T3541" s="218">
        <f t="shared" si="106"/>
        <v>0</v>
      </c>
      <c r="U3541" s="218">
        <f t="shared" si="106"/>
        <v>0</v>
      </c>
      <c r="V3541" s="218">
        <f t="shared" si="106"/>
        <v>0</v>
      </c>
      <c r="W3541" s="218">
        <f t="shared" si="106"/>
        <v>0.2756786747</v>
      </c>
      <c r="X3541" s="218">
        <f t="shared" si="106"/>
        <v>0.5257198359</v>
      </c>
      <c r="Y3541" s="218">
        <f t="shared" si="106"/>
        <v>0.7746745651</v>
      </c>
      <c r="Z3541" s="218">
        <f t="shared" si="106"/>
        <v>0.7561646776</v>
      </c>
      <c r="AA3541" s="218">
        <f t="shared" si="106"/>
        <v>0.7363980181</v>
      </c>
      <c r="AB3541" s="218">
        <f t="shared" si="106"/>
        <v>0.7248591068</v>
      </c>
      <c r="AC3541" s="218">
        <f t="shared" si="106"/>
        <v>0.7118422259</v>
      </c>
      <c r="AD3541" s="218">
        <f t="shared" si="106"/>
        <v>0.6993116618</v>
      </c>
      <c r="AE3541" s="218">
        <f t="shared" si="106"/>
        <v>0.6899058587</v>
      </c>
      <c r="AF3541" s="218">
        <f t="shared" si="106"/>
        <v>0.6772266425</v>
      </c>
      <c r="AG3541" s="218">
        <f t="shared" si="106"/>
        <v>0.6686353145</v>
      </c>
      <c r="AH3541" s="218">
        <f t="shared" si="106"/>
        <v>0.6660372953</v>
      </c>
      <c r="AI3541" s="218">
        <f t="shared" si="106"/>
        <v>0.6664408084</v>
      </c>
      <c r="AJ3541" s="218">
        <f t="shared" si="106"/>
        <v>0.6686032541</v>
      </c>
      <c r="AK3541" s="218">
        <f t="shared" si="106"/>
        <v>0.6685607912</v>
      </c>
      <c r="AL3541" s="218">
        <f t="shared" si="106"/>
        <v>0.6721164195</v>
      </c>
      <c r="AM3541" s="218">
        <f t="shared" si="106"/>
        <v>0.6761608516</v>
      </c>
      <c r="AN3541" s="218">
        <f t="shared" si="106"/>
        <v>0.6822643957</v>
      </c>
      <c r="AO3541" s="218">
        <f t="shared" si="106"/>
        <v>0.690233767</v>
      </c>
      <c r="AP3541" s="218">
        <f t="shared" si="106"/>
        <v>0.6998559178</v>
      </c>
      <c r="AQ3541" s="218">
        <f t="shared" si="106"/>
        <v>0.7086111554</v>
      </c>
      <c r="AR3541" s="218">
        <f t="shared" si="106"/>
        <v>0.7181074783</v>
      </c>
      <c r="AS3541" s="218">
        <f t="shared" si="106"/>
        <v>0.7287228743</v>
      </c>
      <c r="AT3541" s="218">
        <f t="shared" si="106"/>
        <v>0.7408632938</v>
      </c>
      <c r="AU3541" s="218">
        <f t="shared" si="106"/>
        <v>0.7528472687</v>
      </c>
      <c r="AV3541" s="218">
        <f t="shared" si="106"/>
        <v>0.7653765305</v>
      </c>
      <c r="AW3541" s="218">
        <f t="shared" si="106"/>
        <v>0.7784748109</v>
      </c>
      <c r="AX3541" s="218">
        <f t="shared" si="106"/>
        <v>0.7917928569</v>
      </c>
      <c r="AY3541" s="218">
        <f t="shared" si="106"/>
        <v>0.5366354167</v>
      </c>
      <c r="AZ3541" s="218">
        <f t="shared" si="106"/>
        <v>0.2726456516</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0.01310202773</v>
      </c>
      <c r="J3551" s="95">
        <f>IF($L$3539&gt;0,'Assumptions (CSP)'!$V$14*Model!$L$3539*'Assumptions (CSP)'!I$2/10^9,0)</f>
        <v>0.01324821969</v>
      </c>
      <c r="K3551" s="95">
        <f>IF($L$3539&gt;0,'Assumptions (CSP)'!$V$14*Model!$L$3539*'Assumptions (CSP)'!J$2/10^9,0)</f>
        <v>0.01301841083</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0.866885519</v>
      </c>
      <c r="O3556" s="95">
        <f>IF($P$3539&gt;0,'Assumptions (CSP)'!$V$14*Model!$P$3539*'Assumptions (CSP)'!N$2/10^9,0)</f>
        <v>0.8494256296</v>
      </c>
      <c r="P3556" s="95">
        <f>IF($P$3539&gt;0,'Assumptions (CSP)'!$V$14*Model!$P$3539*'Assumptions (CSP)'!O$2/10^9,0)</f>
        <v>0.8213031608</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0.6555209222</v>
      </c>
      <c r="P3557" s="95">
        <f>IF($R$3539&gt;0,'Assumptions (CSP)'!$V$14*Model!$R$3539*'Assumptions (CSP)'!O$2/10^9,0)</f>
        <v>0</v>
      </c>
      <c r="Q3557" s="95">
        <f>IF($Q$3539&gt;0,'Assumptions (CSP)'!$V$14*Model!$Q$3539*'Assumptions (CSP)'!P$2/10^9,0)</f>
        <v>0.6148531675</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0.6338181786</v>
      </c>
      <c r="Q3558" s="95">
        <f>IF($Q$3539&gt;0,'Assumptions (CSP)'!$V$14*Model!$Q$3539*'Assumptions (CSP)'!P$2/10^9,0)</f>
        <v>0.6148531675</v>
      </c>
      <c r="R3558" s="95">
        <f>IF($Q$3539&gt;0,'Assumptions (CSP)'!$V$14*Model!$Q$3539*'Assumptions (CSP)'!Q$2/10^9,0)</f>
        <v>0.6100984094</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0.2756786747</v>
      </c>
      <c r="X3565" s="95">
        <f>IF($X$3539&gt;0,'Assumptions (CSP)'!$V$14*Model!$X$3539*'Assumptions (CSP)'!W$2/10^9,0)</f>
        <v>0.262859918</v>
      </c>
      <c r="Y3565" s="95">
        <f>IF($X$3539&gt;0,'Assumptions (CSP)'!$V$14*Model!$X$3539*'Assumptions (CSP)'!X$2/10^9,0)</f>
        <v>0.258224855</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0.262859918</v>
      </c>
      <c r="Y3566" s="95">
        <f>IF($Y$3539&gt;0,'Assumptions (CSP)'!$V$14*Model!$Y$3539*'Assumptions (CSP)'!X$2/10^9,0)</f>
        <v>0.258224855</v>
      </c>
      <c r="Z3566" s="95">
        <f>IF($Y$3539&gt;0,'Assumptions (CSP)'!$V$14*Model!$Y$3539*'Assumptions (CSP)'!Y$2/10^9,0)</f>
        <v>0.2520548925</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0.258224855</v>
      </c>
      <c r="Z3567" s="95">
        <f>IF($Z$3539&gt;0,'Assumptions (CSP)'!$V$14*Model!$Z$3539*'Assumptions (CSP)'!Y$2/10^9,0)</f>
        <v>0.2520548925</v>
      </c>
      <c r="AA3567" s="95">
        <f>IF($Z$3539&gt;0,'Assumptions (CSP)'!$V$14*Model!$Z$3539*'Assumptions (CSP)'!Z$2/10^9,0)</f>
        <v>0.245466006</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0.2520548925</v>
      </c>
      <c r="AA3568" s="95">
        <f>IF($AA$3539&gt;0,'Assumptions (CSP)'!$V$14*Model!$AA$3539*'Assumptions (CSP)'!Z$2/10^9,0)</f>
        <v>0.245466006</v>
      </c>
      <c r="AB3568" s="95">
        <f>IF($AA$3539&gt;0,'Assumptions (CSP)'!$V$14*Model!$AA$3539*'Assumptions (CSP)'!AA$2/10^9,0)</f>
        <v>0.2416197023</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0.245466006</v>
      </c>
      <c r="AB3569" s="95">
        <f>IF($AB$3539&gt;0,'Assumptions (CSP)'!$V$14*Model!$AB$3539*'Assumptions (CSP)'!AA$2/10^9,0)</f>
        <v>0.2416197023</v>
      </c>
      <c r="AC3569" s="95">
        <f>IF($AB$3539&gt;0,'Assumptions (CSP)'!$V$14*Model!$AB$3539*'Assumptions (CSP)'!AB$2/10^9,0)</f>
        <v>0.237280742</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0.2416197023</v>
      </c>
      <c r="AC3570" s="95">
        <f>IF($AB$3539&gt;0,'Assumptions (CSP)'!$V$14*Model!$AB$3539*'Assumptions (CSP)'!AB$2/10^9,0)</f>
        <v>0.237280742</v>
      </c>
      <c r="AD3570" s="95">
        <f>IF($AB$3539&gt;0,'Assumptions (CSP)'!$V$14*Model!$AB$3539*'Assumptions (CSP)'!AC$2/10^9,0)</f>
        <v>0.2331038873</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0.237280742</v>
      </c>
      <c r="AD3571" s="95">
        <f>IF($AC$3539&gt;0,'Assumptions (CSP)'!$V$14*Model!$AC$3539*'Assumptions (CSP)'!AC$2/10^9,0)</f>
        <v>0.2331038873</v>
      </c>
      <c r="AE3571" s="95">
        <f>IF($AC$3539&gt;0,'Assumptions (CSP)'!$V$14*Model!$AC$3539*'Assumptions (CSP)'!AD$2/10^9,0)</f>
        <v>0.2299686196</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0.2331038873</v>
      </c>
      <c r="AE3572" s="95">
        <f>IF($AD$3539&gt;0,'Assumptions (CSP)'!$V$14*Model!$AD$3539*'Assumptions (CSP)'!AD$2/10^9,0)</f>
        <v>0.2299686196</v>
      </c>
      <c r="AF3572" s="95">
        <f>IF($AD$3539&gt;0,'Assumptions (CSP)'!$V$14*Model!$AD$3539*'Assumptions (CSP)'!AE$2/10^9,0)</f>
        <v>0.2257422142</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0.2299686196</v>
      </c>
      <c r="AF3573" s="95">
        <f>IF($AE$3539&gt;0,'Assumptions (CSP)'!$V$14*Model!$AE$3539*'Assumptions (CSP)'!AE$2/10^9,0)</f>
        <v>0.2257422142</v>
      </c>
      <c r="AG3573" s="95">
        <f>IF($AE$3539&gt;0,'Assumptions (CSP)'!$V$14*Model!$AE$3539*'Assumptions (CSP)'!AF$2/10^9,0)</f>
        <v>0.2228784382</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0.2257422142</v>
      </c>
      <c r="AG3574" s="95">
        <f>IF($AF$3539&gt;0,'Assumptions (CSP)'!$V$14*Model!$AF$3539*'Assumptions (CSP)'!AF$2/10^9,0)</f>
        <v>0.2228784382</v>
      </c>
      <c r="AH3574" s="95">
        <f>IF($AF$3539&gt;0,'Assumptions (CSP)'!$V$14*Model!$AF$3539*'Assumptions (CSP)'!AG$2/10^9,0)</f>
        <v>0.2220124318</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0.2228784382</v>
      </c>
      <c r="AH3575" s="95">
        <f>IF($AG$3539&gt;0,'Assumptions (CSP)'!$V$14*Model!$AG$3539*'Assumptions (CSP)'!AG$2/10^9,0)</f>
        <v>0.2220124318</v>
      </c>
      <c r="AI3575" s="95">
        <f>IF($AG$3539&gt;0,'Assumptions (CSP)'!$V$14*Model!$AG$3539*'Assumptions (CSP)'!AH$2/10^9,0)</f>
        <v>0.2221469361</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0.2220124318</v>
      </c>
      <c r="AI3576" s="95">
        <f>IF($AH$3539&gt;0,'Assumptions (CSP)'!$V$14*Model!$AH$3539*'Assumptions (CSP)'!AH$2/10^9,0)</f>
        <v>0.2221469361</v>
      </c>
      <c r="AJ3576" s="95">
        <f>IF($AH$3539&gt;0,'Assumptions (CSP)'!$V$14*Model!$AH$3539*'Assumptions (CSP)'!AI$2/10^9,0)</f>
        <v>0.2228677514</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0.2221469361</v>
      </c>
      <c r="AJ3577" s="95">
        <f>IF($AI$3539&gt;0,'Assumptions (CSP)'!$V$14*Model!$AI$3539*'Assumptions (CSP)'!AI$2/10^9,0)</f>
        <v>0.2228677514</v>
      </c>
      <c r="AK3577" s="95">
        <f>IF($AI$3539&gt;0,'Assumptions (CSP)'!$V$14*Model!$AI$3539*'Assumptions (CSP)'!AJ$2/10^9,0)</f>
        <v>0.2228535971</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0.2228677514</v>
      </c>
      <c r="AK3578" s="95">
        <f>IF($AJ$3539&gt;0,'Assumptions (CSP)'!$V$14*Model!$AJ$3539*'Assumptions (CSP)'!AJ$2/10^9,0)</f>
        <v>0.2228535971</v>
      </c>
      <c r="AL3578" s="95">
        <f>IF($AJ$3539&gt;0,'Assumptions (CSP)'!$V$14*Model!$AJ$3539*'Assumptions (CSP)'!AK$2/10^9,0)</f>
        <v>0.2240388065</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0.2228535971</v>
      </c>
      <c r="AL3579" s="95">
        <f>IF($AK$3539&gt;0,'Assumptions (CSP)'!$V$14*Model!$AK$3539*'Assumptions (CSP)'!AK$2/10^9,0)</f>
        <v>0.2240388065</v>
      </c>
      <c r="AM3579" s="95">
        <f>IF($AK$3539&gt;0,'Assumptions (CSP)'!$V$14*Model!$AK$3539*'Assumptions (CSP)'!AL$2/10^9,0)</f>
        <v>0.2253869505</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0.2240388065</v>
      </c>
      <c r="AM3580" s="95">
        <f>IF($AL$3539&gt;0,'Assumptions (CSP)'!$V$14*Model!$AL$3539*'Assumptions (CSP)'!AL$2/10^9,0)</f>
        <v>0.2253869505</v>
      </c>
      <c r="AN3580" s="95">
        <f>IF($AL$3539&gt;0,'Assumptions (CSP)'!$V$14*Model!$AL$3539*'Assumptions (CSP)'!AM$2/10^9,0)</f>
        <v>0.2274214652</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0.2253869505</v>
      </c>
      <c r="AN3581" s="95">
        <f>IF($AM$3539&gt;0,'Assumptions (CSP)'!$V$14*Model!$AM$3539*'Assumptions (CSP)'!AM$2/10^9,0)</f>
        <v>0.2274214652</v>
      </c>
      <c r="AO3581" s="95">
        <f>IF($AM$3539&gt;0,'Assumptions (CSP)'!$V$14*Model!$AM$3539*'Assumptions (CSP)'!AN$2/10^9,0)</f>
        <v>0.2300779223</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0.2274214652</v>
      </c>
      <c r="AO3582" s="95">
        <f>IF($AN$3539&gt;0,'Assumptions (CSP)'!$V$14*Model!$AN$3539*'Assumptions (CSP)'!AN$2/10^9,0)</f>
        <v>0.2300779223</v>
      </c>
      <c r="AP3582" s="95">
        <f>IF($AN$3539&gt;0,'Assumptions (CSP)'!$V$14*Model!$AN$3539*'Assumptions (CSP)'!AO$2/10^9,0)</f>
        <v>0.2332853059</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0.2300779223</v>
      </c>
      <c r="AP3583" s="95">
        <f>IF($AO$3539&gt;0,'Assumptions (CSP)'!$V$14*Model!$AO$3539*'Assumptions (CSP)'!AO$2/10^9,0)</f>
        <v>0.2332853059</v>
      </c>
      <c r="AQ3583" s="95">
        <f>IF($AO$3539&gt;0,'Assumptions (CSP)'!$V$14*Model!$AO$3539*'Assumptions (CSP)'!AP$2/10^9,0)</f>
        <v>0.2362037185</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0.2332853059</v>
      </c>
      <c r="AQ3584" s="95">
        <f>IF($AP$3539&gt;0,'Assumptions (CSP)'!$V$14*Model!$AP$3539*'Assumptions (CSP)'!AP$2/10^9,0)</f>
        <v>0.2362037185</v>
      </c>
      <c r="AR3584" s="95">
        <f>IF($AP$3539&gt;0,'Assumptions (CSP)'!$V$14*Model!$AP$3539*'Assumptions (CSP)'!AQ$2/10^9,0)</f>
        <v>0.2393691594</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0.2362037185</v>
      </c>
      <c r="AR3585" s="95">
        <f>IF($AQ$3539&gt;0,'Assumptions (CSP)'!$V$14*Model!$AQ$3539*'Assumptions (CSP)'!AQ$2/10^9,0)</f>
        <v>0.2393691594</v>
      </c>
      <c r="AS3585" s="95">
        <f>IF($AQ$3539&gt;0,'Assumptions (CSP)'!$V$14*Model!$AQ$3539*'Assumptions (CSP)'!AR$2/10^9,0)</f>
        <v>0.2429076248</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0.2393691594</v>
      </c>
      <c r="AS3586" s="95">
        <f>IF($AR$3539&gt;0,'Assumptions (CSP)'!$V$14*Model!$AR$3539*'Assumptions (CSP)'!AR$2/10^9,0)</f>
        <v>0.2429076248</v>
      </c>
      <c r="AT3586" s="95">
        <f>IF($AR$3539&gt;0,'Assumptions (CSP)'!$V$14*Model!$AR$3539*'Assumptions (CSP)'!AS$2/10^9,0)</f>
        <v>0.2469544313</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0.2429076248</v>
      </c>
      <c r="AT3587" s="95">
        <f>IF($AS$3539&gt;0,'Assumptions (CSP)'!$V$14*Model!$AS$3539*'Assumptions (CSP)'!AS$2/10^9,0)</f>
        <v>0.2469544313</v>
      </c>
      <c r="AU3587" s="95">
        <f>IF($AS$3539&gt;0,'Assumptions (CSP)'!$V$14*Model!$AS$3539*'Assumptions (CSP)'!AT$2/10^9,0)</f>
        <v>0.2509490896</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0.2469544313</v>
      </c>
      <c r="AU3588" s="95">
        <f>IF($AT$3539&gt;0,'Assumptions (CSP)'!$V$14*Model!$AT$3539*'Assumptions (CSP)'!AT$2/10^9,0)</f>
        <v>0.2509490896</v>
      </c>
      <c r="AV3588" s="95">
        <f>IF($AT$3539&gt;0,'Assumptions (CSP)'!$V$14*Model!$AT$3539*'Assumptions (CSP)'!AU$2/10^9,0)</f>
        <v>0.2551255102</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0.2509490896</v>
      </c>
      <c r="AV3589" s="95">
        <f>IF($AU$3539&gt;0,'Assumptions (CSP)'!$V$14*Model!$AU$3539*'Assumptions (CSP)'!AU$2/10^9,0)</f>
        <v>0.2551255102</v>
      </c>
      <c r="AW3589" s="95">
        <f>IF($AU$3539&gt;0,'Assumptions (CSP)'!$V$14*Model!$AU$3539*'Assumptions (CSP)'!AV$2/10^9,0)</f>
        <v>0.2594916036</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0.2551255102</v>
      </c>
      <c r="AW3590" s="95">
        <f>IF($AV$3539&gt;0,'Assumptions (CSP)'!$V$14*Model!$AV$3539*'Assumptions (CSP)'!AV$2/10^9,0)</f>
        <v>0.2594916036</v>
      </c>
      <c r="AX3590" s="95">
        <f>IF($AV$3539&gt;0,'Assumptions (CSP)'!$V$14*Model!$AV$3539*'Assumptions (CSP)'!AW$2/10^9,0)</f>
        <v>0.2639309523</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0.2594916036</v>
      </c>
      <c r="AX3591" s="95">
        <f>IF($AW$3539&gt;0,'Assumptions (CSP)'!$V$14*Model!$AW$3539*'Assumptions (CSP)'!AW$2/10^9,0)</f>
        <v>0.2639309523</v>
      </c>
      <c r="AY3591" s="95">
        <f>IF($AW$3539&gt;0,'Assumptions (CSP)'!$V$14*Model!$AW$3539*'Assumptions (CSP)'!AX$2/10^9,0)</f>
        <v>0.2683177084</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0.2639309523</v>
      </c>
      <c r="AY3592" s="95">
        <f>IF($AX$3539&gt;0,'Assumptions (CSP)'!$V$14*Model!$AX$3539*'Assumptions (CSP)'!AX$2/10^9,0)</f>
        <v>0.2683177084</v>
      </c>
      <c r="AZ3592" s="95">
        <f>IF($AX$3539&gt;0,'Assumptions (CSP)'!$V$14*Model!$AX$3539*'Assumptions (CSP)'!AY$2/10^9,0)</f>
        <v>0.2726456516</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0.007861216638</v>
      </c>
      <c r="J3598" s="95">
        <f>'Assumptions (CSP)'!$V$5*Model!J3541</f>
        <v>0.007948931813</v>
      </c>
      <c r="K3598" s="95">
        <f>'Assumptions (CSP)'!$V$5*Model!K3541</f>
        <v>0.007811046501</v>
      </c>
      <c r="L3598" s="95">
        <f>'Assumptions (CSP)'!$V$5*Model!L3541</f>
        <v>0</v>
      </c>
      <c r="M3598" s="95">
        <f>'Assumptions (CSP)'!$V$5*Model!M3541</f>
        <v>0</v>
      </c>
      <c r="N3598" s="95">
        <f>'Assumptions (CSP)'!$V$5*Model!N3541</f>
        <v>0.5201313114</v>
      </c>
      <c r="O3598" s="95">
        <f>'Assumptions (CSP)'!$V$5*Model!O3541</f>
        <v>0.9029679311</v>
      </c>
      <c r="P3598" s="95">
        <f>'Assumptions (CSP)'!$V$5*Model!P3541</f>
        <v>0.8730728036</v>
      </c>
      <c r="Q3598" s="95">
        <f>'Assumptions (CSP)'!$V$5*Model!Q3541</f>
        <v>0.737823801</v>
      </c>
      <c r="R3598" s="95">
        <f>'Assumptions (CSP)'!$V$5*Model!R3541</f>
        <v>0.3660590457</v>
      </c>
      <c r="S3598" s="95">
        <f>'Assumptions (CSP)'!$V$5*Model!S3541</f>
        <v>0</v>
      </c>
      <c r="T3598" s="95">
        <f>'Assumptions (CSP)'!$V$5*Model!T3541</f>
        <v>0</v>
      </c>
      <c r="U3598" s="95">
        <f>'Assumptions (CSP)'!$V$5*Model!U3541</f>
        <v>0</v>
      </c>
      <c r="V3598" s="95">
        <f>'Assumptions (CSP)'!$V$5*Model!V3541</f>
        <v>0</v>
      </c>
      <c r="W3598" s="95">
        <f>'Assumptions (CSP)'!$V$5*Model!W3541</f>
        <v>0.1654072048</v>
      </c>
      <c r="X3598" s="95">
        <f>'Assumptions (CSP)'!$V$5*Model!X3541</f>
        <v>0.3154319015</v>
      </c>
      <c r="Y3598" s="95">
        <f>'Assumptions (CSP)'!$V$5*Model!Y3541</f>
        <v>0.4648047391</v>
      </c>
      <c r="Z3598" s="95">
        <f>'Assumptions (CSP)'!$V$5*Model!Z3541</f>
        <v>0.4536988065</v>
      </c>
      <c r="AA3598" s="95">
        <f>'Assumptions (CSP)'!$V$5*Model!AA3541</f>
        <v>0.4418388108</v>
      </c>
      <c r="AB3598" s="95">
        <f>'Assumptions (CSP)'!$V$5*Model!AB3541</f>
        <v>0.4349154641</v>
      </c>
      <c r="AC3598" s="95">
        <f>'Assumptions (CSP)'!$V$5*Model!AC3541</f>
        <v>0.4271053356</v>
      </c>
      <c r="AD3598" s="95">
        <f>'Assumptions (CSP)'!$V$5*Model!AD3541</f>
        <v>0.4195869971</v>
      </c>
      <c r="AE3598" s="95">
        <f>'Assumptions (CSP)'!$V$5*Model!AE3541</f>
        <v>0.4139435152</v>
      </c>
      <c r="AF3598" s="95">
        <f>'Assumptions (CSP)'!$V$5*Model!AF3541</f>
        <v>0.4063359855</v>
      </c>
      <c r="AG3598" s="95">
        <f>'Assumptions (CSP)'!$V$5*Model!AG3541</f>
        <v>0.4011811887</v>
      </c>
      <c r="AH3598" s="95">
        <f>'Assumptions (CSP)'!$V$5*Model!AH3541</f>
        <v>0.3996223772</v>
      </c>
      <c r="AI3598" s="95">
        <f>'Assumptions (CSP)'!$V$5*Model!AI3541</f>
        <v>0.3998644851</v>
      </c>
      <c r="AJ3598" s="95">
        <f>'Assumptions (CSP)'!$V$5*Model!AJ3541</f>
        <v>0.4011619524</v>
      </c>
      <c r="AK3598" s="95">
        <f>'Assumptions (CSP)'!$V$5*Model!AK3541</f>
        <v>0.4011364747</v>
      </c>
      <c r="AL3598" s="95">
        <f>'Assumptions (CSP)'!$V$5*Model!AL3541</f>
        <v>0.4032698517</v>
      </c>
      <c r="AM3598" s="95">
        <f>'Assumptions (CSP)'!$V$5*Model!AM3541</f>
        <v>0.405696511</v>
      </c>
      <c r="AN3598" s="95">
        <f>'Assumptions (CSP)'!$V$5*Model!AN3541</f>
        <v>0.4093586374</v>
      </c>
      <c r="AO3598" s="95">
        <f>'Assumptions (CSP)'!$V$5*Model!AO3541</f>
        <v>0.4141402602</v>
      </c>
      <c r="AP3598" s="95">
        <f>'Assumptions (CSP)'!$V$5*Model!AP3541</f>
        <v>0.4199135507</v>
      </c>
      <c r="AQ3598" s="95">
        <f>'Assumptions (CSP)'!$V$5*Model!AQ3541</f>
        <v>0.4251666933</v>
      </c>
      <c r="AR3598" s="95">
        <f>'Assumptions (CSP)'!$V$5*Model!AR3541</f>
        <v>0.430864487</v>
      </c>
      <c r="AS3598" s="95">
        <f>'Assumptions (CSP)'!$V$5*Model!AS3541</f>
        <v>0.4372337246</v>
      </c>
      <c r="AT3598" s="95">
        <f>'Assumptions (CSP)'!$V$5*Model!AT3541</f>
        <v>0.4445179763</v>
      </c>
      <c r="AU3598" s="95">
        <f>'Assumptions (CSP)'!$V$5*Model!AU3541</f>
        <v>0.4517083612</v>
      </c>
      <c r="AV3598" s="95">
        <f>'Assumptions (CSP)'!$V$5*Model!AV3541</f>
        <v>0.4592259183</v>
      </c>
      <c r="AW3598" s="95">
        <f>'Assumptions (CSP)'!$V$5*Model!AW3541</f>
        <v>0.4670848865</v>
      </c>
      <c r="AX3598" s="95">
        <f>'Assumptions (CSP)'!$V$5*Model!AX3541</f>
        <v>0.4750757141</v>
      </c>
      <c r="AY3598" s="95">
        <f>'Assumptions (CSP)'!$V$5*Model!AY3541</f>
        <v>0.32198125</v>
      </c>
      <c r="AZ3598" s="95">
        <f>'Assumptions (CSP)'!$V$5*Model!AZ3541</f>
        <v>0.163587391</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0.005240811092</v>
      </c>
      <c r="J3599" s="95">
        <f>'Assumptions (CSP)'!$V$6*Model!J3541</f>
        <v>0.005299287875</v>
      </c>
      <c r="K3599" s="95">
        <f>'Assumptions (CSP)'!$V$6*Model!K3541</f>
        <v>0.005207364334</v>
      </c>
      <c r="L3599" s="95">
        <f>'Assumptions (CSP)'!$V$6*Model!L3541</f>
        <v>0</v>
      </c>
      <c r="M3599" s="95">
        <f>'Assumptions (CSP)'!$V$6*Model!M3541</f>
        <v>0</v>
      </c>
      <c r="N3599" s="95">
        <f>'Assumptions (CSP)'!$V$6*Model!N3541</f>
        <v>0.3467542076</v>
      </c>
      <c r="O3599" s="95">
        <f>'Assumptions (CSP)'!$V$6*Model!O3541</f>
        <v>0.6019786207</v>
      </c>
      <c r="P3599" s="95">
        <f>'Assumptions (CSP)'!$V$6*Model!P3541</f>
        <v>0.5820485358</v>
      </c>
      <c r="Q3599" s="95">
        <f>'Assumptions (CSP)'!$V$6*Model!Q3541</f>
        <v>0.491882534</v>
      </c>
      <c r="R3599" s="95">
        <f>'Assumptions (CSP)'!$V$6*Model!R3541</f>
        <v>0.2440393638</v>
      </c>
      <c r="S3599" s="95">
        <f>'Assumptions (CSP)'!$V$6*Model!S3541</f>
        <v>0</v>
      </c>
      <c r="T3599" s="95">
        <f>'Assumptions (CSP)'!$V$6*Model!T3541</f>
        <v>0</v>
      </c>
      <c r="U3599" s="95">
        <f>'Assumptions (CSP)'!$V$6*Model!U3541</f>
        <v>0</v>
      </c>
      <c r="V3599" s="95">
        <f>'Assumptions (CSP)'!$V$6*Model!V3541</f>
        <v>0</v>
      </c>
      <c r="W3599" s="95">
        <f>'Assumptions (CSP)'!$V$6*Model!W3541</f>
        <v>0.1102714699</v>
      </c>
      <c r="X3599" s="95">
        <f>'Assumptions (CSP)'!$V$6*Model!X3541</f>
        <v>0.2102879344</v>
      </c>
      <c r="Y3599" s="95">
        <f>'Assumptions (CSP)'!$V$6*Model!Y3541</f>
        <v>0.309869826</v>
      </c>
      <c r="Z3599" s="95">
        <f>'Assumptions (CSP)'!$V$6*Model!Z3541</f>
        <v>0.302465871</v>
      </c>
      <c r="AA3599" s="95">
        <f>'Assumptions (CSP)'!$V$6*Model!AA3541</f>
        <v>0.2945592072</v>
      </c>
      <c r="AB3599" s="95">
        <f>'Assumptions (CSP)'!$V$6*Model!AB3541</f>
        <v>0.2899436427</v>
      </c>
      <c r="AC3599" s="95">
        <f>'Assumptions (CSP)'!$V$6*Model!AC3541</f>
        <v>0.2847368904</v>
      </c>
      <c r="AD3599" s="95">
        <f>'Assumptions (CSP)'!$V$6*Model!AD3541</f>
        <v>0.2797246647</v>
      </c>
      <c r="AE3599" s="95">
        <f>'Assumptions (CSP)'!$V$6*Model!AE3541</f>
        <v>0.2759623435</v>
      </c>
      <c r="AF3599" s="95">
        <f>'Assumptions (CSP)'!$V$6*Model!AF3541</f>
        <v>0.270890657</v>
      </c>
      <c r="AG3599" s="95">
        <f>'Assumptions (CSP)'!$V$6*Model!AG3541</f>
        <v>0.2674541258</v>
      </c>
      <c r="AH3599" s="95">
        <f>'Assumptions (CSP)'!$V$6*Model!AH3541</f>
        <v>0.2664149181</v>
      </c>
      <c r="AI3599" s="95">
        <f>'Assumptions (CSP)'!$V$6*Model!AI3541</f>
        <v>0.2665763234</v>
      </c>
      <c r="AJ3599" s="95">
        <f>'Assumptions (CSP)'!$V$6*Model!AJ3541</f>
        <v>0.2674413016</v>
      </c>
      <c r="AK3599" s="95">
        <f>'Assumptions (CSP)'!$V$6*Model!AK3541</f>
        <v>0.2674243165</v>
      </c>
      <c r="AL3599" s="95">
        <f>'Assumptions (CSP)'!$V$6*Model!AL3541</f>
        <v>0.2688465678</v>
      </c>
      <c r="AM3599" s="95">
        <f>'Assumptions (CSP)'!$V$6*Model!AM3541</f>
        <v>0.2704643406</v>
      </c>
      <c r="AN3599" s="95">
        <f>'Assumptions (CSP)'!$V$6*Model!AN3541</f>
        <v>0.2729057583</v>
      </c>
      <c r="AO3599" s="95">
        <f>'Assumptions (CSP)'!$V$6*Model!AO3541</f>
        <v>0.2760935068</v>
      </c>
      <c r="AP3599" s="95">
        <f>'Assumptions (CSP)'!$V$6*Model!AP3541</f>
        <v>0.2799423671</v>
      </c>
      <c r="AQ3599" s="95">
        <f>'Assumptions (CSP)'!$V$6*Model!AQ3541</f>
        <v>0.2834444622</v>
      </c>
      <c r="AR3599" s="95">
        <f>'Assumptions (CSP)'!$V$6*Model!AR3541</f>
        <v>0.2872429913</v>
      </c>
      <c r="AS3599" s="95">
        <f>'Assumptions (CSP)'!$V$6*Model!AS3541</f>
        <v>0.2914891497</v>
      </c>
      <c r="AT3599" s="95">
        <f>'Assumptions (CSP)'!$V$6*Model!AT3541</f>
        <v>0.2963453175</v>
      </c>
      <c r="AU3599" s="95">
        <f>'Assumptions (CSP)'!$V$6*Model!AU3541</f>
        <v>0.3011389075</v>
      </c>
      <c r="AV3599" s="95">
        <f>'Assumptions (CSP)'!$V$6*Model!AV3541</f>
        <v>0.3061506122</v>
      </c>
      <c r="AW3599" s="95">
        <f>'Assumptions (CSP)'!$V$6*Model!AW3541</f>
        <v>0.3113899243</v>
      </c>
      <c r="AX3599" s="95">
        <f>'Assumptions (CSP)'!$V$6*Model!AX3541</f>
        <v>0.3167171428</v>
      </c>
      <c r="AY3599" s="95">
        <f>'Assumptions (CSP)'!$V$6*Model!AY3541</f>
        <v>0.2146541667</v>
      </c>
      <c r="AZ3599" s="95">
        <f>'Assumptions (CSP)'!$V$6*Model!AZ3541</f>
        <v>0.1090582606</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-0.001115419622</v>
      </c>
      <c r="M3600" s="95">
        <f t="array" ref="M3600">SUM(IF(ISERROR(M3601:M3651),"",M3601:M3651))</f>
        <v>-0.001168402054</v>
      </c>
      <c r="N3600" s="95">
        <f t="array" ref="N3600">SUM(IF(ISERROR(N3601:N3651),"",N3601:N3651))</f>
        <v>-0.001223901151</v>
      </c>
      <c r="O3600" s="95">
        <f t="array" ref="O3600">SUM(IF(ISERROR(O3601:O3651),"",O3601:O3651))</f>
        <v>-0.001282036456</v>
      </c>
      <c r="P3600" s="95">
        <f t="array" ref="P3600">SUM(IF(ISERROR(P3601:P3651),"",P3601:P3651))</f>
        <v>-0.07511699628</v>
      </c>
      <c r="Q3600" s="95">
        <f t="array" ref="Q3600">SUM(IF(ISERROR(Q3601:Q3651),"",Q3601:Q3651))</f>
        <v>-0.1341699115</v>
      </c>
      <c r="R3600" s="95">
        <f t="array" ref="R3600">SUM(IF(ISERROR(R3601:R3651),"",R3601:R3651))</f>
        <v>-0.1405429823</v>
      </c>
      <c r="S3600" s="95">
        <f t="array" ref="S3600">SUM(IF(ISERROR(S3601:S3651),"",S3601:S3651))</f>
        <v>-0.1472187739</v>
      </c>
      <c r="T3600" s="95">
        <f t="array" ref="T3600">SUM(IF(ISERROR(T3601:T3651),"",T3601:T3651))</f>
        <v>-0.1542116657</v>
      </c>
      <c r="U3600" s="95">
        <f t="array" ref="U3600">SUM(IF(ISERROR(U3601:U3651),"",U3601:U3651))</f>
        <v>-0.1615367198</v>
      </c>
      <c r="V3600" s="95">
        <f t="array" ref="V3600">SUM(IF(ISERROR(V3601:V3651),"",V3601:V3651))</f>
        <v>-0.169209714</v>
      </c>
      <c r="W3600" s="95">
        <f t="array" ref="W3600">SUM(IF(ISERROR(W3601:W3651),"",W3601:W3651))</f>
        <v>-0.1772471754</v>
      </c>
      <c r="X3600" s="95">
        <f t="array" ref="X3600">SUM(IF(ISERROR(X3601:X3651),"",X3601:X3651))</f>
        <v>-0.2100205382</v>
      </c>
      <c r="Y3600" s="95">
        <f t="array" ref="Y3600">SUM(IF(ISERROR(Y3601:Y3651),"",Y3601:Y3651))</f>
        <v>-0.2434265249</v>
      </c>
      <c r="Z3600" s="95">
        <f t="array" ref="Z3600">SUM(IF(ISERROR(Z3601:Z3651),"",Z3601:Z3651))</f>
        <v>-0.2775637291</v>
      </c>
      <c r="AA3600" s="95">
        <f t="array" ref="AA3600">SUM(IF(ISERROR(AA3601:AA3651),"",AA3601:AA3651))</f>
        <v>-0.3104156991</v>
      </c>
      <c r="AB3600" s="95">
        <f t="array" ref="AB3600">SUM(IF(ISERROR(AB3601:AB3651),"",AB3601:AB3651))</f>
        <v>-0.3465727479</v>
      </c>
      <c r="AC3600" s="95">
        <f t="array" ref="AC3600">SUM(IF(ISERROR(AC3601:AC3651),"",AC3601:AC3651))</f>
        <v>-0.383976788</v>
      </c>
      <c r="AD3600" s="95">
        <f t="array" ref="AD3600">SUM(IF(ISERROR(AD3601:AD3651),"",AD3601:AD3651))</f>
        <v>-0.4227389287</v>
      </c>
      <c r="AE3600" s="95">
        <f t="array" ref="AE3600">SUM(IF(ISERROR(AE3601:AE3651),"",AE3601:AE3651))</f>
        <v>-0.3150082185</v>
      </c>
      <c r="AF3600" s="95">
        <f t="array" ref="AF3600">SUM(IF(ISERROR(AF3601:AF3651),"",AF3601:AF3651))</f>
        <v>-0.2385166108</v>
      </c>
      <c r="AG3600" s="95">
        <f t="array" ref="AG3600">SUM(IF(ISERROR(AG3601:AG3651),"",AG3601:AG3651))</f>
        <v>-0.2693621173</v>
      </c>
      <c r="AH3600" s="95">
        <f t="array" ref="AH3600">SUM(IF(ISERROR(AH3601:AH3651),"",AH3601:AH3651))</f>
        <v>-0.301383071</v>
      </c>
      <c r="AI3600" s="95">
        <f t="array" ref="AI3600">SUM(IF(ISERROR(AI3601:AI3651),"",AI3601:AI3651))</f>
        <v>-0.3346995999</v>
      </c>
      <c r="AJ3600" s="95">
        <f t="array" ref="AJ3600">SUM(IF(ISERROR(AJ3601:AJ3651),"",AJ3601:AJ3651))</f>
        <v>-0.3694968</v>
      </c>
      <c r="AK3600" s="95">
        <f t="array" ref="AK3600">SUM(IF(ISERROR(AK3601:AK3651),"",AK3601:AK3651))</f>
        <v>-0.4059465644</v>
      </c>
      <c r="AL3600" s="95">
        <f t="array" ref="AL3600">SUM(IF(ISERROR(AL3601:AL3651),"",AL3601:AL3651))</f>
        <v>-0.444151525</v>
      </c>
      <c r="AM3600" s="95">
        <f t="array" ref="AM3600">SUM(IF(ISERROR(AM3601:AM3651),"",AM3601:AM3651))</f>
        <v>-0.4353727554</v>
      </c>
      <c r="AN3600" s="95">
        <f t="array" ref="AN3600">SUM(IF(ISERROR(AN3601:AN3651),"",AN3601:AN3651))</f>
        <v>-0.4281020487</v>
      </c>
      <c r="AO3600" s="95">
        <f t="array" ref="AO3600">SUM(IF(ISERROR(AO3601:AO3651),"",AO3601:AO3651))</f>
        <v>-0.4223315896</v>
      </c>
      <c r="AP3600" s="95">
        <f t="array" ref="AP3600">SUM(IF(ISERROR(AP3601:AP3651),"",AP3601:AP3651))</f>
        <v>-0.4178007409</v>
      </c>
      <c r="AQ3600" s="95">
        <f t="array" ref="AQ3600">SUM(IF(ISERROR(AQ3601:AQ3651),"",AQ3601:AQ3651))</f>
        <v>-0.4142670012</v>
      </c>
      <c r="AR3600" s="95">
        <f t="array" ref="AR3600">SUM(IF(ISERROR(AR3601:AR3651),"",AR3601:AR3651))</f>
        <v>-0.4117579489</v>
      </c>
      <c r="AS3600" s="95">
        <f t="array" ref="AS3600">SUM(IF(ISERROR(AS3601:AS3651),"",AS3601:AS3651))</f>
        <v>-0.4102326169</v>
      </c>
      <c r="AT3600" s="95">
        <f t="array" ref="AT3600">SUM(IF(ISERROR(AT3601:AT3651),"",AT3601:AT3651))</f>
        <v>-0.4096100301</v>
      </c>
      <c r="AU3600" s="95">
        <f t="array" ref="AU3600">SUM(IF(ISERROR(AU3601:AU3651),"",AU3601:AU3651))</f>
        <v>-0.4099246291</v>
      </c>
      <c r="AV3600" s="95">
        <f t="array" ref="AV3600">SUM(IF(ISERROR(AV3601:AV3651),"",AV3601:AV3651))</f>
        <v>-0.4112380275</v>
      </c>
      <c r="AW3600" s="95">
        <f t="array" ref="AW3600">SUM(IF(ISERROR(AW3601:AW3651),"",AW3601:AW3651))</f>
        <v>-0.4135411175</v>
      </c>
      <c r="AX3600" s="95">
        <f t="array" ref="AX3600">SUM(IF(ISERROR(AX3601:AX3651),"",AX3601:AX3651))</f>
        <v>-0.4167609874</v>
      </c>
      <c r="AY3600" s="95">
        <f t="array" ref="AY3600">SUM(IF(ISERROR(AY3601:AY3651),"",AY3601:AY3651))</f>
        <v>-0.4207059415</v>
      </c>
      <c r="AZ3600" s="95">
        <f t="array" ref="AZ3600">SUM(IF(ISERROR(AZ3601:AZ3651),"",AZ3601:AZ3651))</f>
        <v>-0.4252126585</v>
      </c>
      <c r="BA3600" s="95">
        <f t="array" ref="BA3600">SUM(IF(ISERROR(BA3601:BA3651),"",BA3601:BA3651))</f>
        <v>-0.4291928024</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-0.001115419622</v>
      </c>
      <c r="M3610" s="95">
        <f>IF($L$3539&gt;0,PPMT('Assumptions (CSP)'!$V$7,Model!X$1,'Assumptions (CSP)'!$V$10,'Assumptions (CSP)'!$V$5*Model!$L$3539*AVERAGE('Assumptions (CSP)'!$H$2:$J$2)/10^9),0)</f>
        <v>-0.001168402054</v>
      </c>
      <c r="N3610" s="95">
        <f>IF($L$3539&gt;0,PPMT('Assumptions (CSP)'!$V$7,Model!Y$1,'Assumptions (CSP)'!$V$10,'Assumptions (CSP)'!$V$5*Model!$L$3539*AVERAGE('Assumptions (CSP)'!$H$2:$J$2)/10^9),0)</f>
        <v>-0.001223901151</v>
      </c>
      <c r="O3610" s="95">
        <f>IF($L$3539&gt;0,PPMT('Assumptions (CSP)'!$V$7,Model!Z$1,'Assumptions (CSP)'!$V$10,'Assumptions (CSP)'!$V$5*Model!$L$3539*AVERAGE('Assumptions (CSP)'!$H$2:$J$2)/10^9),0)</f>
        <v>-0.001282036456</v>
      </c>
      <c r="P3610" s="95">
        <f>IF($L$3539&gt;0,PPMT('Assumptions (CSP)'!$V$7,Model!AA$1,'Assumptions (CSP)'!$V$10,'Assumptions (CSP)'!$V$5*Model!$L$3539*AVERAGE('Assumptions (CSP)'!$H$2:$J$2)/10^9),0)</f>
        <v>-0.001342933188</v>
      </c>
      <c r="Q3610" s="95">
        <f>IF($L$3539&gt;0,PPMT('Assumptions (CSP)'!$V$7,Model!AB$1,'Assumptions (CSP)'!$V$10,'Assumptions (CSP)'!$V$5*Model!$L$3539*AVERAGE('Assumptions (CSP)'!$H$2:$J$2)/10^9),0)</f>
        <v>-0.001406722514</v>
      </c>
      <c r="R3610" s="95">
        <f>IF($L$3539&gt;0,PPMT('Assumptions (CSP)'!$V$7,Model!AC$1,'Assumptions (CSP)'!$V$10,'Assumptions (CSP)'!$V$5*Model!$L$3539*AVERAGE('Assumptions (CSP)'!$H$2:$J$2)/10^9),0)</f>
        <v>-0.001473541834</v>
      </c>
      <c r="S3610" s="95">
        <f>IF($L$3539&gt;0,PPMT('Assumptions (CSP)'!$V$7,Model!AD$1,'Assumptions (CSP)'!$V$10,'Assumptions (CSP)'!$V$5*Model!$L$3539*AVERAGE('Assumptions (CSP)'!$H$2:$J$2)/10^9),0)</f>
        <v>-0.001543535071</v>
      </c>
      <c r="T3610" s="95">
        <f>IF($L$3539&gt;0,PPMT('Assumptions (CSP)'!$V$7,Model!AE$1,'Assumptions (CSP)'!$V$10,'Assumptions (CSP)'!$V$5*Model!$L$3539*AVERAGE('Assumptions (CSP)'!$H$2:$J$2)/10^9),0)</f>
        <v>-0.001616852987</v>
      </c>
      <c r="U3610" s="95">
        <f>IF($L$3539&gt;0,PPMT('Assumptions (CSP)'!$V$7,Model!AF$1,'Assumptions (CSP)'!$V$10,'Assumptions (CSP)'!$V$5*Model!$L$3539*AVERAGE('Assumptions (CSP)'!$H$2:$J$2)/10^9),0)</f>
        <v>-0.001693653503</v>
      </c>
      <c r="V3610" s="95">
        <f>IF($L$3539&gt;0,PPMT('Assumptions (CSP)'!$V$7,Model!AG$1,'Assumptions (CSP)'!$V$10,'Assumptions (CSP)'!$V$5*Model!$L$3539*AVERAGE('Assumptions (CSP)'!$H$2:$J$2)/10^9),0)</f>
        <v>-0.001774102045</v>
      </c>
      <c r="W3610" s="95">
        <f>IF($L$3539&gt;0,PPMT('Assumptions (CSP)'!$V$7,Model!AH$1,'Assumptions (CSP)'!$V$10,'Assumptions (CSP)'!$V$5*Model!$L$3539*AVERAGE('Assumptions (CSP)'!$H$2:$J$2)/10^9),0)</f>
        <v>-0.001858371892</v>
      </c>
      <c r="X3610" s="95">
        <f>IF($L$3539&gt;0,PPMT('Assumptions (CSP)'!$V$7,Model!AI$1,'Assumptions (CSP)'!$V$10,'Assumptions (CSP)'!$V$5*Model!$L$3539*AVERAGE('Assumptions (CSP)'!$H$2:$J$2)/10^9),0)</f>
        <v>-0.001946644557</v>
      </c>
      <c r="Y3610" s="95">
        <f>IF($L$3539&gt;0,PPMT('Assumptions (CSP)'!$V$7,Model!AJ$1,'Assumptions (CSP)'!$V$10,'Assumptions (CSP)'!$V$5*Model!$L$3539*AVERAGE('Assumptions (CSP)'!$H$2:$J$2)/10^9),0)</f>
        <v>-0.002039110173</v>
      </c>
      <c r="Z3610" s="95">
        <f>IF($L$3539&gt;0,PPMT('Assumptions (CSP)'!$V$7,Model!AK$1,'Assumptions (CSP)'!$V$10,'Assumptions (CSP)'!$V$5*Model!$L$3539*AVERAGE('Assumptions (CSP)'!$H$2:$J$2)/10^9),0)</f>
        <v>-0.002135967906</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-0.07377406309</v>
      </c>
      <c r="Q3614" s="95">
        <f>IF($P$3539&gt;0,PPMT('Assumptions (CSP)'!$V$7,Model!X$1,'Assumptions (CSP)'!$V$10,'Assumptions (CSP)'!$V$5*Model!$P$3539*AVERAGE('Assumptions (CSP)'!$L$2:$N$2)/10^9),0)</f>
        <v>-0.07727833109</v>
      </c>
      <c r="R3614" s="95">
        <f>IF($P$3539&gt;0,PPMT('Assumptions (CSP)'!$V$7,Model!Y$1,'Assumptions (CSP)'!$V$10,'Assumptions (CSP)'!$V$5*Model!$P$3539*AVERAGE('Assumptions (CSP)'!$L$2:$N$2)/10^9),0)</f>
        <v>-0.08094905181</v>
      </c>
      <c r="S3614" s="95">
        <f>IF($P$3539&gt;0,PPMT('Assumptions (CSP)'!$V$7,Model!Z$1,'Assumptions (CSP)'!$V$10,'Assumptions (CSP)'!$V$5*Model!$P$3539*AVERAGE('Assumptions (CSP)'!$L$2:$N$2)/10^9),0)</f>
        <v>-0.08479413177</v>
      </c>
      <c r="T3614" s="95">
        <f>IF($P$3539&gt;0,PPMT('Assumptions (CSP)'!$V$7,Model!AA$1,'Assumptions (CSP)'!$V$10,'Assumptions (CSP)'!$V$5*Model!$P$3539*AVERAGE('Assumptions (CSP)'!$L$2:$N$2)/10^9),0)</f>
        <v>-0.08882185303</v>
      </c>
      <c r="U3614" s="95">
        <f>IF($P$3539&gt;0,PPMT('Assumptions (CSP)'!$V$7,Model!AB$1,'Assumptions (CSP)'!$V$10,'Assumptions (CSP)'!$V$5*Model!$P$3539*AVERAGE('Assumptions (CSP)'!$L$2:$N$2)/10^9),0)</f>
        <v>-0.09304089105</v>
      </c>
      <c r="V3614" s="95">
        <f>IF($P$3539&gt;0,PPMT('Assumptions (CSP)'!$V$7,Model!AC$1,'Assumptions (CSP)'!$V$10,'Assumptions (CSP)'!$V$5*Model!$P$3539*AVERAGE('Assumptions (CSP)'!$L$2:$N$2)/10^9),0)</f>
        <v>-0.09746033338</v>
      </c>
      <c r="W3614" s="95">
        <f>IF($P$3539&gt;0,PPMT('Assumptions (CSP)'!$V$7,Model!AD$1,'Assumptions (CSP)'!$V$10,'Assumptions (CSP)'!$V$5*Model!$P$3539*AVERAGE('Assumptions (CSP)'!$L$2:$N$2)/10^9),0)</f>
        <v>-0.1020896992</v>
      </c>
      <c r="X3614" s="95">
        <f>IF($P$3539&gt;0,PPMT('Assumptions (CSP)'!$V$7,Model!AE$1,'Assumptions (CSP)'!$V$10,'Assumptions (CSP)'!$V$5*Model!$P$3539*AVERAGE('Assumptions (CSP)'!$L$2:$N$2)/10^9),0)</f>
        <v>-0.1069389599</v>
      </c>
      <c r="Y3614" s="95">
        <f>IF($P$3539&gt;0,PPMT('Assumptions (CSP)'!$V$7,Model!AF$1,'Assumptions (CSP)'!$V$10,'Assumptions (CSP)'!$V$5*Model!$P$3539*AVERAGE('Assumptions (CSP)'!$L$2:$N$2)/10^9),0)</f>
        <v>-0.1120185605</v>
      </c>
      <c r="Z3614" s="95">
        <f>IF($P$3539&gt;0,PPMT('Assumptions (CSP)'!$V$7,Model!AG$1,'Assumptions (CSP)'!$V$10,'Assumptions (CSP)'!$V$5*Model!$P$3539*AVERAGE('Assumptions (CSP)'!$L$2:$N$2)/10^9),0)</f>
        <v>-0.1173394421</v>
      </c>
      <c r="AA3614" s="95">
        <f>IF($P$3539&gt;0,PPMT('Assumptions (CSP)'!$V$7,Model!AH$1,'Assumptions (CSP)'!$V$10,'Assumptions (CSP)'!$V$5*Model!$P$3539*AVERAGE('Assumptions (CSP)'!$L$2:$N$2)/10^9),0)</f>
        <v>-0.1229130656</v>
      </c>
      <c r="AB3614" s="95">
        <f>IF($P$3539&gt;0,PPMT('Assumptions (CSP)'!$V$7,Model!AI$1,'Assumptions (CSP)'!$V$10,'Assumptions (CSP)'!$V$5*Model!$P$3539*AVERAGE('Assumptions (CSP)'!$L$2:$N$2)/10^9),0)</f>
        <v>-0.1287514363</v>
      </c>
      <c r="AC3614" s="95">
        <f>IF($P$3539&gt;0,PPMT('Assumptions (CSP)'!$V$7,Model!AJ$1,'Assumptions (CSP)'!$V$10,'Assumptions (CSP)'!$V$5*Model!$P$3539*AVERAGE('Assumptions (CSP)'!$L$2:$N$2)/10^9),0)</f>
        <v>-0.1348671295</v>
      </c>
      <c r="AD3614" s="95">
        <f>IF($P$3539&gt;0,PPMT('Assumptions (CSP)'!$V$7,Model!AK$1,'Assumptions (CSP)'!$V$10,'Assumptions (CSP)'!$V$5*Model!$P$3539*AVERAGE('Assumptions (CSP)'!$L$2:$N$2)/10^9),0)</f>
        <v>-0.1412733181</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-0.05548485787</v>
      </c>
      <c r="R3615" s="95">
        <f>IF($Q$3539&gt;0,PPMT('Assumptions (CSP)'!$V$7,Model!X$1,'Assumptions (CSP)'!$V$10,'Assumptions (CSP)'!$V$5*Model!$Q$3539*AVERAGE('Assumptions (CSP)'!$M$2:$O$2)/10^9),0)</f>
        <v>-0.05812038862</v>
      </c>
      <c r="S3615" s="95">
        <f>IF($Q$3539&gt;0,PPMT('Assumptions (CSP)'!$V$7,Model!Y$1,'Assumptions (CSP)'!$V$10,'Assumptions (CSP)'!$V$5*Model!$Q$3539*AVERAGE('Assumptions (CSP)'!$M$2:$O$2)/10^9),0)</f>
        <v>-0.06088110708</v>
      </c>
      <c r="T3615" s="95">
        <f>IF($Q$3539&gt;0,PPMT('Assumptions (CSP)'!$V$7,Model!Z$1,'Assumptions (CSP)'!$V$10,'Assumptions (CSP)'!$V$5*Model!$Q$3539*AVERAGE('Assumptions (CSP)'!$M$2:$O$2)/10^9),0)</f>
        <v>-0.06377295967</v>
      </c>
      <c r="U3615" s="95">
        <f>IF($Q$3539&gt;0,PPMT('Assumptions (CSP)'!$V$7,Model!AA$1,'Assumptions (CSP)'!$V$10,'Assumptions (CSP)'!$V$5*Model!$Q$3539*AVERAGE('Assumptions (CSP)'!$M$2:$O$2)/10^9),0)</f>
        <v>-0.06680217525</v>
      </c>
      <c r="V3615" s="95">
        <f>IF($Q$3539&gt;0,PPMT('Assumptions (CSP)'!$V$7,Model!AB$1,'Assumptions (CSP)'!$V$10,'Assumptions (CSP)'!$V$5*Model!$Q$3539*AVERAGE('Assumptions (CSP)'!$M$2:$O$2)/10^9),0)</f>
        <v>-0.06997527858</v>
      </c>
      <c r="W3615" s="95">
        <f>IF($Q$3539&gt;0,PPMT('Assumptions (CSP)'!$V$7,Model!AC$1,'Assumptions (CSP)'!$V$10,'Assumptions (CSP)'!$V$5*Model!$Q$3539*AVERAGE('Assumptions (CSP)'!$M$2:$O$2)/10^9),0)</f>
        <v>-0.07329910431</v>
      </c>
      <c r="X3615" s="95">
        <f>IF($Q$3539&gt;0,PPMT('Assumptions (CSP)'!$V$7,Model!AD$1,'Assumptions (CSP)'!$V$10,'Assumptions (CSP)'!$V$5*Model!$Q$3539*AVERAGE('Assumptions (CSP)'!$M$2:$O$2)/10^9),0)</f>
        <v>-0.07678081177</v>
      </c>
      <c r="Y3615" s="95">
        <f>IF($Q$3539&gt;0,PPMT('Assumptions (CSP)'!$V$7,Model!AE$1,'Assumptions (CSP)'!$V$10,'Assumptions (CSP)'!$V$5*Model!$Q$3539*AVERAGE('Assumptions (CSP)'!$M$2:$O$2)/10^9),0)</f>
        <v>-0.08042790032</v>
      </c>
      <c r="Z3615" s="95">
        <f>IF($Q$3539&gt;0,PPMT('Assumptions (CSP)'!$V$7,Model!AF$1,'Assumptions (CSP)'!$V$10,'Assumptions (CSP)'!$V$5*Model!$Q$3539*AVERAGE('Assumptions (CSP)'!$M$2:$O$2)/10^9),0)</f>
        <v>-0.08424822559</v>
      </c>
      <c r="AA3615" s="95">
        <f>IF($Q$3539&gt;0,PPMT('Assumptions (CSP)'!$V$7,Model!AG$1,'Assumptions (CSP)'!$V$10,'Assumptions (CSP)'!$V$5*Model!$Q$3539*AVERAGE('Assumptions (CSP)'!$M$2:$O$2)/10^9),0)</f>
        <v>-0.08825001631</v>
      </c>
      <c r="AB3615" s="95">
        <f>IF($Q$3539&gt;0,PPMT('Assumptions (CSP)'!$V$7,Model!AH$1,'Assumptions (CSP)'!$V$10,'Assumptions (CSP)'!$V$5*Model!$Q$3539*AVERAGE('Assumptions (CSP)'!$M$2:$O$2)/10^9),0)</f>
        <v>-0.09244189208</v>
      </c>
      <c r="AC3615" s="95">
        <f>IF($Q$3539&gt;0,PPMT('Assumptions (CSP)'!$V$7,Model!AI$1,'Assumptions (CSP)'!$V$10,'Assumptions (CSP)'!$V$5*Model!$Q$3539*AVERAGE('Assumptions (CSP)'!$M$2:$O$2)/10^9),0)</f>
        <v>-0.09683288195</v>
      </c>
      <c r="AD3615" s="95">
        <f>IF($Q$3539&gt;0,PPMT('Assumptions (CSP)'!$V$7,Model!AJ$1,'Assumptions (CSP)'!$V$10,'Assumptions (CSP)'!$V$5*Model!$Q$3539*AVERAGE('Assumptions (CSP)'!$M$2:$O$2)/10^9),0)</f>
        <v>-0.1014324438</v>
      </c>
      <c r="AE3615" s="95">
        <f>IF($Q$3539&gt;0,PPMT('Assumptions (CSP)'!$V$7,Model!AK$1,'Assumptions (CSP)'!$V$10,'Assumptions (CSP)'!$V$5*Model!$Q$3539*AVERAGE('Assumptions (CSP)'!$M$2:$O$2)/10^9),0)</f>
        <v>-0.1062504849</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-0.02435412191</v>
      </c>
      <c r="Y3622" s="95">
        <f>IF($X$3539&gt;0,PPMT('Assumptions (CSP)'!$V$7,Model!X$1,'Assumptions (CSP)'!$V$10,'Assumptions (CSP)'!$V$5*Model!$X$3539*AVERAGE('Assumptions (CSP)'!$T$2:$V$2)/10^9),0)</f>
        <v>-0.0255109427</v>
      </c>
      <c r="Z3622" s="95">
        <f>IF($X$3539&gt;0,PPMT('Assumptions (CSP)'!$V$7,Model!Y$1,'Assumptions (CSP)'!$V$10,'Assumptions (CSP)'!$V$5*Model!$X$3539*AVERAGE('Assumptions (CSP)'!$T$2:$V$2)/10^9),0)</f>
        <v>-0.02672271248</v>
      </c>
      <c r="AA3622" s="95">
        <f>IF($X$3539&gt;0,PPMT('Assumptions (CSP)'!$V$7,Model!Z$1,'Assumptions (CSP)'!$V$10,'Assumptions (CSP)'!$V$5*Model!$X$3539*AVERAGE('Assumptions (CSP)'!$T$2:$V$2)/10^9),0)</f>
        <v>-0.02799204132</v>
      </c>
      <c r="AB3622" s="95">
        <f>IF($X$3539&gt;0,PPMT('Assumptions (CSP)'!$V$7,Model!AA$1,'Assumptions (CSP)'!$V$10,'Assumptions (CSP)'!$V$5*Model!$X$3539*AVERAGE('Assumptions (CSP)'!$T$2:$V$2)/10^9),0)</f>
        <v>-0.02932166328</v>
      </c>
      <c r="AC3622" s="95">
        <f>IF($X$3539&gt;0,PPMT('Assumptions (CSP)'!$V$7,Model!AB$1,'Assumptions (CSP)'!$V$10,'Assumptions (CSP)'!$V$5*Model!$X$3539*AVERAGE('Assumptions (CSP)'!$T$2:$V$2)/10^9),0)</f>
        <v>-0.03071444229</v>
      </c>
      <c r="AD3622" s="95">
        <f>IF($X$3539&gt;0,PPMT('Assumptions (CSP)'!$V$7,Model!AC$1,'Assumptions (CSP)'!$V$10,'Assumptions (CSP)'!$V$5*Model!$X$3539*AVERAGE('Assumptions (CSP)'!$T$2:$V$2)/10^9),0)</f>
        <v>-0.03217337829</v>
      </c>
      <c r="AE3622" s="95">
        <f>IF($X$3539&gt;0,PPMT('Assumptions (CSP)'!$V$7,Model!AD$1,'Assumptions (CSP)'!$V$10,'Assumptions (CSP)'!$V$5*Model!$X$3539*AVERAGE('Assumptions (CSP)'!$T$2:$V$2)/10^9),0)</f>
        <v>-0.03370161376</v>
      </c>
      <c r="AF3622" s="95">
        <f>IF($X$3539&gt;0,PPMT('Assumptions (CSP)'!$V$7,Model!AE$1,'Assumptions (CSP)'!$V$10,'Assumptions (CSP)'!$V$5*Model!$X$3539*AVERAGE('Assumptions (CSP)'!$T$2:$V$2)/10^9),0)</f>
        <v>-0.03530244042</v>
      </c>
      <c r="AG3622" s="95">
        <f>IF($X$3539&gt;0,PPMT('Assumptions (CSP)'!$V$7,Model!AF$1,'Assumptions (CSP)'!$V$10,'Assumptions (CSP)'!$V$5*Model!$X$3539*AVERAGE('Assumptions (CSP)'!$T$2:$V$2)/10^9),0)</f>
        <v>-0.03697930634</v>
      </c>
      <c r="AH3622" s="95">
        <f>IF($X$3539&gt;0,PPMT('Assumptions (CSP)'!$V$7,Model!AG$1,'Assumptions (CSP)'!$V$10,'Assumptions (CSP)'!$V$5*Model!$X$3539*AVERAGE('Assumptions (CSP)'!$T$2:$V$2)/10^9),0)</f>
        <v>-0.03873582339</v>
      </c>
      <c r="AI3622" s="95">
        <f>IF($X$3539&gt;0,PPMT('Assumptions (CSP)'!$V$7,Model!AH$1,'Assumptions (CSP)'!$V$10,'Assumptions (CSP)'!$V$5*Model!$X$3539*AVERAGE('Assumptions (CSP)'!$T$2:$V$2)/10^9),0)</f>
        <v>-0.040575775</v>
      </c>
      <c r="AJ3622" s="95">
        <f>IF($X$3539&gt;0,PPMT('Assumptions (CSP)'!$V$7,Model!AI$1,'Assumptions (CSP)'!$V$10,'Assumptions (CSP)'!$V$5*Model!$X$3539*AVERAGE('Assumptions (CSP)'!$T$2:$V$2)/10^9),0)</f>
        <v>-0.04250312431</v>
      </c>
      <c r="AK3622" s="95">
        <f>IF($X$3539&gt;0,PPMT('Assumptions (CSP)'!$V$7,Model!AJ$1,'Assumptions (CSP)'!$V$10,'Assumptions (CSP)'!$V$5*Model!$X$3539*AVERAGE('Assumptions (CSP)'!$T$2:$V$2)/10^9),0)</f>
        <v>-0.04452202272</v>
      </c>
      <c r="AL3622" s="95">
        <f>IF($X$3539&gt;0,PPMT('Assumptions (CSP)'!$V$7,Model!AK$1,'Assumptions (CSP)'!$V$10,'Assumptions (CSP)'!$V$5*Model!$X$3539*AVERAGE('Assumptions (CSP)'!$T$2:$V$2)/10^9),0)</f>
        <v>-0.0466368188</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-0.02343001114</v>
      </c>
      <c r="Z3623" s="95">
        <f>IF($Y$3539&gt;0,PPMT('Assumptions (CSP)'!$V$7,Model!X$1,'Assumptions (CSP)'!$V$10,'Assumptions (CSP)'!$V$5*Model!$Y$3539*AVERAGE('Assumptions (CSP)'!$U$2:$W$2)/10^9),0)</f>
        <v>-0.02454293667</v>
      </c>
      <c r="AA3623" s="95">
        <f>IF($Y$3539&gt;0,PPMT('Assumptions (CSP)'!$V$7,Model!Y$1,'Assumptions (CSP)'!$V$10,'Assumptions (CSP)'!$V$5*Model!$Y$3539*AVERAGE('Assumptions (CSP)'!$U$2:$W$2)/10^9),0)</f>
        <v>-0.02570872617</v>
      </c>
      <c r="AB3623" s="95">
        <f>IF($Y$3539&gt;0,PPMT('Assumptions (CSP)'!$V$7,Model!Z$1,'Assumptions (CSP)'!$V$10,'Assumptions (CSP)'!$V$5*Model!$Y$3539*AVERAGE('Assumptions (CSP)'!$U$2:$W$2)/10^9),0)</f>
        <v>-0.02692989066</v>
      </c>
      <c r="AC3623" s="95">
        <f>IF($Y$3539&gt;0,PPMT('Assumptions (CSP)'!$V$7,Model!AA$1,'Assumptions (CSP)'!$V$10,'Assumptions (CSP)'!$V$5*Model!$Y$3539*AVERAGE('Assumptions (CSP)'!$U$2:$W$2)/10^9),0)</f>
        <v>-0.02820906047</v>
      </c>
      <c r="AD3623" s="95">
        <f>IF($Y$3539&gt;0,PPMT('Assumptions (CSP)'!$V$7,Model!AB$1,'Assumptions (CSP)'!$V$10,'Assumptions (CSP)'!$V$5*Model!$Y$3539*AVERAGE('Assumptions (CSP)'!$U$2:$W$2)/10^9),0)</f>
        <v>-0.02954899084</v>
      </c>
      <c r="AE3623" s="95">
        <f>IF($Y$3539&gt;0,PPMT('Assumptions (CSP)'!$V$7,Model!AC$1,'Assumptions (CSP)'!$V$10,'Assumptions (CSP)'!$V$5*Model!$Y$3539*AVERAGE('Assumptions (CSP)'!$U$2:$W$2)/10^9),0)</f>
        <v>-0.0309525679</v>
      </c>
      <c r="AF3623" s="95">
        <f>IF($Y$3539&gt;0,PPMT('Assumptions (CSP)'!$V$7,Model!AD$1,'Assumptions (CSP)'!$V$10,'Assumptions (CSP)'!$V$5*Model!$Y$3539*AVERAGE('Assumptions (CSP)'!$U$2:$W$2)/10^9),0)</f>
        <v>-0.03242281488</v>
      </c>
      <c r="AG3623" s="95">
        <f>IF($Y$3539&gt;0,PPMT('Assumptions (CSP)'!$V$7,Model!AE$1,'Assumptions (CSP)'!$V$10,'Assumptions (CSP)'!$V$5*Model!$Y$3539*AVERAGE('Assumptions (CSP)'!$U$2:$W$2)/10^9),0)</f>
        <v>-0.03396289858</v>
      </c>
      <c r="AH3623" s="95">
        <f>IF($Y$3539&gt;0,PPMT('Assumptions (CSP)'!$V$7,Model!AF$1,'Assumptions (CSP)'!$V$10,'Assumptions (CSP)'!$V$5*Model!$Y$3539*AVERAGE('Assumptions (CSP)'!$U$2:$W$2)/10^9),0)</f>
        <v>-0.03557613627</v>
      </c>
      <c r="AI3623" s="95">
        <f>IF($Y$3539&gt;0,PPMT('Assumptions (CSP)'!$V$7,Model!AG$1,'Assumptions (CSP)'!$V$10,'Assumptions (CSP)'!$V$5*Model!$Y$3539*AVERAGE('Assumptions (CSP)'!$U$2:$W$2)/10^9),0)</f>
        <v>-0.03726600274</v>
      </c>
      <c r="AJ3623" s="95">
        <f>IF($Y$3539&gt;0,PPMT('Assumptions (CSP)'!$V$7,Model!AH$1,'Assumptions (CSP)'!$V$10,'Assumptions (CSP)'!$V$5*Model!$Y$3539*AVERAGE('Assumptions (CSP)'!$U$2:$W$2)/10^9),0)</f>
        <v>-0.03903613787</v>
      </c>
      <c r="AK3623" s="95">
        <f>IF($Y$3539&gt;0,PPMT('Assumptions (CSP)'!$V$7,Model!AI$1,'Assumptions (CSP)'!$V$10,'Assumptions (CSP)'!$V$5*Model!$Y$3539*AVERAGE('Assumptions (CSP)'!$U$2:$W$2)/10^9),0)</f>
        <v>-0.04089035442</v>
      </c>
      <c r="AL3623" s="95">
        <f>IF($Y$3539&gt;0,PPMT('Assumptions (CSP)'!$V$7,Model!AJ$1,'Assumptions (CSP)'!$V$10,'Assumptions (CSP)'!$V$5*Model!$Y$3539*AVERAGE('Assumptions (CSP)'!$U$2:$W$2)/10^9),0)</f>
        <v>-0.04283264625</v>
      </c>
      <c r="AM3623" s="95">
        <f>IF($Y$3539&gt;0,PPMT('Assumptions (CSP)'!$V$7,Model!AK$1,'Assumptions (CSP)'!$V$10,'Assumptions (CSP)'!$V$5*Model!$Y$3539*AVERAGE('Assumptions (CSP)'!$U$2:$W$2)/10^9),0)</f>
        <v>-0.04486719695</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-0.02257444431</v>
      </c>
      <c r="AA3624" s="95">
        <f>IF($Z$3539&gt;0,PPMT('Assumptions (CSP)'!$V$7,Model!X$1,'Assumptions (CSP)'!$V$10,'Assumptions (CSP)'!$V$5*Model!$Z$3539*AVERAGE('Assumptions (CSP)'!$V$2:$X$2)/10^9),0)</f>
        <v>-0.02364673042</v>
      </c>
      <c r="AB3624" s="95">
        <f>IF($Z$3539&gt;0,PPMT('Assumptions (CSP)'!$V$7,Model!Y$1,'Assumptions (CSP)'!$V$10,'Assumptions (CSP)'!$V$5*Model!$Z$3539*AVERAGE('Assumptions (CSP)'!$V$2:$X$2)/10^9),0)</f>
        <v>-0.02476995011</v>
      </c>
      <c r="AC3624" s="95">
        <f>IF($Z$3539&gt;0,PPMT('Assumptions (CSP)'!$V$7,Model!Z$1,'Assumptions (CSP)'!$V$10,'Assumptions (CSP)'!$V$5*Model!$Z$3539*AVERAGE('Assumptions (CSP)'!$V$2:$X$2)/10^9),0)</f>
        <v>-0.02594652275</v>
      </c>
      <c r="AD3624" s="95">
        <f>IF($Z$3539&gt;0,PPMT('Assumptions (CSP)'!$V$7,Model!AA$1,'Assumptions (CSP)'!$V$10,'Assumptions (CSP)'!$V$5*Model!$Z$3539*AVERAGE('Assumptions (CSP)'!$V$2:$X$2)/10^9),0)</f>
        <v>-0.02717898258</v>
      </c>
      <c r="AE3624" s="95">
        <f>IF($Z$3539&gt;0,PPMT('Assumptions (CSP)'!$V$7,Model!AB$1,'Assumptions (CSP)'!$V$10,'Assumptions (CSP)'!$V$5*Model!$Z$3539*AVERAGE('Assumptions (CSP)'!$V$2:$X$2)/10^9),0)</f>
        <v>-0.02846998425</v>
      </c>
      <c r="AF3624" s="95">
        <f>IF($Z$3539&gt;0,PPMT('Assumptions (CSP)'!$V$7,Model!AC$1,'Assumptions (CSP)'!$V$10,'Assumptions (CSP)'!$V$5*Model!$Z$3539*AVERAGE('Assumptions (CSP)'!$V$2:$X$2)/10^9),0)</f>
        <v>-0.0298223085</v>
      </c>
      <c r="AG3624" s="95">
        <f>IF($Z$3539&gt;0,PPMT('Assumptions (CSP)'!$V$7,Model!AD$1,'Assumptions (CSP)'!$V$10,'Assumptions (CSP)'!$V$5*Model!$Z$3539*AVERAGE('Assumptions (CSP)'!$V$2:$X$2)/10^9),0)</f>
        <v>-0.03123886815</v>
      </c>
      <c r="AH3624" s="95">
        <f>IF($Z$3539&gt;0,PPMT('Assumptions (CSP)'!$V$7,Model!AE$1,'Assumptions (CSP)'!$V$10,'Assumptions (CSP)'!$V$5*Model!$Z$3539*AVERAGE('Assumptions (CSP)'!$V$2:$X$2)/10^9),0)</f>
        <v>-0.03272271439</v>
      </c>
      <c r="AI3624" s="95">
        <f>IF($Z$3539&gt;0,PPMT('Assumptions (CSP)'!$V$7,Model!AF$1,'Assumptions (CSP)'!$V$10,'Assumptions (CSP)'!$V$5*Model!$Z$3539*AVERAGE('Assumptions (CSP)'!$V$2:$X$2)/10^9),0)</f>
        <v>-0.03427704332</v>
      </c>
      <c r="AJ3624" s="95">
        <f>IF($Z$3539&gt;0,PPMT('Assumptions (CSP)'!$V$7,Model!AG$1,'Assumptions (CSP)'!$V$10,'Assumptions (CSP)'!$V$5*Model!$Z$3539*AVERAGE('Assumptions (CSP)'!$V$2:$X$2)/10^9),0)</f>
        <v>-0.03590520288</v>
      </c>
      <c r="AK3624" s="95">
        <f>IF($Z$3539&gt;0,PPMT('Assumptions (CSP)'!$V$7,Model!AH$1,'Assumptions (CSP)'!$V$10,'Assumptions (CSP)'!$V$5*Model!$Z$3539*AVERAGE('Assumptions (CSP)'!$V$2:$X$2)/10^9),0)</f>
        <v>-0.03761070002</v>
      </c>
      <c r="AL3624" s="95">
        <f>IF($Z$3539&gt;0,PPMT('Assumptions (CSP)'!$V$7,Model!AI$1,'Assumptions (CSP)'!$V$10,'Assumptions (CSP)'!$V$5*Model!$Z$3539*AVERAGE('Assumptions (CSP)'!$V$2:$X$2)/10^9),0)</f>
        <v>-0.03939720827</v>
      </c>
      <c r="AM3624" s="95">
        <f>IF($Z$3539&gt;0,PPMT('Assumptions (CSP)'!$V$7,Model!AJ$1,'Assumptions (CSP)'!$V$10,'Assumptions (CSP)'!$V$5*Model!$Z$3539*AVERAGE('Assumptions (CSP)'!$V$2:$X$2)/10^9),0)</f>
        <v>-0.04126857566</v>
      </c>
      <c r="AN3624" s="95">
        <f>IF($Z$3539&gt;0,PPMT('Assumptions (CSP)'!$V$7,Model!AK$1,'Assumptions (CSP)'!$V$10,'Assumptions (CSP)'!$V$5*Model!$Z$3539*AVERAGE('Assumptions (CSP)'!$V$2:$X$2)/10^9),0)</f>
        <v>-0.04322883301</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-0.02190511924</v>
      </c>
      <c r="AB3625" s="95">
        <f>IF($AA$3539&gt;0,PPMT('Assumptions (CSP)'!$V$7,Model!X$1,'Assumptions (CSP)'!$V$10,'Assumptions (CSP)'!$V$5*Model!$AA$3539*AVERAGE('Assumptions (CSP)'!$W$2:$Y$2)/10^9),0)</f>
        <v>-0.0229456124</v>
      </c>
      <c r="AC3625" s="95">
        <f>IF($AA$3539&gt;0,PPMT('Assumptions (CSP)'!$V$7,Model!Y$1,'Assumptions (CSP)'!$V$10,'Assumptions (CSP)'!$V$5*Model!$AA$3539*AVERAGE('Assumptions (CSP)'!$W$2:$Y$2)/10^9),0)</f>
        <v>-0.02403552899</v>
      </c>
      <c r="AD3625" s="95">
        <f>IF($AA$3539&gt;0,PPMT('Assumptions (CSP)'!$V$7,Model!Z$1,'Assumptions (CSP)'!$V$10,'Assumptions (CSP)'!$V$5*Model!$AA$3539*AVERAGE('Assumptions (CSP)'!$W$2:$Y$2)/10^9),0)</f>
        <v>-0.02517721662</v>
      </c>
      <c r="AE3625" s="95">
        <f>IF($AA$3539&gt;0,PPMT('Assumptions (CSP)'!$V$7,Model!AA$1,'Assumptions (CSP)'!$V$10,'Assumptions (CSP)'!$V$5*Model!$AA$3539*AVERAGE('Assumptions (CSP)'!$W$2:$Y$2)/10^9),0)</f>
        <v>-0.02637313441</v>
      </c>
      <c r="AF3625" s="95">
        <f>IF($AA$3539&gt;0,PPMT('Assumptions (CSP)'!$V$7,Model!AB$1,'Assumptions (CSP)'!$V$10,'Assumptions (CSP)'!$V$5*Model!$AA$3539*AVERAGE('Assumptions (CSP)'!$W$2:$Y$2)/10^9),0)</f>
        <v>-0.02762585829</v>
      </c>
      <c r="AG3625" s="95">
        <f>IF($AA$3539&gt;0,PPMT('Assumptions (CSP)'!$V$7,Model!AC$1,'Assumptions (CSP)'!$V$10,'Assumptions (CSP)'!$V$5*Model!$AA$3539*AVERAGE('Assumptions (CSP)'!$W$2:$Y$2)/10^9),0)</f>
        <v>-0.02893808656</v>
      </c>
      <c r="AH3625" s="95">
        <f>IF($AA$3539&gt;0,PPMT('Assumptions (CSP)'!$V$7,Model!AD$1,'Assumptions (CSP)'!$V$10,'Assumptions (CSP)'!$V$5*Model!$AA$3539*AVERAGE('Assumptions (CSP)'!$W$2:$Y$2)/10^9),0)</f>
        <v>-0.03031264567</v>
      </c>
      <c r="AI3625" s="95">
        <f>IF($AA$3539&gt;0,PPMT('Assumptions (CSP)'!$V$7,Model!AE$1,'Assumptions (CSP)'!$V$10,'Assumptions (CSP)'!$V$5*Model!$AA$3539*AVERAGE('Assumptions (CSP)'!$W$2:$Y$2)/10^9),0)</f>
        <v>-0.03175249634</v>
      </c>
      <c r="AJ3625" s="95">
        <f>IF($AA$3539&gt;0,PPMT('Assumptions (CSP)'!$V$7,Model!AF$1,'Assumptions (CSP)'!$V$10,'Assumptions (CSP)'!$V$5*Model!$AA$3539*AVERAGE('Assumptions (CSP)'!$W$2:$Y$2)/10^9),0)</f>
        <v>-0.03326073992</v>
      </c>
      <c r="AK3625" s="95">
        <f>IF($AA$3539&gt;0,PPMT('Assumptions (CSP)'!$V$7,Model!AG$1,'Assumptions (CSP)'!$V$10,'Assumptions (CSP)'!$V$5*Model!$AA$3539*AVERAGE('Assumptions (CSP)'!$W$2:$Y$2)/10^9),0)</f>
        <v>-0.03484062506</v>
      </c>
      <c r="AL3625" s="95">
        <f>IF($AA$3539&gt;0,PPMT('Assumptions (CSP)'!$V$7,Model!AH$1,'Assumptions (CSP)'!$V$10,'Assumptions (CSP)'!$V$5*Model!$AA$3539*AVERAGE('Assumptions (CSP)'!$W$2:$Y$2)/10^9),0)</f>
        <v>-0.03649555475</v>
      </c>
      <c r="AM3625" s="95">
        <f>IF($AA$3539&gt;0,PPMT('Assumptions (CSP)'!$V$7,Model!AI$1,'Assumptions (CSP)'!$V$10,'Assumptions (CSP)'!$V$5*Model!$AA$3539*AVERAGE('Assumptions (CSP)'!$W$2:$Y$2)/10^9),0)</f>
        <v>-0.03822909361</v>
      </c>
      <c r="AN3625" s="95">
        <f>IF($AA$3539&gt;0,PPMT('Assumptions (CSP)'!$V$7,Model!AJ$1,'Assumptions (CSP)'!$V$10,'Assumptions (CSP)'!$V$5*Model!$AA$3539*AVERAGE('Assumptions (CSP)'!$W$2:$Y$2)/10^9),0)</f>
        <v>-0.04004497555</v>
      </c>
      <c r="AO3625" s="95">
        <f>IF($AA$3539&gt;0,PPMT('Assumptions (CSP)'!$V$7,Model!AK$1,'Assumptions (CSP)'!$V$10,'Assumptions (CSP)'!$V$5*Model!$AA$3539*AVERAGE('Assumptions (CSP)'!$W$2:$Y$2)/10^9),0)</f>
        <v>-0.04194711189</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-0.02141230309</v>
      </c>
      <c r="AC3626" s="95">
        <f>IF($AB$3539&gt;0,PPMT('Assumptions (CSP)'!$V$7,Model!X$1,'Assumptions (CSP)'!$V$10,'Assumptions (CSP)'!$V$5*Model!$AB$3539*AVERAGE('Assumptions (CSP)'!$X$2:$Z$2)/10^9),0)</f>
        <v>-0.02242938748</v>
      </c>
      <c r="AD3626" s="95">
        <f>IF($AB$3539&gt;0,PPMT('Assumptions (CSP)'!$V$7,Model!Y$1,'Assumptions (CSP)'!$V$10,'Assumptions (CSP)'!$V$5*Model!$AB$3539*AVERAGE('Assumptions (CSP)'!$X$2:$Z$2)/10^9),0)</f>
        <v>-0.02349478339</v>
      </c>
      <c r="AE3626" s="95">
        <f>IF($AB$3539&gt;0,PPMT('Assumptions (CSP)'!$V$7,Model!Z$1,'Assumptions (CSP)'!$V$10,'Assumptions (CSP)'!$V$5*Model!$AB$3539*AVERAGE('Assumptions (CSP)'!$X$2:$Z$2)/10^9),0)</f>
        <v>-0.0246107856</v>
      </c>
      <c r="AF3626" s="95">
        <f>IF($AB$3539&gt;0,PPMT('Assumptions (CSP)'!$V$7,Model!AA$1,'Assumptions (CSP)'!$V$10,'Assumptions (CSP)'!$V$5*Model!$AB$3539*AVERAGE('Assumptions (CSP)'!$X$2:$Z$2)/10^9),0)</f>
        <v>-0.02577979792</v>
      </c>
      <c r="AG3626" s="95">
        <f>IF($AB$3539&gt;0,PPMT('Assumptions (CSP)'!$V$7,Model!AB$1,'Assumptions (CSP)'!$V$10,'Assumptions (CSP)'!$V$5*Model!$AB$3539*AVERAGE('Assumptions (CSP)'!$X$2:$Z$2)/10^9),0)</f>
        <v>-0.02700433832</v>
      </c>
      <c r="AH3626" s="95">
        <f>IF($AB$3539&gt;0,PPMT('Assumptions (CSP)'!$V$7,Model!AC$1,'Assumptions (CSP)'!$V$10,'Assumptions (CSP)'!$V$5*Model!$AB$3539*AVERAGE('Assumptions (CSP)'!$X$2:$Z$2)/10^9),0)</f>
        <v>-0.02828704439</v>
      </c>
      <c r="AI3626" s="95">
        <f>IF($AB$3539&gt;0,PPMT('Assumptions (CSP)'!$V$7,Model!AD$1,'Assumptions (CSP)'!$V$10,'Assumptions (CSP)'!$V$5*Model!$AB$3539*AVERAGE('Assumptions (CSP)'!$X$2:$Z$2)/10^9),0)</f>
        <v>-0.02963067899</v>
      </c>
      <c r="AJ3626" s="95">
        <f>IF($AB$3539&gt;0,PPMT('Assumptions (CSP)'!$V$7,Model!AE$1,'Assumptions (CSP)'!$V$10,'Assumptions (CSP)'!$V$5*Model!$AB$3539*AVERAGE('Assumptions (CSP)'!$X$2:$Z$2)/10^9),0)</f>
        <v>-0.03103813625</v>
      </c>
      <c r="AK3626" s="95">
        <f>IF($AB$3539&gt;0,PPMT('Assumptions (CSP)'!$V$7,Model!AF$1,'Assumptions (CSP)'!$V$10,'Assumptions (CSP)'!$V$5*Model!$AB$3539*AVERAGE('Assumptions (CSP)'!$X$2:$Z$2)/10^9),0)</f>
        <v>-0.03251244772</v>
      </c>
      <c r="AL3626" s="95">
        <f>IF($AB$3539&gt;0,PPMT('Assumptions (CSP)'!$V$7,Model!AG$1,'Assumptions (CSP)'!$V$10,'Assumptions (CSP)'!$V$5*Model!$AB$3539*AVERAGE('Assumptions (CSP)'!$X$2:$Z$2)/10^9),0)</f>
        <v>-0.03405678899</v>
      </c>
      <c r="AM3626" s="95">
        <f>IF($AB$3539&gt;0,PPMT('Assumptions (CSP)'!$V$7,Model!AH$1,'Assumptions (CSP)'!$V$10,'Assumptions (CSP)'!$V$5*Model!$AB$3539*AVERAGE('Assumptions (CSP)'!$X$2:$Z$2)/10^9),0)</f>
        <v>-0.03567448646</v>
      </c>
      <c r="AN3626" s="95">
        <f>IF($AB$3539&gt;0,PPMT('Assumptions (CSP)'!$V$7,Model!AI$1,'Assumptions (CSP)'!$V$10,'Assumptions (CSP)'!$V$5*Model!$AB$3539*AVERAGE('Assumptions (CSP)'!$X$2:$Z$2)/10^9),0)</f>
        <v>-0.03736902457</v>
      </c>
      <c r="AO3626" s="95">
        <f>IF($AB$3539&gt;0,PPMT('Assumptions (CSP)'!$V$7,Model!AJ$1,'Assumptions (CSP)'!$V$10,'Assumptions (CSP)'!$V$5*Model!$AB$3539*AVERAGE('Assumptions (CSP)'!$X$2:$Z$2)/10^9),0)</f>
        <v>-0.03914405324</v>
      </c>
      <c r="AP3626" s="95">
        <f>IF($AB$3539&gt;0,PPMT('Assumptions (CSP)'!$V$7,Model!AK$1,'Assumptions (CSP)'!$V$10,'Assumptions (CSP)'!$V$5*Model!$AB$3539*AVERAGE('Assumptions (CSP)'!$X$2:$Z$2)/10^9),0)</f>
        <v>-0.04100339576</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-0.0209418346</v>
      </c>
      <c r="AD3627" s="95">
        <f>IF($AC$3539&gt;0,PPMT('Assumptions (CSP)'!$V$7,Model!X$1,'Assumptions (CSP)'!$V$10,'Assumptions (CSP)'!$V$5*Model!$AC$3539*AVERAGE('Assumptions (CSP)'!$Y$2:$AA$2)/10^9),0)</f>
        <v>-0.02193657174</v>
      </c>
      <c r="AE3627" s="95">
        <f>IF($AC$3539&gt;0,PPMT('Assumptions (CSP)'!$V$7,Model!Y$1,'Assumptions (CSP)'!$V$10,'Assumptions (CSP)'!$V$5*Model!$AC$3539*AVERAGE('Assumptions (CSP)'!$Y$2:$AA$2)/10^9),0)</f>
        <v>-0.0229785589</v>
      </c>
      <c r="AF3627" s="95">
        <f>IF($AC$3539&gt;0,PPMT('Assumptions (CSP)'!$V$7,Model!Z$1,'Assumptions (CSP)'!$V$10,'Assumptions (CSP)'!$V$5*Model!$AC$3539*AVERAGE('Assumptions (CSP)'!$Y$2:$AA$2)/10^9),0)</f>
        <v>-0.02407004044</v>
      </c>
      <c r="AG3627" s="95">
        <f>IF($AC$3539&gt;0,PPMT('Assumptions (CSP)'!$V$7,Model!AA$1,'Assumptions (CSP)'!$V$10,'Assumptions (CSP)'!$V$5*Model!$AC$3539*AVERAGE('Assumptions (CSP)'!$Y$2:$AA$2)/10^9),0)</f>
        <v>-0.02521336736</v>
      </c>
      <c r="AH3627" s="95">
        <f>IF($AC$3539&gt;0,PPMT('Assumptions (CSP)'!$V$7,Model!AB$1,'Assumptions (CSP)'!$V$10,'Assumptions (CSP)'!$V$5*Model!$AC$3539*AVERAGE('Assumptions (CSP)'!$Y$2:$AA$2)/10^9),0)</f>
        <v>-0.02641100231</v>
      </c>
      <c r="AI3627" s="95">
        <f>IF($AC$3539&gt;0,PPMT('Assumptions (CSP)'!$V$7,Model!AC$1,'Assumptions (CSP)'!$V$10,'Assumptions (CSP)'!$V$5*Model!$AC$3539*AVERAGE('Assumptions (CSP)'!$Y$2:$AA$2)/10^9),0)</f>
        <v>-0.02766552492</v>
      </c>
      <c r="AJ3627" s="95">
        <f>IF($AC$3539&gt;0,PPMT('Assumptions (CSP)'!$V$7,Model!AD$1,'Assumptions (CSP)'!$V$10,'Assumptions (CSP)'!$V$5*Model!$AC$3539*AVERAGE('Assumptions (CSP)'!$Y$2:$AA$2)/10^9),0)</f>
        <v>-0.02897963736</v>
      </c>
      <c r="AK3627" s="95">
        <f>IF($AC$3539&gt;0,PPMT('Assumptions (CSP)'!$V$7,Model!AE$1,'Assumptions (CSP)'!$V$10,'Assumptions (CSP)'!$V$5*Model!$AC$3539*AVERAGE('Assumptions (CSP)'!$Y$2:$AA$2)/10^9),0)</f>
        <v>-0.03035617013</v>
      </c>
      <c r="AL3627" s="95">
        <f>IF($AC$3539&gt;0,PPMT('Assumptions (CSP)'!$V$7,Model!AF$1,'Assumptions (CSP)'!$V$10,'Assumptions (CSP)'!$V$5*Model!$AC$3539*AVERAGE('Assumptions (CSP)'!$Y$2:$AA$2)/10^9),0)</f>
        <v>-0.03179808821</v>
      </c>
      <c r="AM3627" s="95">
        <f>IF($AC$3539&gt;0,PPMT('Assumptions (CSP)'!$V$7,Model!AG$1,'Assumptions (CSP)'!$V$10,'Assumptions (CSP)'!$V$5*Model!$AC$3539*AVERAGE('Assumptions (CSP)'!$Y$2:$AA$2)/10^9),0)</f>
        <v>-0.0333084974</v>
      </c>
      <c r="AN3627" s="95">
        <f>IF($AC$3539&gt;0,PPMT('Assumptions (CSP)'!$V$7,Model!AH$1,'Assumptions (CSP)'!$V$10,'Assumptions (CSP)'!$V$5*Model!$AC$3539*AVERAGE('Assumptions (CSP)'!$Y$2:$AA$2)/10^9),0)</f>
        <v>-0.03489065103</v>
      </c>
      <c r="AO3627" s="95">
        <f>IF($AC$3539&gt;0,PPMT('Assumptions (CSP)'!$V$7,Model!AI$1,'Assumptions (CSP)'!$V$10,'Assumptions (CSP)'!$V$5*Model!$AC$3539*AVERAGE('Assumptions (CSP)'!$Y$2:$AA$2)/10^9),0)</f>
        <v>-0.03654795696</v>
      </c>
      <c r="AP3627" s="95">
        <f>IF($AC$3539&gt;0,PPMT('Assumptions (CSP)'!$V$7,Model!AJ$1,'Assumptions (CSP)'!$V$10,'Assumptions (CSP)'!$V$5*Model!$AC$3539*AVERAGE('Assumptions (CSP)'!$Y$2:$AA$2)/10^9),0)</f>
        <v>-0.03828398491</v>
      </c>
      <c r="AQ3627" s="95">
        <f>IF($AC$3539&gt;0,PPMT('Assumptions (CSP)'!$V$7,Model!AK$1,'Assumptions (CSP)'!$V$10,'Assumptions (CSP)'!$V$5*Model!$AC$3539*AVERAGE('Assumptions (CSP)'!$Y$2:$AA$2)/10^9),0)</f>
        <v>-0.04010247419</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-0.02052324331</v>
      </c>
      <c r="AE3628" s="95">
        <f>IF($AD$3539&gt;0,PPMT('Assumptions (CSP)'!$V$7,Model!X$1,'Assumptions (CSP)'!$V$10,'Assumptions (CSP)'!$V$5*Model!$AD$3539*AVERAGE('Assumptions (CSP)'!$Z$2:$AB$2)/10^9),0)</f>
        <v>-0.02149809736</v>
      </c>
      <c r="AF3628" s="95">
        <f>IF($AD$3539&gt;0,PPMT('Assumptions (CSP)'!$V$7,Model!Y$1,'Assumptions (CSP)'!$V$10,'Assumptions (CSP)'!$V$5*Model!$AD$3539*AVERAGE('Assumptions (CSP)'!$Z$2:$AB$2)/10^9),0)</f>
        <v>-0.02251925699</v>
      </c>
      <c r="AG3628" s="95">
        <f>IF($AD$3539&gt;0,PPMT('Assumptions (CSP)'!$V$7,Model!Z$1,'Assumptions (CSP)'!$V$10,'Assumptions (CSP)'!$V$5*Model!$AD$3539*AVERAGE('Assumptions (CSP)'!$Z$2:$AB$2)/10^9),0)</f>
        <v>-0.02358892169</v>
      </c>
      <c r="AH3628" s="95">
        <f>IF($AD$3539&gt;0,PPMT('Assumptions (CSP)'!$V$7,Model!AA$1,'Assumptions (CSP)'!$V$10,'Assumptions (CSP)'!$V$5*Model!$AD$3539*AVERAGE('Assumptions (CSP)'!$Z$2:$AB$2)/10^9),0)</f>
        <v>-0.02470939548</v>
      </c>
      <c r="AI3628" s="95">
        <f>IF($AD$3539&gt;0,PPMT('Assumptions (CSP)'!$V$7,Model!AB$1,'Assumptions (CSP)'!$V$10,'Assumptions (CSP)'!$V$5*Model!$AD$3539*AVERAGE('Assumptions (CSP)'!$Z$2:$AB$2)/10^9),0)</f>
        <v>-0.02588309176</v>
      </c>
      <c r="AJ3628" s="95">
        <f>IF($AD$3539&gt;0,PPMT('Assumptions (CSP)'!$V$7,Model!AC$1,'Assumptions (CSP)'!$V$10,'Assumptions (CSP)'!$V$5*Model!$AD$3539*AVERAGE('Assumptions (CSP)'!$Z$2:$AB$2)/10^9),0)</f>
        <v>-0.02711253862</v>
      </c>
      <c r="AK3628" s="95">
        <f>IF($AD$3539&gt;0,PPMT('Assumptions (CSP)'!$V$7,Model!AD$1,'Assumptions (CSP)'!$V$10,'Assumptions (CSP)'!$V$5*Model!$AD$3539*AVERAGE('Assumptions (CSP)'!$Z$2:$AB$2)/10^9),0)</f>
        <v>-0.0284003842</v>
      </c>
      <c r="AL3628" s="95">
        <f>IF($AD$3539&gt;0,PPMT('Assumptions (CSP)'!$V$7,Model!AE$1,'Assumptions (CSP)'!$V$10,'Assumptions (CSP)'!$V$5*Model!$AD$3539*AVERAGE('Assumptions (CSP)'!$Z$2:$AB$2)/10^9),0)</f>
        <v>-0.02974940245</v>
      </c>
      <c r="AM3628" s="95">
        <f>IF($AD$3539&gt;0,PPMT('Assumptions (CSP)'!$V$7,Model!AF$1,'Assumptions (CSP)'!$V$10,'Assumptions (CSP)'!$V$5*Model!$AD$3539*AVERAGE('Assumptions (CSP)'!$Z$2:$AB$2)/10^9),0)</f>
        <v>-0.03116249907</v>
      </c>
      <c r="AN3628" s="95">
        <f>IF($AD$3539&gt;0,PPMT('Assumptions (CSP)'!$V$7,Model!AG$1,'Assumptions (CSP)'!$V$10,'Assumptions (CSP)'!$V$5*Model!$AD$3539*AVERAGE('Assumptions (CSP)'!$Z$2:$AB$2)/10^9),0)</f>
        <v>-0.03264271778</v>
      </c>
      <c r="AO3628" s="95">
        <f>IF($AD$3539&gt;0,PPMT('Assumptions (CSP)'!$V$7,Model!AH$1,'Assumptions (CSP)'!$V$10,'Assumptions (CSP)'!$V$5*Model!$AD$3539*AVERAGE('Assumptions (CSP)'!$Z$2:$AB$2)/10^9),0)</f>
        <v>-0.03419324687</v>
      </c>
      <c r="AP3628" s="95">
        <f>IF($AD$3539&gt;0,PPMT('Assumptions (CSP)'!$V$7,Model!AI$1,'Assumptions (CSP)'!$V$10,'Assumptions (CSP)'!$V$5*Model!$AD$3539*AVERAGE('Assumptions (CSP)'!$Z$2:$AB$2)/10^9),0)</f>
        <v>-0.0358174261</v>
      </c>
      <c r="AQ3628" s="95">
        <f>IF($AD$3539&gt;0,PPMT('Assumptions (CSP)'!$V$7,Model!AJ$1,'Assumptions (CSP)'!$V$10,'Assumptions (CSP)'!$V$5*Model!$AD$3539*AVERAGE('Assumptions (CSP)'!$Z$2:$AB$2)/10^9),0)</f>
        <v>-0.03751875384</v>
      </c>
      <c r="AR3628" s="95">
        <f>IF($AD$3539&gt;0,PPMT('Assumptions (CSP)'!$V$7,Model!AK$1,'Assumptions (CSP)'!$V$10,'Assumptions (CSP)'!$V$5*Model!$AD$3539*AVERAGE('Assumptions (CSP)'!$Z$2:$AB$2)/10^9),0)</f>
        <v>-0.03930089464</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-0.02017299134</v>
      </c>
      <c r="AF3629" s="95">
        <f>IF($AE$3539&gt;0,PPMT('Assumptions (CSP)'!$V$7,Model!X$1,'Assumptions (CSP)'!$V$10,'Assumptions (CSP)'!$V$5*Model!$AE$3539*AVERAGE('Assumptions (CSP)'!$AA$2:$AC$2)/10^9),0)</f>
        <v>-0.02113120843</v>
      </c>
      <c r="AG3629" s="95">
        <f>IF($AE$3539&gt;0,PPMT('Assumptions (CSP)'!$V$7,Model!Y$1,'Assumptions (CSP)'!$V$10,'Assumptions (CSP)'!$V$5*Model!$AE$3539*AVERAGE('Assumptions (CSP)'!$AA$2:$AC$2)/10^9),0)</f>
        <v>-0.02213494083</v>
      </c>
      <c r="AH3629" s="95">
        <f>IF($AE$3539&gt;0,PPMT('Assumptions (CSP)'!$V$7,Model!Z$1,'Assumptions (CSP)'!$V$10,'Assumptions (CSP)'!$V$5*Model!$AE$3539*AVERAGE('Assumptions (CSP)'!$AA$2:$AC$2)/10^9),0)</f>
        <v>-0.02318635052</v>
      </c>
      <c r="AI3629" s="95">
        <f>IF($AE$3539&gt;0,PPMT('Assumptions (CSP)'!$V$7,Model!AA$1,'Assumptions (CSP)'!$V$10,'Assumptions (CSP)'!$V$5*Model!$AE$3539*AVERAGE('Assumptions (CSP)'!$AA$2:$AC$2)/10^9),0)</f>
        <v>-0.02428770217</v>
      </c>
      <c r="AJ3629" s="95">
        <f>IF($AE$3539&gt;0,PPMT('Assumptions (CSP)'!$V$7,Model!AB$1,'Assumptions (CSP)'!$V$10,'Assumptions (CSP)'!$V$5*Model!$AE$3539*AVERAGE('Assumptions (CSP)'!$AA$2:$AC$2)/10^9),0)</f>
        <v>-0.02544136803</v>
      </c>
      <c r="AK3629" s="95">
        <f>IF($AE$3539&gt;0,PPMT('Assumptions (CSP)'!$V$7,Model!AC$1,'Assumptions (CSP)'!$V$10,'Assumptions (CSP)'!$V$5*Model!$AE$3539*AVERAGE('Assumptions (CSP)'!$AA$2:$AC$2)/10^9),0)</f>
        <v>-0.02664983301</v>
      </c>
      <c r="AL3629" s="95">
        <f>IF($AE$3539&gt;0,PPMT('Assumptions (CSP)'!$V$7,Model!AD$1,'Assumptions (CSP)'!$V$10,'Assumptions (CSP)'!$V$5*Model!$AE$3539*AVERAGE('Assumptions (CSP)'!$AA$2:$AC$2)/10^9),0)</f>
        <v>-0.02791570007</v>
      </c>
      <c r="AM3629" s="95">
        <f>IF($AE$3539&gt;0,PPMT('Assumptions (CSP)'!$V$7,Model!AE$1,'Assumptions (CSP)'!$V$10,'Assumptions (CSP)'!$V$5*Model!$AE$3539*AVERAGE('Assumptions (CSP)'!$AA$2:$AC$2)/10^9),0)</f>
        <v>-0.02924169583</v>
      </c>
      <c r="AN3629" s="95">
        <f>IF($AE$3539&gt;0,PPMT('Assumptions (CSP)'!$V$7,Model!AF$1,'Assumptions (CSP)'!$V$10,'Assumptions (CSP)'!$V$5*Model!$AE$3539*AVERAGE('Assumptions (CSP)'!$AA$2:$AC$2)/10^9),0)</f>
        <v>-0.03063067638</v>
      </c>
      <c r="AO3629" s="95">
        <f>IF($AE$3539&gt;0,PPMT('Assumptions (CSP)'!$V$7,Model!AG$1,'Assumptions (CSP)'!$V$10,'Assumptions (CSP)'!$V$5*Model!$AE$3539*AVERAGE('Assumptions (CSP)'!$AA$2:$AC$2)/10^9),0)</f>
        <v>-0.03208563351</v>
      </c>
      <c r="AP3629" s="95">
        <f>IF($AE$3539&gt;0,PPMT('Assumptions (CSP)'!$V$7,Model!AH$1,'Assumptions (CSP)'!$V$10,'Assumptions (CSP)'!$V$5*Model!$AE$3539*AVERAGE('Assumptions (CSP)'!$AA$2:$AC$2)/10^9),0)</f>
        <v>-0.0336097011</v>
      </c>
      <c r="AQ3629" s="95">
        <f>IF($AE$3539&gt;0,PPMT('Assumptions (CSP)'!$V$7,Model!AI$1,'Assumptions (CSP)'!$V$10,'Assumptions (CSP)'!$V$5*Model!$AE$3539*AVERAGE('Assumptions (CSP)'!$AA$2:$AC$2)/10^9),0)</f>
        <v>-0.0352061619</v>
      </c>
      <c r="AR3629" s="95">
        <f>IF($AE$3539&gt;0,PPMT('Assumptions (CSP)'!$V$7,Model!AJ$1,'Assumptions (CSP)'!$V$10,'Assumptions (CSP)'!$V$5*Model!$AE$3539*AVERAGE('Assumptions (CSP)'!$AA$2:$AC$2)/10^9),0)</f>
        <v>-0.03687845459</v>
      </c>
      <c r="AS3629" s="95">
        <f>IF($AE$3539&gt;0,PPMT('Assumptions (CSP)'!$V$7,Model!AK$1,'Assumptions (CSP)'!$V$10,'Assumptions (CSP)'!$V$5*Model!$AE$3539*AVERAGE('Assumptions (CSP)'!$AA$2:$AC$2)/10^9),0)</f>
        <v>-0.03863018119</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-0.01984288494</v>
      </c>
      <c r="AG3630" s="95">
        <f>IF($AF$3539&gt;0,PPMT('Assumptions (CSP)'!$V$7,Model!X$1,'Assumptions (CSP)'!$V$10,'Assumptions (CSP)'!$V$5*Model!$AF$3539*AVERAGE('Assumptions (CSP)'!$AB$2:$AD$2)/10^9),0)</f>
        <v>-0.02078542197</v>
      </c>
      <c r="AH3630" s="95">
        <f>IF($AF$3539&gt;0,PPMT('Assumptions (CSP)'!$V$7,Model!Y$1,'Assumptions (CSP)'!$V$10,'Assumptions (CSP)'!$V$5*Model!$AF$3539*AVERAGE('Assumptions (CSP)'!$AB$2:$AD$2)/10^9),0)</f>
        <v>-0.02177272952</v>
      </c>
      <c r="AI3630" s="95">
        <f>IF($AF$3539&gt;0,PPMT('Assumptions (CSP)'!$V$7,Model!Z$1,'Assumptions (CSP)'!$V$10,'Assumptions (CSP)'!$V$5*Model!$AF$3539*AVERAGE('Assumptions (CSP)'!$AB$2:$AD$2)/10^9),0)</f>
        <v>-0.02280693417</v>
      </c>
      <c r="AJ3630" s="95">
        <f>IF($AF$3539&gt;0,PPMT('Assumptions (CSP)'!$V$7,Model!AA$1,'Assumptions (CSP)'!$V$10,'Assumptions (CSP)'!$V$5*Model!$AF$3539*AVERAGE('Assumptions (CSP)'!$AB$2:$AD$2)/10^9),0)</f>
        <v>-0.02389026354</v>
      </c>
      <c r="AK3630" s="95">
        <f>IF($AF$3539&gt;0,PPMT('Assumptions (CSP)'!$V$7,Model!AB$1,'Assumptions (CSP)'!$V$10,'Assumptions (CSP)'!$V$5*Model!$AF$3539*AVERAGE('Assumptions (CSP)'!$AB$2:$AD$2)/10^9),0)</f>
        <v>-0.02502505106</v>
      </c>
      <c r="AL3630" s="95">
        <f>IF($AF$3539&gt;0,PPMT('Assumptions (CSP)'!$V$7,Model!AC$1,'Assumptions (CSP)'!$V$10,'Assumptions (CSP)'!$V$5*Model!$AF$3539*AVERAGE('Assumptions (CSP)'!$AB$2:$AD$2)/10^9),0)</f>
        <v>-0.02621374099</v>
      </c>
      <c r="AM3630" s="95">
        <f>IF($AF$3539&gt;0,PPMT('Assumptions (CSP)'!$V$7,Model!AD$1,'Assumptions (CSP)'!$V$10,'Assumptions (CSP)'!$V$5*Model!$AF$3539*AVERAGE('Assumptions (CSP)'!$AB$2:$AD$2)/10^9),0)</f>
        <v>-0.02745889368</v>
      </c>
      <c r="AN3630" s="95">
        <f>IF($AF$3539&gt;0,PPMT('Assumptions (CSP)'!$V$7,Model!AE$1,'Assumptions (CSP)'!$V$10,'Assumptions (CSP)'!$V$5*Model!$AF$3539*AVERAGE('Assumptions (CSP)'!$AB$2:$AD$2)/10^9),0)</f>
        <v>-0.02876319113</v>
      </c>
      <c r="AO3630" s="95">
        <f>IF($AF$3539&gt;0,PPMT('Assumptions (CSP)'!$V$7,Model!AF$1,'Assumptions (CSP)'!$V$10,'Assumptions (CSP)'!$V$5*Model!$AF$3539*AVERAGE('Assumptions (CSP)'!$AB$2:$AD$2)/10^9),0)</f>
        <v>-0.03012944271</v>
      </c>
      <c r="AP3630" s="95">
        <f>IF($AF$3539&gt;0,PPMT('Assumptions (CSP)'!$V$7,Model!AG$1,'Assumptions (CSP)'!$V$10,'Assumptions (CSP)'!$V$5*Model!$AF$3539*AVERAGE('Assumptions (CSP)'!$AB$2:$AD$2)/10^9),0)</f>
        <v>-0.03156059124</v>
      </c>
      <c r="AQ3630" s="95">
        <f>IF($AF$3539&gt;0,PPMT('Assumptions (CSP)'!$V$7,Model!AH$1,'Assumptions (CSP)'!$V$10,'Assumptions (CSP)'!$V$5*Model!$AF$3539*AVERAGE('Assumptions (CSP)'!$AB$2:$AD$2)/10^9),0)</f>
        <v>-0.03305971932</v>
      </c>
      <c r="AR3630" s="95">
        <f>IF($AF$3539&gt;0,PPMT('Assumptions (CSP)'!$V$7,Model!AI$1,'Assumptions (CSP)'!$V$10,'Assumptions (CSP)'!$V$5*Model!$AF$3539*AVERAGE('Assumptions (CSP)'!$AB$2:$AD$2)/10^9),0)</f>
        <v>-0.03463005599</v>
      </c>
      <c r="AS3630" s="95">
        <f>IF($AF$3539&gt;0,PPMT('Assumptions (CSP)'!$V$7,Model!AJ$1,'Assumptions (CSP)'!$V$10,'Assumptions (CSP)'!$V$5*Model!$AF$3539*AVERAGE('Assumptions (CSP)'!$AB$2:$AD$2)/10^9),0)</f>
        <v>-0.03627498365</v>
      </c>
      <c r="AT3630" s="95">
        <f>IF($AF$3539&gt;0,PPMT('Assumptions (CSP)'!$V$7,Model!AK$1,'Assumptions (CSP)'!$V$10,'Assumptions (CSP)'!$V$5*Model!$AF$3539*AVERAGE('Assumptions (CSP)'!$AB$2:$AD$2)/10^9),0)</f>
        <v>-0.03799804537</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-0.01951596751</v>
      </c>
      <c r="AH3631" s="95">
        <f>IF($AG$3539&gt;0,PPMT('Assumptions (CSP)'!$V$7,Model!X$1,'Assumptions (CSP)'!$V$10,'Assumptions (CSP)'!$V$5*Model!$AG$3539*AVERAGE('Assumptions (CSP)'!$AC$2:$AE$2)/10^9),0)</f>
        <v>-0.02044297597</v>
      </c>
      <c r="AI3631" s="95">
        <f>IF($AG$3539&gt;0,PPMT('Assumptions (CSP)'!$V$7,Model!Y$1,'Assumptions (CSP)'!$V$10,'Assumptions (CSP)'!$V$5*Model!$AG$3539*AVERAGE('Assumptions (CSP)'!$AC$2:$AE$2)/10^9),0)</f>
        <v>-0.02141401733</v>
      </c>
      <c r="AJ3631" s="95">
        <f>IF($AG$3539&gt;0,PPMT('Assumptions (CSP)'!$V$7,Model!Z$1,'Assumptions (CSP)'!$V$10,'Assumptions (CSP)'!$V$5*Model!$AG$3539*AVERAGE('Assumptions (CSP)'!$AC$2:$AE$2)/10^9),0)</f>
        <v>-0.02243118315</v>
      </c>
      <c r="AK3631" s="95">
        <f>IF($AG$3539&gt;0,PPMT('Assumptions (CSP)'!$V$7,Model!AA$1,'Assumptions (CSP)'!$V$10,'Assumptions (CSP)'!$V$5*Model!$AG$3539*AVERAGE('Assumptions (CSP)'!$AC$2:$AE$2)/10^9),0)</f>
        <v>-0.02349666435</v>
      </c>
      <c r="AL3631" s="95">
        <f>IF($AG$3539&gt;0,PPMT('Assumptions (CSP)'!$V$7,Model!AB$1,'Assumptions (CSP)'!$V$10,'Assumptions (CSP)'!$V$5*Model!$AG$3539*AVERAGE('Assumptions (CSP)'!$AC$2:$AE$2)/10^9),0)</f>
        <v>-0.02461275591</v>
      </c>
      <c r="AM3631" s="95">
        <f>IF($AG$3539&gt;0,PPMT('Assumptions (CSP)'!$V$7,Model!AC$1,'Assumptions (CSP)'!$V$10,'Assumptions (CSP)'!$V$5*Model!$AG$3539*AVERAGE('Assumptions (CSP)'!$AC$2:$AE$2)/10^9),0)</f>
        <v>-0.02578186182</v>
      </c>
      <c r="AN3631" s="95">
        <f>IF($AG$3539&gt;0,PPMT('Assumptions (CSP)'!$V$7,Model!AD$1,'Assumptions (CSP)'!$V$10,'Assumptions (CSP)'!$V$5*Model!$AG$3539*AVERAGE('Assumptions (CSP)'!$AC$2:$AE$2)/10^9),0)</f>
        <v>-0.02700650025</v>
      </c>
      <c r="AO3631" s="95">
        <f>IF($AG$3539&gt;0,PPMT('Assumptions (CSP)'!$V$7,Model!AE$1,'Assumptions (CSP)'!$V$10,'Assumptions (CSP)'!$V$5*Model!$AG$3539*AVERAGE('Assumptions (CSP)'!$AC$2:$AE$2)/10^9),0)</f>
        <v>-0.02828930901</v>
      </c>
      <c r="AP3631" s="95">
        <f>IF($AG$3539&gt;0,PPMT('Assumptions (CSP)'!$V$7,Model!AF$1,'Assumptions (CSP)'!$V$10,'Assumptions (CSP)'!$V$5*Model!$AG$3539*AVERAGE('Assumptions (CSP)'!$AC$2:$AE$2)/10^9),0)</f>
        <v>-0.02963305119</v>
      </c>
      <c r="AQ3631" s="95">
        <f>IF($AG$3539&gt;0,PPMT('Assumptions (CSP)'!$V$7,Model!AG$1,'Assumptions (CSP)'!$V$10,'Assumptions (CSP)'!$V$5*Model!$AG$3539*AVERAGE('Assumptions (CSP)'!$AC$2:$AE$2)/10^9),0)</f>
        <v>-0.03104062112</v>
      </c>
      <c r="AR3631" s="95">
        <f>IF($AG$3539&gt;0,PPMT('Assumptions (CSP)'!$V$7,Model!AH$1,'Assumptions (CSP)'!$V$10,'Assumptions (CSP)'!$V$5*Model!$AG$3539*AVERAGE('Assumptions (CSP)'!$AC$2:$AE$2)/10^9),0)</f>
        <v>-0.03251505063</v>
      </c>
      <c r="AS3631" s="95">
        <f>IF($AG$3539&gt;0,PPMT('Assumptions (CSP)'!$V$7,Model!AI$1,'Assumptions (CSP)'!$V$10,'Assumptions (CSP)'!$V$5*Model!$AG$3539*AVERAGE('Assumptions (CSP)'!$AC$2:$AE$2)/10^9),0)</f>
        <v>-0.03405951553</v>
      </c>
      <c r="AT3631" s="95">
        <f>IF($AG$3539&gt;0,PPMT('Assumptions (CSP)'!$V$7,Model!AJ$1,'Assumptions (CSP)'!$V$10,'Assumptions (CSP)'!$V$5*Model!$AG$3539*AVERAGE('Assumptions (CSP)'!$AC$2:$AE$2)/10^9),0)</f>
        <v>-0.03567734252</v>
      </c>
      <c r="AU3631" s="95">
        <f>IF($AG$3539&gt;0,PPMT('Assumptions (CSP)'!$V$7,Model!AK$1,'Assumptions (CSP)'!$V$10,'Assumptions (CSP)'!$V$5*Model!$AG$3539*AVERAGE('Assumptions (CSP)'!$AC$2:$AE$2)/10^9),0)</f>
        <v>-0.03737201629</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-0.01922625313</v>
      </c>
      <c r="AI3632" s="95">
        <f>IF($AH$3539&gt;0,PPMT('Assumptions (CSP)'!$V$7,Model!X$1,'Assumptions (CSP)'!$V$10,'Assumptions (CSP)'!$V$5*Model!$AH$3539*AVERAGE('Assumptions (CSP)'!$AD$2:$AF$2)/10^9),0)</f>
        <v>-0.02013950015</v>
      </c>
      <c r="AJ3632" s="95">
        <f>IF($AH$3539&gt;0,PPMT('Assumptions (CSP)'!$V$7,Model!Y$1,'Assumptions (CSP)'!$V$10,'Assumptions (CSP)'!$V$5*Model!$AH$3539*AVERAGE('Assumptions (CSP)'!$AD$2:$AF$2)/10^9),0)</f>
        <v>-0.02109612641</v>
      </c>
      <c r="AK3632" s="95">
        <f>IF($AH$3539&gt;0,PPMT('Assumptions (CSP)'!$V$7,Model!Z$1,'Assumptions (CSP)'!$V$10,'Assumptions (CSP)'!$V$5*Model!$AH$3539*AVERAGE('Assumptions (CSP)'!$AD$2:$AF$2)/10^9),0)</f>
        <v>-0.02209819242</v>
      </c>
      <c r="AL3632" s="95">
        <f>IF($AH$3539&gt;0,PPMT('Assumptions (CSP)'!$V$7,Model!AA$1,'Assumptions (CSP)'!$V$10,'Assumptions (CSP)'!$V$5*Model!$AH$3539*AVERAGE('Assumptions (CSP)'!$AD$2:$AF$2)/10^9),0)</f>
        <v>-0.02314785656</v>
      </c>
      <c r="AM3632" s="95">
        <f>IF($AH$3539&gt;0,PPMT('Assumptions (CSP)'!$V$7,Model!AB$1,'Assumptions (CSP)'!$V$10,'Assumptions (CSP)'!$V$5*Model!$AH$3539*AVERAGE('Assumptions (CSP)'!$AD$2:$AF$2)/10^9),0)</f>
        <v>-0.02424737974</v>
      </c>
      <c r="AN3632" s="95">
        <f>IF($AH$3539&gt;0,PPMT('Assumptions (CSP)'!$V$7,Model!AC$1,'Assumptions (CSP)'!$V$10,'Assumptions (CSP)'!$V$5*Model!$AH$3539*AVERAGE('Assumptions (CSP)'!$AD$2:$AF$2)/10^9),0)</f>
        <v>-0.02539913028</v>
      </c>
      <c r="AO3632" s="95">
        <f>IF($AH$3539&gt;0,PPMT('Assumptions (CSP)'!$V$7,Model!AD$1,'Assumptions (CSP)'!$V$10,'Assumptions (CSP)'!$V$5*Model!$AH$3539*AVERAGE('Assumptions (CSP)'!$AD$2:$AF$2)/10^9),0)</f>
        <v>-0.02660558897</v>
      </c>
      <c r="AP3632" s="95">
        <f>IF($AH$3539&gt;0,PPMT('Assumptions (CSP)'!$V$7,Model!AE$1,'Assumptions (CSP)'!$V$10,'Assumptions (CSP)'!$V$5*Model!$AH$3539*AVERAGE('Assumptions (CSP)'!$AD$2:$AF$2)/10^9),0)</f>
        <v>-0.02786935444</v>
      </c>
      <c r="AQ3632" s="95">
        <f>IF($AH$3539&gt;0,PPMT('Assumptions (CSP)'!$V$7,Model!AF$1,'Assumptions (CSP)'!$V$10,'Assumptions (CSP)'!$V$5*Model!$AH$3539*AVERAGE('Assumptions (CSP)'!$AD$2:$AF$2)/10^9),0)</f>
        <v>-0.02919314878</v>
      </c>
      <c r="AR3632" s="95">
        <f>IF($AH$3539&gt;0,PPMT('Assumptions (CSP)'!$V$7,Model!AG$1,'Assumptions (CSP)'!$V$10,'Assumptions (CSP)'!$V$5*Model!$AH$3539*AVERAGE('Assumptions (CSP)'!$AD$2:$AF$2)/10^9),0)</f>
        <v>-0.03057982335</v>
      </c>
      <c r="AS3632" s="95">
        <f>IF($AH$3539&gt;0,PPMT('Assumptions (CSP)'!$V$7,Model!AH$1,'Assumptions (CSP)'!$V$10,'Assumptions (CSP)'!$V$5*Model!$AH$3539*AVERAGE('Assumptions (CSP)'!$AD$2:$AF$2)/10^9),0)</f>
        <v>-0.03203236496</v>
      </c>
      <c r="AT3632" s="95">
        <f>IF($AH$3539&gt;0,PPMT('Assumptions (CSP)'!$V$7,Model!AI$1,'Assumptions (CSP)'!$V$10,'Assumptions (CSP)'!$V$5*Model!$AH$3539*AVERAGE('Assumptions (CSP)'!$AD$2:$AF$2)/10^9),0)</f>
        <v>-0.03355390229</v>
      </c>
      <c r="AU3632" s="95">
        <f>IF($AH$3539&gt;0,PPMT('Assumptions (CSP)'!$V$7,Model!AJ$1,'Assumptions (CSP)'!$V$10,'Assumptions (CSP)'!$V$5*Model!$AH$3539*AVERAGE('Assumptions (CSP)'!$AD$2:$AF$2)/10^9),0)</f>
        <v>-0.03514771265</v>
      </c>
      <c r="AV3632" s="95">
        <f>IF($AH$3539&gt;0,PPMT('Assumptions (CSP)'!$V$7,Model!AK$1,'Assumptions (CSP)'!$V$10,'Assumptions (CSP)'!$V$5*Model!$AH$3539*AVERAGE('Assumptions (CSP)'!$AD$2:$AF$2)/10^9),0)</f>
        <v>-0.036817229</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-0.019000833</v>
      </c>
      <c r="AJ3633" s="95">
        <f>IF($AI$3539&gt;0,PPMT('Assumptions (CSP)'!$V$7,Model!X$1,'Assumptions (CSP)'!$V$10,'Assumptions (CSP)'!$V$5*Model!$AI$3539*AVERAGE('Assumptions (CSP)'!$AE$2:$AG$2)/10^9),0)</f>
        <v>-0.01990337257</v>
      </c>
      <c r="AK3633" s="95">
        <f>IF($AI$3539&gt;0,PPMT('Assumptions (CSP)'!$V$7,Model!Y$1,'Assumptions (CSP)'!$V$10,'Assumptions (CSP)'!$V$5*Model!$AI$3539*AVERAGE('Assumptions (CSP)'!$AE$2:$AG$2)/10^9),0)</f>
        <v>-0.02084878277</v>
      </c>
      <c r="AL3633" s="95">
        <f>IF($AI$3539&gt;0,PPMT('Assumptions (CSP)'!$V$7,Model!Z$1,'Assumptions (CSP)'!$V$10,'Assumptions (CSP)'!$V$5*Model!$AI$3539*AVERAGE('Assumptions (CSP)'!$AE$2:$AG$2)/10^9),0)</f>
        <v>-0.02183909995</v>
      </c>
      <c r="AM3633" s="95">
        <f>IF($AI$3539&gt;0,PPMT('Assumptions (CSP)'!$V$7,Model!AA$1,'Assumptions (CSP)'!$V$10,'Assumptions (CSP)'!$V$5*Model!$AI$3539*AVERAGE('Assumptions (CSP)'!$AE$2:$AG$2)/10^9),0)</f>
        <v>-0.0228764572</v>
      </c>
      <c r="AN3633" s="95">
        <f>IF($AI$3539&gt;0,PPMT('Assumptions (CSP)'!$V$7,Model!AB$1,'Assumptions (CSP)'!$V$10,'Assumptions (CSP)'!$V$5*Model!$AI$3539*AVERAGE('Assumptions (CSP)'!$AE$2:$AG$2)/10^9),0)</f>
        <v>-0.02396308891</v>
      </c>
      <c r="AO3633" s="95">
        <f>IF($AI$3539&gt;0,PPMT('Assumptions (CSP)'!$V$7,Model!AC$1,'Assumptions (CSP)'!$V$10,'Assumptions (CSP)'!$V$5*Model!$AI$3539*AVERAGE('Assumptions (CSP)'!$AE$2:$AG$2)/10^9),0)</f>
        <v>-0.02510133564</v>
      </c>
      <c r="AP3633" s="95">
        <f>IF($AI$3539&gt;0,PPMT('Assumptions (CSP)'!$V$7,Model!AD$1,'Assumptions (CSP)'!$V$10,'Assumptions (CSP)'!$V$5*Model!$AI$3539*AVERAGE('Assumptions (CSP)'!$AE$2:$AG$2)/10^9),0)</f>
        <v>-0.02629364908</v>
      </c>
      <c r="AQ3633" s="95">
        <f>IF($AI$3539&gt;0,PPMT('Assumptions (CSP)'!$V$7,Model!AE$1,'Assumptions (CSP)'!$V$10,'Assumptions (CSP)'!$V$5*Model!$AI$3539*AVERAGE('Assumptions (CSP)'!$AE$2:$AG$2)/10^9),0)</f>
        <v>-0.02754259741</v>
      </c>
      <c r="AR3633" s="95">
        <f>IF($AI$3539&gt;0,PPMT('Assumptions (CSP)'!$V$7,Model!AF$1,'Assumptions (CSP)'!$V$10,'Assumptions (CSP)'!$V$5*Model!$AI$3539*AVERAGE('Assumptions (CSP)'!$AE$2:$AG$2)/10^9),0)</f>
        <v>-0.02885087079</v>
      </c>
      <c r="AS3633" s="95">
        <f>IF($AI$3539&gt;0,PPMT('Assumptions (CSP)'!$V$7,Model!AG$1,'Assumptions (CSP)'!$V$10,'Assumptions (CSP)'!$V$5*Model!$AI$3539*AVERAGE('Assumptions (CSP)'!$AE$2:$AG$2)/10^9),0)</f>
        <v>-0.03022128715</v>
      </c>
      <c r="AT3633" s="95">
        <f>IF($AI$3539&gt;0,PPMT('Assumptions (CSP)'!$V$7,Model!AH$1,'Assumptions (CSP)'!$V$10,'Assumptions (CSP)'!$V$5*Model!$AI$3539*AVERAGE('Assumptions (CSP)'!$AE$2:$AG$2)/10^9),0)</f>
        <v>-0.03165679829</v>
      </c>
      <c r="AU3633" s="95">
        <f>IF($AI$3539&gt;0,PPMT('Assumptions (CSP)'!$V$7,Model!AI$1,'Assumptions (CSP)'!$V$10,'Assumptions (CSP)'!$V$5*Model!$AI$3539*AVERAGE('Assumptions (CSP)'!$AE$2:$AG$2)/10^9),0)</f>
        <v>-0.03316049621</v>
      </c>
      <c r="AV3633" s="95">
        <f>IF($AI$3539&gt;0,PPMT('Assumptions (CSP)'!$V$7,Model!AJ$1,'Assumptions (CSP)'!$V$10,'Assumptions (CSP)'!$V$5*Model!$AI$3539*AVERAGE('Assumptions (CSP)'!$AE$2:$AG$2)/10^9),0)</f>
        <v>-0.03473561978</v>
      </c>
      <c r="AW3633" s="95">
        <f>IF($AI$3539&gt;0,PPMT('Assumptions (CSP)'!$V$7,Model!AK$1,'Assumptions (CSP)'!$V$10,'Assumptions (CSP)'!$V$5*Model!$AI$3539*AVERAGE('Assumptions (CSP)'!$AE$2:$AG$2)/10^9),0)</f>
        <v>-0.03638556172</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-0.01889896914</v>
      </c>
      <c r="AK3634" s="95">
        <f>IF($AJ$3539&gt;0,PPMT('Assumptions (CSP)'!$V$7,Model!X$1,'Assumptions (CSP)'!$V$10,'Assumptions (CSP)'!$V$5*Model!$AJ$3539*AVERAGE('Assumptions (CSP)'!$AF$2:$AH$2)/10^9),0)</f>
        <v>-0.01979667017</v>
      </c>
      <c r="AL3634" s="95">
        <f>IF($AJ$3539&gt;0,PPMT('Assumptions (CSP)'!$V$7,Model!Y$1,'Assumptions (CSP)'!$V$10,'Assumptions (CSP)'!$V$5*Model!$AJ$3539*AVERAGE('Assumptions (CSP)'!$AF$2:$AH$2)/10^9),0)</f>
        <v>-0.02073701201</v>
      </c>
      <c r="AM3634" s="95">
        <f>IF($AJ$3539&gt;0,PPMT('Assumptions (CSP)'!$V$7,Model!Z$1,'Assumptions (CSP)'!$V$10,'Assumptions (CSP)'!$V$5*Model!$AJ$3539*AVERAGE('Assumptions (CSP)'!$AF$2:$AH$2)/10^9),0)</f>
        <v>-0.02172202008</v>
      </c>
      <c r="AN3634" s="95">
        <f>IF($AJ$3539&gt;0,PPMT('Assumptions (CSP)'!$V$7,Model!AA$1,'Assumptions (CSP)'!$V$10,'Assumptions (CSP)'!$V$5*Model!$AJ$3539*AVERAGE('Assumptions (CSP)'!$AF$2:$AH$2)/10^9),0)</f>
        <v>-0.02275381603</v>
      </c>
      <c r="AO3634" s="95">
        <f>IF($AJ$3539&gt;0,PPMT('Assumptions (CSP)'!$V$7,Model!AB$1,'Assumptions (CSP)'!$V$10,'Assumptions (CSP)'!$V$5*Model!$AJ$3539*AVERAGE('Assumptions (CSP)'!$AF$2:$AH$2)/10^9),0)</f>
        <v>-0.02383462229</v>
      </c>
      <c r="AP3634" s="95">
        <f>IF($AJ$3539&gt;0,PPMT('Assumptions (CSP)'!$V$7,Model!AC$1,'Assumptions (CSP)'!$V$10,'Assumptions (CSP)'!$V$5*Model!$AJ$3539*AVERAGE('Assumptions (CSP)'!$AF$2:$AH$2)/10^9),0)</f>
        <v>-0.02496676685</v>
      </c>
      <c r="AQ3634" s="95">
        <f>IF($AJ$3539&gt;0,PPMT('Assumptions (CSP)'!$V$7,Model!AD$1,'Assumptions (CSP)'!$V$10,'Assumptions (CSP)'!$V$5*Model!$AJ$3539*AVERAGE('Assumptions (CSP)'!$AF$2:$AH$2)/10^9),0)</f>
        <v>-0.02615268827</v>
      </c>
      <c r="AR3634" s="95">
        <f>IF($AJ$3539&gt;0,PPMT('Assumptions (CSP)'!$V$7,Model!AE$1,'Assumptions (CSP)'!$V$10,'Assumptions (CSP)'!$V$5*Model!$AJ$3539*AVERAGE('Assumptions (CSP)'!$AF$2:$AH$2)/10^9),0)</f>
        <v>-0.02739494097</v>
      </c>
      <c r="AS3634" s="95">
        <f>IF($AJ$3539&gt;0,PPMT('Assumptions (CSP)'!$V$7,Model!AF$1,'Assumptions (CSP)'!$V$10,'Assumptions (CSP)'!$V$5*Model!$AJ$3539*AVERAGE('Assumptions (CSP)'!$AF$2:$AH$2)/10^9),0)</f>
        <v>-0.02869620066</v>
      </c>
      <c r="AT3634" s="95">
        <f>IF($AJ$3539&gt;0,PPMT('Assumptions (CSP)'!$V$7,Model!AG$1,'Assumptions (CSP)'!$V$10,'Assumptions (CSP)'!$V$5*Model!$AJ$3539*AVERAGE('Assumptions (CSP)'!$AF$2:$AH$2)/10^9),0)</f>
        <v>-0.03005927019</v>
      </c>
      <c r="AU3634" s="95">
        <f>IF($AJ$3539&gt;0,PPMT('Assumptions (CSP)'!$V$7,Model!AH$1,'Assumptions (CSP)'!$V$10,'Assumptions (CSP)'!$V$5*Model!$AJ$3539*AVERAGE('Assumptions (CSP)'!$AF$2:$AH$2)/10^9),0)</f>
        <v>-0.03148708553</v>
      </c>
      <c r="AV3634" s="95">
        <f>IF($AJ$3539&gt;0,PPMT('Assumptions (CSP)'!$V$7,Model!AI$1,'Assumptions (CSP)'!$V$10,'Assumptions (CSP)'!$V$5*Model!$AJ$3539*AVERAGE('Assumptions (CSP)'!$AF$2:$AH$2)/10^9),0)</f>
        <v>-0.03298272209</v>
      </c>
      <c r="AW3634" s="95">
        <f>IF($AJ$3539&gt;0,PPMT('Assumptions (CSP)'!$V$7,Model!AJ$1,'Assumptions (CSP)'!$V$10,'Assumptions (CSP)'!$V$5*Model!$AJ$3539*AVERAGE('Assumptions (CSP)'!$AF$2:$AH$2)/10^9),0)</f>
        <v>-0.03454940139</v>
      </c>
      <c r="AX3634" s="95">
        <f>IF($AJ$3539&gt;0,PPMT('Assumptions (CSP)'!$V$7,Model!AK$1,'Assumptions (CSP)'!$V$10,'Assumptions (CSP)'!$V$5*Model!$AJ$3539*AVERAGE('Assumptions (CSP)'!$AF$2:$AH$2)/10^9),0)</f>
        <v>-0.03619049796</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-0.01889866635</v>
      </c>
      <c r="AL3635" s="95">
        <f>IF($AK$3539&gt;0,PPMT('Assumptions (CSP)'!$V$7,Model!X$1,'Assumptions (CSP)'!$V$10,'Assumptions (CSP)'!$V$5*Model!$AK$3539*AVERAGE('Assumptions (CSP)'!$AG$2:$AI$2)/10^9),0)</f>
        <v>-0.019796353</v>
      </c>
      <c r="AM3635" s="95">
        <f>IF($AK$3539&gt;0,PPMT('Assumptions (CSP)'!$V$7,Model!Y$1,'Assumptions (CSP)'!$V$10,'Assumptions (CSP)'!$V$5*Model!$AK$3539*AVERAGE('Assumptions (CSP)'!$AG$2:$AI$2)/10^9),0)</f>
        <v>-0.02073667977</v>
      </c>
      <c r="AN3635" s="95">
        <f>IF($AK$3539&gt;0,PPMT('Assumptions (CSP)'!$V$7,Model!Z$1,'Assumptions (CSP)'!$V$10,'Assumptions (CSP)'!$V$5*Model!$AK$3539*AVERAGE('Assumptions (CSP)'!$AG$2:$AI$2)/10^9),0)</f>
        <v>-0.02172167206</v>
      </c>
      <c r="AO3635" s="95">
        <f>IF($AK$3539&gt;0,PPMT('Assumptions (CSP)'!$V$7,Model!AA$1,'Assumptions (CSP)'!$V$10,'Assumptions (CSP)'!$V$5*Model!$AK$3539*AVERAGE('Assumptions (CSP)'!$AG$2:$AI$2)/10^9),0)</f>
        <v>-0.02275345148</v>
      </c>
      <c r="AP3635" s="95">
        <f>IF($AK$3539&gt;0,PPMT('Assumptions (CSP)'!$V$7,Model!AB$1,'Assumptions (CSP)'!$V$10,'Assumptions (CSP)'!$V$5*Model!$AK$3539*AVERAGE('Assumptions (CSP)'!$AG$2:$AI$2)/10^9),0)</f>
        <v>-0.02383424043</v>
      </c>
      <c r="AQ3635" s="95">
        <f>IF($AK$3539&gt;0,PPMT('Assumptions (CSP)'!$V$7,Model!AC$1,'Assumptions (CSP)'!$V$10,'Assumptions (CSP)'!$V$5*Model!$AK$3539*AVERAGE('Assumptions (CSP)'!$AG$2:$AI$2)/10^9),0)</f>
        <v>-0.02496636685</v>
      </c>
      <c r="AR3635" s="95">
        <f>IF($AK$3539&gt;0,PPMT('Assumptions (CSP)'!$V$7,Model!AD$1,'Assumptions (CSP)'!$V$10,'Assumptions (CSP)'!$V$5*Model!$AK$3539*AVERAGE('Assumptions (CSP)'!$AG$2:$AI$2)/10^9),0)</f>
        <v>-0.02615226927</v>
      </c>
      <c r="AS3635" s="95">
        <f>IF($AK$3539&gt;0,PPMT('Assumptions (CSP)'!$V$7,Model!AE$1,'Assumptions (CSP)'!$V$10,'Assumptions (CSP)'!$V$5*Model!$AK$3539*AVERAGE('Assumptions (CSP)'!$AG$2:$AI$2)/10^9),0)</f>
        <v>-0.02739450207</v>
      </c>
      <c r="AT3635" s="95">
        <f>IF($AK$3539&gt;0,PPMT('Assumptions (CSP)'!$V$7,Model!AF$1,'Assumptions (CSP)'!$V$10,'Assumptions (CSP)'!$V$5*Model!$AK$3539*AVERAGE('Assumptions (CSP)'!$AG$2:$AI$2)/10^9),0)</f>
        <v>-0.02869574091</v>
      </c>
      <c r="AU3635" s="95">
        <f>IF($AK$3539&gt;0,PPMT('Assumptions (CSP)'!$V$7,Model!AG$1,'Assumptions (CSP)'!$V$10,'Assumptions (CSP)'!$V$5*Model!$AK$3539*AVERAGE('Assumptions (CSP)'!$AG$2:$AI$2)/10^9),0)</f>
        <v>-0.03005878861</v>
      </c>
      <c r="AV3635" s="95">
        <f>IF($AK$3539&gt;0,PPMT('Assumptions (CSP)'!$V$7,Model!AH$1,'Assumptions (CSP)'!$V$10,'Assumptions (CSP)'!$V$5*Model!$AK$3539*AVERAGE('Assumptions (CSP)'!$AG$2:$AI$2)/10^9),0)</f>
        <v>-0.03148658107</v>
      </c>
      <c r="AW3635" s="95">
        <f>IF($AK$3539&gt;0,PPMT('Assumptions (CSP)'!$V$7,Model!AI$1,'Assumptions (CSP)'!$V$10,'Assumptions (CSP)'!$V$5*Model!$AK$3539*AVERAGE('Assumptions (CSP)'!$AG$2:$AI$2)/10^9),0)</f>
        <v>-0.03298219367</v>
      </c>
      <c r="AX3635" s="95">
        <f>IF($AK$3539&gt;0,PPMT('Assumptions (CSP)'!$V$7,Model!AJ$1,'Assumptions (CSP)'!$V$10,'Assumptions (CSP)'!$V$5*Model!$AK$3539*AVERAGE('Assumptions (CSP)'!$AG$2:$AI$2)/10^9),0)</f>
        <v>-0.03454884787</v>
      </c>
      <c r="AY3635" s="95">
        <f>IF($AK$3539&gt;0,PPMT('Assumptions (CSP)'!$V$7,Model!AK$1,'Assumptions (CSP)'!$V$10,'Assumptions (CSP)'!$V$5*Model!$AK$3539*AVERAGE('Assumptions (CSP)'!$AG$2:$AI$2)/10^9),0)</f>
        <v>-0.03618991814</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-0.01892249882</v>
      </c>
      <c r="AM3636" s="95">
        <f>IF($AL$3539&gt;0,PPMT('Assumptions (CSP)'!$V$7,Model!X$1,'Assumptions (CSP)'!$V$10,'Assumptions (CSP)'!$V$5*Model!$AL$3539*AVERAGE('Assumptions (CSP)'!$AH$2:$AJ$2)/10^9),0)</f>
        <v>-0.01982131751</v>
      </c>
      <c r="AN3636" s="95">
        <f>IF($AL$3539&gt;0,PPMT('Assumptions (CSP)'!$V$7,Model!Y$1,'Assumptions (CSP)'!$V$10,'Assumptions (CSP)'!$V$5*Model!$AL$3539*AVERAGE('Assumptions (CSP)'!$AH$2:$AJ$2)/10^9),0)</f>
        <v>-0.0207628301</v>
      </c>
      <c r="AO3636" s="95">
        <f>IF($AL$3539&gt;0,PPMT('Assumptions (CSP)'!$V$7,Model!Z$1,'Assumptions (CSP)'!$V$10,'Assumptions (CSP)'!$V$5*Model!$AL$3539*AVERAGE('Assumptions (CSP)'!$AH$2:$AJ$2)/10^9),0)</f>
        <v>-0.02174906453</v>
      </c>
      <c r="AP3636" s="95">
        <f>IF($AL$3539&gt;0,PPMT('Assumptions (CSP)'!$V$7,Model!AA$1,'Assumptions (CSP)'!$V$10,'Assumptions (CSP)'!$V$5*Model!$AL$3539*AVERAGE('Assumptions (CSP)'!$AH$2:$AJ$2)/10^9),0)</f>
        <v>-0.02278214509</v>
      </c>
      <c r="AQ3636" s="95">
        <f>IF($AL$3539&gt;0,PPMT('Assumptions (CSP)'!$V$7,Model!AB$1,'Assumptions (CSP)'!$V$10,'Assumptions (CSP)'!$V$5*Model!$AL$3539*AVERAGE('Assumptions (CSP)'!$AH$2:$AJ$2)/10^9),0)</f>
        <v>-0.02386429698</v>
      </c>
      <c r="AR3636" s="95">
        <f>IF($AL$3539&gt;0,PPMT('Assumptions (CSP)'!$V$7,Model!AC$1,'Assumptions (CSP)'!$V$10,'Assumptions (CSP)'!$V$5*Model!$AL$3539*AVERAGE('Assumptions (CSP)'!$AH$2:$AJ$2)/10^9),0)</f>
        <v>-0.02499785109</v>
      </c>
      <c r="AS3636" s="95">
        <f>IF($AL$3539&gt;0,PPMT('Assumptions (CSP)'!$V$7,Model!AD$1,'Assumptions (CSP)'!$V$10,'Assumptions (CSP)'!$V$5*Model!$AL$3539*AVERAGE('Assumptions (CSP)'!$AH$2:$AJ$2)/10^9),0)</f>
        <v>-0.02618524902</v>
      </c>
      <c r="AT3636" s="95">
        <f>IF($AL$3539&gt;0,PPMT('Assumptions (CSP)'!$V$7,Model!AE$1,'Assumptions (CSP)'!$V$10,'Assumptions (CSP)'!$V$5*Model!$AL$3539*AVERAGE('Assumptions (CSP)'!$AH$2:$AJ$2)/10^9),0)</f>
        <v>-0.02742904834</v>
      </c>
      <c r="AU3636" s="95">
        <f>IF($AL$3539&gt;0,PPMT('Assumptions (CSP)'!$V$7,Model!AF$1,'Assumptions (CSP)'!$V$10,'Assumptions (CSP)'!$V$5*Model!$AL$3539*AVERAGE('Assumptions (CSP)'!$AH$2:$AJ$2)/10^9),0)</f>
        <v>-0.02873192814</v>
      </c>
      <c r="AV3636" s="95">
        <f>IF($AL$3539&gt;0,PPMT('Assumptions (CSP)'!$V$7,Model!AG$1,'Assumptions (CSP)'!$V$10,'Assumptions (CSP)'!$V$5*Model!$AL$3539*AVERAGE('Assumptions (CSP)'!$AH$2:$AJ$2)/10^9),0)</f>
        <v>-0.03009669473</v>
      </c>
      <c r="AW3636" s="95">
        <f>IF($AL$3539&gt;0,PPMT('Assumptions (CSP)'!$V$7,Model!AH$1,'Assumptions (CSP)'!$V$10,'Assumptions (CSP)'!$V$5*Model!$AL$3539*AVERAGE('Assumptions (CSP)'!$AH$2:$AJ$2)/10^9),0)</f>
        <v>-0.03152628773</v>
      </c>
      <c r="AX3636" s="95">
        <f>IF($AL$3539&gt;0,PPMT('Assumptions (CSP)'!$V$7,Model!AI$1,'Assumptions (CSP)'!$V$10,'Assumptions (CSP)'!$V$5*Model!$AL$3539*AVERAGE('Assumptions (CSP)'!$AH$2:$AJ$2)/10^9),0)</f>
        <v>-0.03302378639</v>
      </c>
      <c r="AY3636" s="95">
        <f>IF($AL$3539&gt;0,PPMT('Assumptions (CSP)'!$V$7,Model!AJ$1,'Assumptions (CSP)'!$V$10,'Assumptions (CSP)'!$V$5*Model!$AL$3539*AVERAGE('Assumptions (CSP)'!$AH$2:$AJ$2)/10^9),0)</f>
        <v>-0.03459241625</v>
      </c>
      <c r="AZ3636" s="95">
        <f>IF($AL$3539&gt;0,PPMT('Assumptions (CSP)'!$V$7,Model!AK$1,'Assumptions (CSP)'!$V$10,'Assumptions (CSP)'!$V$5*Model!$AL$3539*AVERAGE('Assumptions (CSP)'!$AH$2:$AJ$2)/10^9),0)</f>
        <v>-0.03623555602</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-0.01897610058</v>
      </c>
      <c r="AN3637" s="95">
        <f>IF($AM$3539&gt;0,PPMT('Assumptions (CSP)'!$V$7,Model!X$1,'Assumptions (CSP)'!$V$10,'Assumptions (CSP)'!$V$5*Model!$AM$3539*AVERAGE('Assumptions (CSP)'!$AI$2:$AK$2)/10^9),0)</f>
        <v>-0.01987746536</v>
      </c>
      <c r="AO3637" s="95">
        <f>IF($AM$3539&gt;0,PPMT('Assumptions (CSP)'!$V$7,Model!Y$1,'Assumptions (CSP)'!$V$10,'Assumptions (CSP)'!$V$5*Model!$AM$3539*AVERAGE('Assumptions (CSP)'!$AI$2:$AK$2)/10^9),0)</f>
        <v>-0.02082164496</v>
      </c>
      <c r="AP3637" s="95">
        <f>IF($AM$3539&gt;0,PPMT('Assumptions (CSP)'!$V$7,Model!Z$1,'Assumptions (CSP)'!$V$10,'Assumptions (CSP)'!$V$5*Model!$AM$3539*AVERAGE('Assumptions (CSP)'!$AI$2:$AK$2)/10^9),0)</f>
        <v>-0.0218106731</v>
      </c>
      <c r="AQ3637" s="95">
        <f>IF($AM$3539&gt;0,PPMT('Assumptions (CSP)'!$V$7,Model!AA$1,'Assumptions (CSP)'!$V$10,'Assumptions (CSP)'!$V$5*Model!$AM$3539*AVERAGE('Assumptions (CSP)'!$AI$2:$AK$2)/10^9),0)</f>
        <v>-0.02284668007</v>
      </c>
      <c r="AR3637" s="95">
        <f>IF($AM$3539&gt;0,PPMT('Assumptions (CSP)'!$V$7,Model!AB$1,'Assumptions (CSP)'!$V$10,'Assumptions (CSP)'!$V$5*Model!$AM$3539*AVERAGE('Assumptions (CSP)'!$AI$2:$AK$2)/10^9),0)</f>
        <v>-0.02393189737</v>
      </c>
      <c r="AS3637" s="95">
        <f>IF($AM$3539&gt;0,PPMT('Assumptions (CSP)'!$V$7,Model!AC$1,'Assumptions (CSP)'!$V$10,'Assumptions (CSP)'!$V$5*Model!$AM$3539*AVERAGE('Assumptions (CSP)'!$AI$2:$AK$2)/10^9),0)</f>
        <v>-0.0250686625</v>
      </c>
      <c r="AT3637" s="95">
        <f>IF($AM$3539&gt;0,PPMT('Assumptions (CSP)'!$V$7,Model!AD$1,'Assumptions (CSP)'!$V$10,'Assumptions (CSP)'!$V$5*Model!$AM$3539*AVERAGE('Assumptions (CSP)'!$AI$2:$AK$2)/10^9),0)</f>
        <v>-0.02625942397</v>
      </c>
      <c r="AU3637" s="95">
        <f>IF($AM$3539&gt;0,PPMT('Assumptions (CSP)'!$V$7,Model!AE$1,'Assumptions (CSP)'!$V$10,'Assumptions (CSP)'!$V$5*Model!$AM$3539*AVERAGE('Assumptions (CSP)'!$AI$2:$AK$2)/10^9),0)</f>
        <v>-0.0275067466</v>
      </c>
      <c r="AV3637" s="95">
        <f>IF($AM$3539&gt;0,PPMT('Assumptions (CSP)'!$V$7,Model!AF$1,'Assumptions (CSP)'!$V$10,'Assumptions (CSP)'!$V$5*Model!$AM$3539*AVERAGE('Assumptions (CSP)'!$AI$2:$AK$2)/10^9),0)</f>
        <v>-0.02881331707</v>
      </c>
      <c r="AW3637" s="95">
        <f>IF($AM$3539&gt;0,PPMT('Assumptions (CSP)'!$V$7,Model!AG$1,'Assumptions (CSP)'!$V$10,'Assumptions (CSP)'!$V$5*Model!$AM$3539*AVERAGE('Assumptions (CSP)'!$AI$2:$AK$2)/10^9),0)</f>
        <v>-0.03018194963</v>
      </c>
      <c r="AX3637" s="95">
        <f>IF($AM$3539&gt;0,PPMT('Assumptions (CSP)'!$V$7,Model!AH$1,'Assumptions (CSP)'!$V$10,'Assumptions (CSP)'!$V$5*Model!$AM$3539*AVERAGE('Assumptions (CSP)'!$AI$2:$AK$2)/10^9),0)</f>
        <v>-0.03161559224</v>
      </c>
      <c r="AY3637" s="95">
        <f>IF($AM$3539&gt;0,PPMT('Assumptions (CSP)'!$V$7,Model!AI$1,'Assumptions (CSP)'!$V$10,'Assumptions (CSP)'!$V$5*Model!$AM$3539*AVERAGE('Assumptions (CSP)'!$AI$2:$AK$2)/10^9),0)</f>
        <v>-0.03311733287</v>
      </c>
      <c r="AZ3637" s="95">
        <f>IF($AM$3539&gt;0,PPMT('Assumptions (CSP)'!$V$7,Model!AJ$1,'Assumptions (CSP)'!$V$10,'Assumptions (CSP)'!$V$5*Model!$AM$3539*AVERAGE('Assumptions (CSP)'!$AI$2:$AK$2)/10^9),0)</f>
        <v>-0.03469040618</v>
      </c>
      <c r="BA3637" s="95">
        <f>IF($AM$3539&gt;0,PPMT('Assumptions (CSP)'!$V$7,Model!AK$1,'Assumptions (CSP)'!$V$10,'Assumptions (CSP)'!$V$5*Model!$AM$3539*AVERAGE('Assumptions (CSP)'!$AI$2:$AK$2)/10^9),0)</f>
        <v>-0.03633820047</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-0.01904747625</v>
      </c>
      <c r="AO3638" s="95">
        <f>IF($AN$3539&gt;0,PPMT('Assumptions (CSP)'!$V$7,Model!X$1,'Assumptions (CSP)'!$V$10,'Assumptions (CSP)'!$V$5*Model!$AN$3539*AVERAGE('Assumptions (CSP)'!$AJ$2:$AL$2)/10^9),0)</f>
        <v>-0.01995223137</v>
      </c>
      <c r="AP3638" s="95">
        <f>IF($AN$3539&gt;0,PPMT('Assumptions (CSP)'!$V$7,Model!Y$1,'Assumptions (CSP)'!$V$10,'Assumptions (CSP)'!$V$5*Model!$AN$3539*AVERAGE('Assumptions (CSP)'!$AJ$2:$AL$2)/10^9),0)</f>
        <v>-0.02089996236</v>
      </c>
      <c r="AQ3638" s="95">
        <f>IF($AN$3539&gt;0,PPMT('Assumptions (CSP)'!$V$7,Model!Z$1,'Assumptions (CSP)'!$V$10,'Assumptions (CSP)'!$V$5*Model!$AN$3539*AVERAGE('Assumptions (CSP)'!$AJ$2:$AL$2)/10^9),0)</f>
        <v>-0.02189271057</v>
      </c>
      <c r="AR3638" s="95">
        <f>IF($AN$3539&gt;0,PPMT('Assumptions (CSP)'!$V$7,Model!AA$1,'Assumptions (CSP)'!$V$10,'Assumptions (CSP)'!$V$5*Model!$AN$3539*AVERAGE('Assumptions (CSP)'!$AJ$2:$AL$2)/10^9),0)</f>
        <v>-0.02293261432</v>
      </c>
      <c r="AS3638" s="95">
        <f>IF($AN$3539&gt;0,PPMT('Assumptions (CSP)'!$V$7,Model!AB$1,'Assumptions (CSP)'!$V$10,'Assumptions (CSP)'!$V$5*Model!$AN$3539*AVERAGE('Assumptions (CSP)'!$AJ$2:$AL$2)/10^9),0)</f>
        <v>-0.0240219135</v>
      </c>
      <c r="AT3638" s="95">
        <f>IF($AN$3539&gt;0,PPMT('Assumptions (CSP)'!$V$7,Model!AC$1,'Assumptions (CSP)'!$V$10,'Assumptions (CSP)'!$V$5*Model!$AN$3539*AVERAGE('Assumptions (CSP)'!$AJ$2:$AL$2)/10^9),0)</f>
        <v>-0.02516295439</v>
      </c>
      <c r="AU3638" s="95">
        <f>IF($AN$3539&gt;0,PPMT('Assumptions (CSP)'!$V$7,Model!AD$1,'Assumptions (CSP)'!$V$10,'Assumptions (CSP)'!$V$5*Model!$AN$3539*AVERAGE('Assumptions (CSP)'!$AJ$2:$AL$2)/10^9),0)</f>
        <v>-0.02635819473</v>
      </c>
      <c r="AV3638" s="95">
        <f>IF($AN$3539&gt;0,PPMT('Assumptions (CSP)'!$V$7,Model!AE$1,'Assumptions (CSP)'!$V$10,'Assumptions (CSP)'!$V$5*Model!$AN$3539*AVERAGE('Assumptions (CSP)'!$AJ$2:$AL$2)/10^9),0)</f>
        <v>-0.02761020898</v>
      </c>
      <c r="AW3638" s="95">
        <f>IF($AN$3539&gt;0,PPMT('Assumptions (CSP)'!$V$7,Model!AF$1,'Assumptions (CSP)'!$V$10,'Assumptions (CSP)'!$V$5*Model!$AN$3539*AVERAGE('Assumptions (CSP)'!$AJ$2:$AL$2)/10^9),0)</f>
        <v>-0.0289216939</v>
      </c>
      <c r="AX3638" s="95">
        <f>IF($AN$3539&gt;0,PPMT('Assumptions (CSP)'!$V$7,Model!AG$1,'Assumptions (CSP)'!$V$10,'Assumptions (CSP)'!$V$5*Model!$AN$3539*AVERAGE('Assumptions (CSP)'!$AJ$2:$AL$2)/10^9),0)</f>
        <v>-0.03029547436</v>
      </c>
      <c r="AY3638" s="95">
        <f>IF($AN$3539&gt;0,PPMT('Assumptions (CSP)'!$V$7,Model!AH$1,'Assumptions (CSP)'!$V$10,'Assumptions (CSP)'!$V$5*Model!$AN$3539*AVERAGE('Assumptions (CSP)'!$AJ$2:$AL$2)/10^9),0)</f>
        <v>-0.03173450939</v>
      </c>
      <c r="AZ3638" s="95">
        <f>IF($AN$3539&gt;0,PPMT('Assumptions (CSP)'!$V$7,Model!AI$1,'Assumptions (CSP)'!$V$10,'Assumptions (CSP)'!$V$5*Model!$AN$3539*AVERAGE('Assumptions (CSP)'!$AJ$2:$AL$2)/10^9),0)</f>
        <v>-0.03324189859</v>
      </c>
      <c r="BA3638" s="95">
        <f>IF($AN$3539&gt;0,PPMT('Assumptions (CSP)'!$V$7,Model!AJ$1,'Assumptions (CSP)'!$V$10,'Assumptions (CSP)'!$V$5*Model!$AN$3539*AVERAGE('Assumptions (CSP)'!$AJ$2:$AL$2)/10^9),0)</f>
        <v>-0.03482088877</v>
      </c>
      <c r="BB3638" s="95">
        <f>IF($AN$3539&gt;0,PPMT('Assumptions (CSP)'!$V$7,Model!AK$1,'Assumptions (CSP)'!$V$10,'Assumptions (CSP)'!$V$5*Model!$AN$3539*AVERAGE('Assumptions (CSP)'!$AJ$2:$AL$2)/10^9),0)</f>
        <v>-0.03647488099</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-0.0191768962</v>
      </c>
      <c r="AP3639" s="95">
        <f>IF($AO$3539&gt;0,PPMT('Assumptions (CSP)'!$V$7,Model!X$1,'Assumptions (CSP)'!$V$10,'Assumptions (CSP)'!$V$5*Model!$AO$3539*AVERAGE('Assumptions (CSP)'!$AK$2:$AM$2)/10^9),0)</f>
        <v>-0.02008779877</v>
      </c>
      <c r="AQ3639" s="95">
        <f>IF($AO$3539&gt;0,PPMT('Assumptions (CSP)'!$V$7,Model!Y$1,'Assumptions (CSP)'!$V$10,'Assumptions (CSP)'!$V$5*Model!$AO$3539*AVERAGE('Assumptions (CSP)'!$AK$2:$AM$2)/10^9),0)</f>
        <v>-0.02104196921</v>
      </c>
      <c r="AR3639" s="95">
        <f>IF($AO$3539&gt;0,PPMT('Assumptions (CSP)'!$V$7,Model!Z$1,'Assumptions (CSP)'!$V$10,'Assumptions (CSP)'!$V$5*Model!$AO$3539*AVERAGE('Assumptions (CSP)'!$AK$2:$AM$2)/10^9),0)</f>
        <v>-0.02204146274</v>
      </c>
      <c r="AS3639" s="95">
        <f>IF($AO$3539&gt;0,PPMT('Assumptions (CSP)'!$V$7,Model!AA$1,'Assumptions (CSP)'!$V$10,'Assumptions (CSP)'!$V$5*Model!$AO$3539*AVERAGE('Assumptions (CSP)'!$AK$2:$AM$2)/10^9),0)</f>
        <v>-0.02308843222</v>
      </c>
      <c r="AT3639" s="95">
        <f>IF($AO$3539&gt;0,PPMT('Assumptions (CSP)'!$V$7,Model!AB$1,'Assumptions (CSP)'!$V$10,'Assumptions (CSP)'!$V$5*Model!$AO$3539*AVERAGE('Assumptions (CSP)'!$AK$2:$AM$2)/10^9),0)</f>
        <v>-0.02418513275</v>
      </c>
      <c r="AU3639" s="95">
        <f>IF($AO$3539&gt;0,PPMT('Assumptions (CSP)'!$V$7,Model!AC$1,'Assumptions (CSP)'!$V$10,'Assumptions (CSP)'!$V$5*Model!$AO$3539*AVERAGE('Assumptions (CSP)'!$AK$2:$AM$2)/10^9),0)</f>
        <v>-0.02533392656</v>
      </c>
      <c r="AV3639" s="95">
        <f>IF($AO$3539&gt;0,PPMT('Assumptions (CSP)'!$V$7,Model!AD$1,'Assumptions (CSP)'!$V$10,'Assumptions (CSP)'!$V$5*Model!$AO$3539*AVERAGE('Assumptions (CSP)'!$AK$2:$AM$2)/10^9),0)</f>
        <v>-0.02653728807</v>
      </c>
      <c r="AW3639" s="95">
        <f>IF($AO$3539&gt;0,PPMT('Assumptions (CSP)'!$V$7,Model!AE$1,'Assumptions (CSP)'!$V$10,'Assumptions (CSP)'!$V$5*Model!$AO$3539*AVERAGE('Assumptions (CSP)'!$AK$2:$AM$2)/10^9),0)</f>
        <v>-0.02779780926</v>
      </c>
      <c r="AX3639" s="95">
        <f>IF($AO$3539&gt;0,PPMT('Assumptions (CSP)'!$V$7,Model!AF$1,'Assumptions (CSP)'!$V$10,'Assumptions (CSP)'!$V$5*Model!$AO$3539*AVERAGE('Assumptions (CSP)'!$AK$2:$AM$2)/10^9),0)</f>
        <v>-0.0291182052</v>
      </c>
      <c r="AY3639" s="95">
        <f>IF($AO$3539&gt;0,PPMT('Assumptions (CSP)'!$V$7,Model!AG$1,'Assumptions (CSP)'!$V$10,'Assumptions (CSP)'!$V$5*Model!$AO$3539*AVERAGE('Assumptions (CSP)'!$AK$2:$AM$2)/10^9),0)</f>
        <v>-0.03050131994</v>
      </c>
      <c r="AZ3639" s="95">
        <f>IF($AO$3539&gt;0,PPMT('Assumptions (CSP)'!$V$7,Model!AH$1,'Assumptions (CSP)'!$V$10,'Assumptions (CSP)'!$V$5*Model!$AO$3539*AVERAGE('Assumptions (CSP)'!$AK$2:$AM$2)/10^9),0)</f>
        <v>-0.03195013264</v>
      </c>
      <c r="BA3639" s="95">
        <f>IF($AO$3539&gt;0,PPMT('Assumptions (CSP)'!$V$7,Model!AI$1,'Assumptions (CSP)'!$V$10,'Assumptions (CSP)'!$V$5*Model!$AO$3539*AVERAGE('Assumptions (CSP)'!$AK$2:$AM$2)/10^9),0)</f>
        <v>-0.03346776394</v>
      </c>
      <c r="BB3639" s="95">
        <f>IF($AO$3539&gt;0,PPMT('Assumptions (CSP)'!$V$7,Model!AJ$1,'Assumptions (CSP)'!$V$10,'Assumptions (CSP)'!$V$5*Model!$AO$3539*AVERAGE('Assumptions (CSP)'!$AK$2:$AM$2)/10^9),0)</f>
        <v>-0.03505748273</v>
      </c>
      <c r="BC3639" s="95">
        <f>IF($AO$3539&gt;0,PPMT('Assumptions (CSP)'!$V$7,Model!AK$1,'Assumptions (CSP)'!$V$10,'Assumptions (CSP)'!$V$5*Model!$AO$3539*AVERAGE('Assumptions (CSP)'!$AK$2:$AM$2)/10^9),0)</f>
        <v>-0.03672271316</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-0.01934800054</v>
      </c>
      <c r="AQ3640" s="95">
        <f>IF($AP$3539&gt;0,PPMT('Assumptions (CSP)'!$V$7,Model!X$1,'Assumptions (CSP)'!$V$10,'Assumptions (CSP)'!$V$5*Model!$AP$3539*AVERAGE('Assumptions (CSP)'!$AL$2:$AN$2)/10^9),0)</f>
        <v>-0.02026703056</v>
      </c>
      <c r="AR3640" s="95">
        <f>IF($AP$3539&gt;0,PPMT('Assumptions (CSP)'!$V$7,Model!Y$1,'Assumptions (CSP)'!$V$10,'Assumptions (CSP)'!$V$5*Model!$AP$3539*AVERAGE('Assumptions (CSP)'!$AL$2:$AN$2)/10^9),0)</f>
        <v>-0.02122971451</v>
      </c>
      <c r="AS3640" s="95">
        <f>IF($AP$3539&gt;0,PPMT('Assumptions (CSP)'!$V$7,Model!Z$1,'Assumptions (CSP)'!$V$10,'Assumptions (CSP)'!$V$5*Model!$AP$3539*AVERAGE('Assumptions (CSP)'!$AL$2:$AN$2)/10^9),0)</f>
        <v>-0.02223812595</v>
      </c>
      <c r="AT3640" s="95">
        <f>IF($AP$3539&gt;0,PPMT('Assumptions (CSP)'!$V$7,Model!AA$1,'Assumptions (CSP)'!$V$10,'Assumptions (CSP)'!$V$5*Model!$AP$3539*AVERAGE('Assumptions (CSP)'!$AL$2:$AN$2)/10^9),0)</f>
        <v>-0.02329443693</v>
      </c>
      <c r="AU3640" s="95">
        <f>IF($AP$3539&gt;0,PPMT('Assumptions (CSP)'!$V$7,Model!AB$1,'Assumptions (CSP)'!$V$10,'Assumptions (CSP)'!$V$5*Model!$AP$3539*AVERAGE('Assumptions (CSP)'!$AL$2:$AN$2)/10^9),0)</f>
        <v>-0.02440092269</v>
      </c>
      <c r="AV3640" s="95">
        <f>IF($AP$3539&gt;0,PPMT('Assumptions (CSP)'!$V$7,Model!AC$1,'Assumptions (CSP)'!$V$10,'Assumptions (CSP)'!$V$5*Model!$AP$3539*AVERAGE('Assumptions (CSP)'!$AL$2:$AN$2)/10^9),0)</f>
        <v>-0.02555996652</v>
      </c>
      <c r="AW3640" s="95">
        <f>IF($AP$3539&gt;0,PPMT('Assumptions (CSP)'!$V$7,Model!AD$1,'Assumptions (CSP)'!$V$10,'Assumptions (CSP)'!$V$5*Model!$AP$3539*AVERAGE('Assumptions (CSP)'!$AL$2:$AN$2)/10^9),0)</f>
        <v>-0.02677406493</v>
      </c>
      <c r="AX3640" s="95">
        <f>IF($AP$3539&gt;0,PPMT('Assumptions (CSP)'!$V$7,Model!AE$1,'Assumptions (CSP)'!$V$10,'Assumptions (CSP)'!$V$5*Model!$AP$3539*AVERAGE('Assumptions (CSP)'!$AL$2:$AN$2)/10^9),0)</f>
        <v>-0.02804583301</v>
      </c>
      <c r="AY3640" s="95">
        <f>IF($AP$3539&gt;0,PPMT('Assumptions (CSP)'!$V$7,Model!AF$1,'Assumptions (CSP)'!$V$10,'Assumptions (CSP)'!$V$5*Model!$AP$3539*AVERAGE('Assumptions (CSP)'!$AL$2:$AN$2)/10^9),0)</f>
        <v>-0.02937801008</v>
      </c>
      <c r="AZ3640" s="95">
        <f>IF($AP$3539&gt;0,PPMT('Assumptions (CSP)'!$V$7,Model!AG$1,'Assumptions (CSP)'!$V$10,'Assumptions (CSP)'!$V$5*Model!$AP$3539*AVERAGE('Assumptions (CSP)'!$AL$2:$AN$2)/10^9),0)</f>
        <v>-0.03077346556</v>
      </c>
      <c r="BA3640" s="95">
        <f>IF($AP$3539&gt;0,PPMT('Assumptions (CSP)'!$V$7,Model!AH$1,'Assumptions (CSP)'!$V$10,'Assumptions (CSP)'!$V$5*Model!$AP$3539*AVERAGE('Assumptions (CSP)'!$AL$2:$AN$2)/10^9),0)</f>
        <v>-0.03223520517</v>
      </c>
      <c r="BB3640" s="95">
        <f>IF($AP$3539&gt;0,PPMT('Assumptions (CSP)'!$V$7,Model!AI$1,'Assumptions (CSP)'!$V$10,'Assumptions (CSP)'!$V$5*Model!$AP$3539*AVERAGE('Assumptions (CSP)'!$AL$2:$AN$2)/10^9),0)</f>
        <v>-0.03376637742</v>
      </c>
      <c r="BC3640" s="95">
        <f>IF($AP$3539&gt;0,PPMT('Assumptions (CSP)'!$V$7,Model!AJ$1,'Assumptions (CSP)'!$V$10,'Assumptions (CSP)'!$V$5*Model!$AP$3539*AVERAGE('Assumptions (CSP)'!$AL$2:$AN$2)/10^9),0)</f>
        <v>-0.03537028034</v>
      </c>
      <c r="BD3640" s="95">
        <f>IF($AP$3539&gt;0,PPMT('Assumptions (CSP)'!$V$7,Model!AK$1,'Assumptions (CSP)'!$V$10,'Assumptions (CSP)'!$V$5*Model!$AP$3539*AVERAGE('Assumptions (CSP)'!$AL$2:$AN$2)/10^9),0)</f>
        <v>-0.03705036866</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-0.01957178212</v>
      </c>
      <c r="AR3641" s="95">
        <f>IF($AQ$3539&gt;0,PPMT('Assumptions (CSP)'!$V$7,Model!X$1,'Assumptions (CSP)'!$V$10,'Assumptions (CSP)'!$V$5*Model!$AQ$3539*AVERAGE('Assumptions (CSP)'!$AM$2:$AO$2)/10^9),0)</f>
        <v>-0.02050144177</v>
      </c>
      <c r="AS3641" s="95">
        <f>IF($AQ$3539&gt;0,PPMT('Assumptions (CSP)'!$V$7,Model!Y$1,'Assumptions (CSP)'!$V$10,'Assumptions (CSP)'!$V$5*Model!$AQ$3539*AVERAGE('Assumptions (CSP)'!$AM$2:$AO$2)/10^9),0)</f>
        <v>-0.02147526025</v>
      </c>
      <c r="AT3641" s="95">
        <f>IF($AQ$3539&gt;0,PPMT('Assumptions (CSP)'!$V$7,Model!Z$1,'Assumptions (CSP)'!$V$10,'Assumptions (CSP)'!$V$5*Model!$AQ$3539*AVERAGE('Assumptions (CSP)'!$AM$2:$AO$2)/10^9),0)</f>
        <v>-0.02249533511</v>
      </c>
      <c r="AU3641" s="95">
        <f>IF($AQ$3539&gt;0,PPMT('Assumptions (CSP)'!$V$7,Model!AA$1,'Assumptions (CSP)'!$V$10,'Assumptions (CSP)'!$V$5*Model!$AQ$3539*AVERAGE('Assumptions (CSP)'!$AM$2:$AO$2)/10^9),0)</f>
        <v>-0.02356386353</v>
      </c>
      <c r="AV3641" s="95">
        <f>IF($AQ$3539&gt;0,PPMT('Assumptions (CSP)'!$V$7,Model!AB$1,'Assumptions (CSP)'!$V$10,'Assumptions (CSP)'!$V$5*Model!$AQ$3539*AVERAGE('Assumptions (CSP)'!$AM$2:$AO$2)/10^9),0)</f>
        <v>-0.02468314705</v>
      </c>
      <c r="AW3641" s="95">
        <f>IF($AQ$3539&gt;0,PPMT('Assumptions (CSP)'!$V$7,Model!AC$1,'Assumptions (CSP)'!$V$10,'Assumptions (CSP)'!$V$5*Model!$AQ$3539*AVERAGE('Assumptions (CSP)'!$AM$2:$AO$2)/10^9),0)</f>
        <v>-0.02585559653</v>
      </c>
      <c r="AX3641" s="95">
        <f>IF($AQ$3539&gt;0,PPMT('Assumptions (CSP)'!$V$7,Model!AD$1,'Assumptions (CSP)'!$V$10,'Assumptions (CSP)'!$V$5*Model!$AQ$3539*AVERAGE('Assumptions (CSP)'!$AM$2:$AO$2)/10^9),0)</f>
        <v>-0.02708373737</v>
      </c>
      <c r="AY3641" s="95">
        <f>IF($AQ$3539&gt;0,PPMT('Assumptions (CSP)'!$V$7,Model!AE$1,'Assumptions (CSP)'!$V$10,'Assumptions (CSP)'!$V$5*Model!$AQ$3539*AVERAGE('Assumptions (CSP)'!$AM$2:$AO$2)/10^9),0)</f>
        <v>-0.02837021489</v>
      </c>
      <c r="AZ3641" s="95">
        <f>IF($AQ$3539&gt;0,PPMT('Assumptions (CSP)'!$V$7,Model!AF$1,'Assumptions (CSP)'!$V$10,'Assumptions (CSP)'!$V$5*Model!$AQ$3539*AVERAGE('Assumptions (CSP)'!$AM$2:$AO$2)/10^9),0)</f>
        <v>-0.0297178001</v>
      </c>
      <c r="BA3641" s="95">
        <f>IF($AQ$3539&gt;0,PPMT('Assumptions (CSP)'!$V$7,Model!AG$1,'Assumptions (CSP)'!$V$10,'Assumptions (CSP)'!$V$5*Model!$AQ$3539*AVERAGE('Assumptions (CSP)'!$AM$2:$AO$2)/10^9),0)</f>
        <v>-0.03112939561</v>
      </c>
      <c r="BB3641" s="95">
        <f>IF($AQ$3539&gt;0,PPMT('Assumptions (CSP)'!$V$7,Model!AH$1,'Assumptions (CSP)'!$V$10,'Assumptions (CSP)'!$V$5*Model!$AQ$3539*AVERAGE('Assumptions (CSP)'!$AM$2:$AO$2)/10^9),0)</f>
        <v>-0.0326080419</v>
      </c>
      <c r="BC3641" s="95">
        <f>IF($AQ$3539&gt;0,PPMT('Assumptions (CSP)'!$V$7,Model!AI$1,'Assumptions (CSP)'!$V$10,'Assumptions (CSP)'!$V$5*Model!$AQ$3539*AVERAGE('Assumptions (CSP)'!$AM$2:$AO$2)/10^9),0)</f>
        <v>-0.03415692389</v>
      </c>
      <c r="BD3641" s="95">
        <f>IF($AQ$3539&gt;0,PPMT('Assumptions (CSP)'!$V$7,Model!AJ$1,'Assumptions (CSP)'!$V$10,'Assumptions (CSP)'!$V$5*Model!$AQ$3539*AVERAGE('Assumptions (CSP)'!$AM$2:$AO$2)/10^9),0)</f>
        <v>-0.03577937777</v>
      </c>
      <c r="BE3641" s="95">
        <f>IF($AQ$3539&gt;0,PPMT('Assumptions (CSP)'!$V$7,Model!AK$1,'Assumptions (CSP)'!$V$10,'Assumptions (CSP)'!$V$5*Model!$AQ$3539*AVERAGE('Assumptions (CSP)'!$AM$2:$AO$2)/10^9),0)</f>
        <v>-0.03747889822</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-0.01982060689</v>
      </c>
      <c r="AS3642" s="95">
        <f>IF($AR$3539&gt;0,PPMT('Assumptions (CSP)'!$V$7,Model!X$1,'Assumptions (CSP)'!$V$10,'Assumptions (CSP)'!$V$5*Model!$AR$3539*AVERAGE('Assumptions (CSP)'!$AN$2:$AP$2)/10^9),0)</f>
        <v>-0.02076208572</v>
      </c>
      <c r="AT3642" s="95">
        <f>IF($AR$3539&gt;0,PPMT('Assumptions (CSP)'!$V$7,Model!Y$1,'Assumptions (CSP)'!$V$10,'Assumptions (CSP)'!$V$5*Model!$AR$3539*AVERAGE('Assumptions (CSP)'!$AN$2:$AP$2)/10^9),0)</f>
        <v>-0.02174828479</v>
      </c>
      <c r="AU3642" s="95">
        <f>IF($AR$3539&gt;0,PPMT('Assumptions (CSP)'!$V$7,Model!Z$1,'Assumptions (CSP)'!$V$10,'Assumptions (CSP)'!$V$5*Model!$AR$3539*AVERAGE('Assumptions (CSP)'!$AN$2:$AP$2)/10^9),0)</f>
        <v>-0.02278132832</v>
      </c>
      <c r="AV3642" s="95">
        <f>IF($AR$3539&gt;0,PPMT('Assumptions (CSP)'!$V$7,Model!AA$1,'Assumptions (CSP)'!$V$10,'Assumptions (CSP)'!$V$5*Model!$AR$3539*AVERAGE('Assumptions (CSP)'!$AN$2:$AP$2)/10^9),0)</f>
        <v>-0.02386344141</v>
      </c>
      <c r="AW3642" s="95">
        <f>IF($AR$3539&gt;0,PPMT('Assumptions (CSP)'!$V$7,Model!AB$1,'Assumptions (CSP)'!$V$10,'Assumptions (CSP)'!$V$5*Model!$AR$3539*AVERAGE('Assumptions (CSP)'!$AN$2:$AP$2)/10^9),0)</f>
        <v>-0.02499695488</v>
      </c>
      <c r="AX3642" s="95">
        <f>IF($AR$3539&gt;0,PPMT('Assumptions (CSP)'!$V$7,Model!AC$1,'Assumptions (CSP)'!$V$10,'Assumptions (CSP)'!$V$5*Model!$AR$3539*AVERAGE('Assumptions (CSP)'!$AN$2:$AP$2)/10^9),0)</f>
        <v>-0.02618431024</v>
      </c>
      <c r="AY3642" s="95">
        <f>IF($AR$3539&gt;0,PPMT('Assumptions (CSP)'!$V$7,Model!AD$1,'Assumptions (CSP)'!$V$10,'Assumptions (CSP)'!$V$5*Model!$AR$3539*AVERAGE('Assumptions (CSP)'!$AN$2:$AP$2)/10^9),0)</f>
        <v>-0.02742806498</v>
      </c>
      <c r="AZ3642" s="95">
        <f>IF($AR$3539&gt;0,PPMT('Assumptions (CSP)'!$V$7,Model!AE$1,'Assumptions (CSP)'!$V$10,'Assumptions (CSP)'!$V$5*Model!$AR$3539*AVERAGE('Assumptions (CSP)'!$AN$2:$AP$2)/10^9),0)</f>
        <v>-0.02873089806</v>
      </c>
      <c r="BA3642" s="95">
        <f>IF($AR$3539&gt;0,PPMT('Assumptions (CSP)'!$V$7,Model!AF$1,'Assumptions (CSP)'!$V$10,'Assumptions (CSP)'!$V$5*Model!$AR$3539*AVERAGE('Assumptions (CSP)'!$AN$2:$AP$2)/10^9),0)</f>
        <v>-0.03009561572</v>
      </c>
      <c r="BB3642" s="95">
        <f>IF($AR$3539&gt;0,PPMT('Assumptions (CSP)'!$V$7,Model!AG$1,'Assumptions (CSP)'!$V$10,'Assumptions (CSP)'!$V$5*Model!$AR$3539*AVERAGE('Assumptions (CSP)'!$AN$2:$AP$2)/10^9),0)</f>
        <v>-0.03152515747</v>
      </c>
      <c r="BC3642" s="95">
        <f>IF($AR$3539&gt;0,PPMT('Assumptions (CSP)'!$V$7,Model!AH$1,'Assumptions (CSP)'!$V$10,'Assumptions (CSP)'!$V$5*Model!$AR$3539*AVERAGE('Assumptions (CSP)'!$AN$2:$AP$2)/10^9),0)</f>
        <v>-0.03302260245</v>
      </c>
      <c r="BD3642" s="95">
        <f>IF($AR$3539&gt;0,PPMT('Assumptions (CSP)'!$V$7,Model!AI$1,'Assumptions (CSP)'!$V$10,'Assumptions (CSP)'!$V$5*Model!$AR$3539*AVERAGE('Assumptions (CSP)'!$AN$2:$AP$2)/10^9),0)</f>
        <v>-0.03459117606</v>
      </c>
      <c r="BE3642" s="95">
        <f>IF($AR$3539&gt;0,PPMT('Assumptions (CSP)'!$V$7,Model!AJ$1,'Assumptions (CSP)'!$V$10,'Assumptions (CSP)'!$V$5*Model!$AR$3539*AVERAGE('Assumptions (CSP)'!$AN$2:$AP$2)/10^9),0)</f>
        <v>-0.03623425692</v>
      </c>
      <c r="BF3642" s="95">
        <f>IF($AR$3539&gt;0,PPMT('Assumptions (CSP)'!$V$7,Model!AK$1,'Assumptions (CSP)'!$V$10,'Assumptions (CSP)'!$V$5*Model!$AR$3539*AVERAGE('Assumptions (CSP)'!$AN$2:$AP$2)/10^9),0)</f>
        <v>-0.03795538413</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-0.02008385255</v>
      </c>
      <c r="AT3643" s="95">
        <f>IF($AS$3539&gt;0,PPMT('Assumptions (CSP)'!$V$7,Model!X$1,'Assumptions (CSP)'!$V$10,'Assumptions (CSP)'!$V$5*Model!$AS$3539*AVERAGE('Assumptions (CSP)'!$AO$2:$AQ$2)/10^9),0)</f>
        <v>-0.02103783554</v>
      </c>
      <c r="AU3643" s="95">
        <f>IF($AS$3539&gt;0,PPMT('Assumptions (CSP)'!$V$7,Model!Y$1,'Assumptions (CSP)'!$V$10,'Assumptions (CSP)'!$V$5*Model!$AS$3539*AVERAGE('Assumptions (CSP)'!$AO$2:$AQ$2)/10^9),0)</f>
        <v>-0.02203713273</v>
      </c>
      <c r="AV3643" s="95">
        <f>IF($AS$3539&gt;0,PPMT('Assumptions (CSP)'!$V$7,Model!Z$1,'Assumptions (CSP)'!$V$10,'Assumptions (CSP)'!$V$5*Model!$AS$3539*AVERAGE('Assumptions (CSP)'!$AO$2:$AQ$2)/10^9),0)</f>
        <v>-0.02308389654</v>
      </c>
      <c r="AW3643" s="95">
        <f>IF($AS$3539&gt;0,PPMT('Assumptions (CSP)'!$V$7,Model!AA$1,'Assumptions (CSP)'!$V$10,'Assumptions (CSP)'!$V$5*Model!$AS$3539*AVERAGE('Assumptions (CSP)'!$AO$2:$AQ$2)/10^9),0)</f>
        <v>-0.02418038162</v>
      </c>
      <c r="AX3643" s="95">
        <f>IF($AS$3539&gt;0,PPMT('Assumptions (CSP)'!$V$7,Model!AB$1,'Assumptions (CSP)'!$V$10,'Assumptions (CSP)'!$V$5*Model!$AS$3539*AVERAGE('Assumptions (CSP)'!$AO$2:$AQ$2)/10^9),0)</f>
        <v>-0.02532894975</v>
      </c>
      <c r="AY3643" s="95">
        <f>IF($AS$3539&gt;0,PPMT('Assumptions (CSP)'!$V$7,Model!AC$1,'Assumptions (CSP)'!$V$10,'Assumptions (CSP)'!$V$5*Model!$AS$3539*AVERAGE('Assumptions (CSP)'!$AO$2:$AQ$2)/10^9),0)</f>
        <v>-0.02653207486</v>
      </c>
      <c r="AZ3643" s="95">
        <f>IF($AS$3539&gt;0,PPMT('Assumptions (CSP)'!$V$7,Model!AD$1,'Assumptions (CSP)'!$V$10,'Assumptions (CSP)'!$V$5*Model!$AS$3539*AVERAGE('Assumptions (CSP)'!$AO$2:$AQ$2)/10^9),0)</f>
        <v>-0.02779234842</v>
      </c>
      <c r="BA3643" s="95">
        <f>IF($AS$3539&gt;0,PPMT('Assumptions (CSP)'!$V$7,Model!AE$1,'Assumptions (CSP)'!$V$10,'Assumptions (CSP)'!$V$5*Model!$AS$3539*AVERAGE('Assumptions (CSP)'!$AO$2:$AQ$2)/10^9),0)</f>
        <v>-0.02911248497</v>
      </c>
      <c r="BB3643" s="95">
        <f>IF($AS$3539&gt;0,PPMT('Assumptions (CSP)'!$V$7,Model!AF$1,'Assumptions (CSP)'!$V$10,'Assumptions (CSP)'!$V$5*Model!$AS$3539*AVERAGE('Assumptions (CSP)'!$AO$2:$AQ$2)/10^9),0)</f>
        <v>-0.030495328</v>
      </c>
      <c r="BC3643" s="95">
        <f>IF($AS$3539&gt;0,PPMT('Assumptions (CSP)'!$V$7,Model!AG$1,'Assumptions (CSP)'!$V$10,'Assumptions (CSP)'!$V$5*Model!$AS$3539*AVERAGE('Assumptions (CSP)'!$AO$2:$AQ$2)/10^9),0)</f>
        <v>-0.03194385608</v>
      </c>
      <c r="BD3643" s="95">
        <f>IF($AS$3539&gt;0,PPMT('Assumptions (CSP)'!$V$7,Model!AH$1,'Assumptions (CSP)'!$V$10,'Assumptions (CSP)'!$V$5*Model!$AS$3539*AVERAGE('Assumptions (CSP)'!$AO$2:$AQ$2)/10^9),0)</f>
        <v>-0.03346118925</v>
      </c>
      <c r="BE3643" s="95">
        <f>IF($AS$3539&gt;0,PPMT('Assumptions (CSP)'!$V$7,Model!AI$1,'Assumptions (CSP)'!$V$10,'Assumptions (CSP)'!$V$5*Model!$AS$3539*AVERAGE('Assumptions (CSP)'!$AO$2:$AQ$2)/10^9),0)</f>
        <v>-0.03505059574</v>
      </c>
      <c r="BF3643" s="95">
        <f>IF($AS$3539&gt;0,PPMT('Assumptions (CSP)'!$V$7,Model!AJ$1,'Assumptions (CSP)'!$V$10,'Assumptions (CSP)'!$V$5*Model!$AS$3539*AVERAGE('Assumptions (CSP)'!$AO$2:$AQ$2)/10^9),0)</f>
        <v>-0.03671549903</v>
      </c>
      <c r="BG3643" s="95">
        <f>IF($AS$3539&gt;0,PPMT('Assumptions (CSP)'!$V$7,Model!AK$1,'Assumptions (CSP)'!$V$10,'Assumptions (CSP)'!$V$5*Model!$AS$3539*AVERAGE('Assumptions (CSP)'!$AO$2:$AQ$2)/10^9),0)</f>
        <v>-0.03845948524</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-0.02035647863</v>
      </c>
      <c r="AU3644" s="95">
        <f>IF($AT$3539&gt;0,PPMT('Assumptions (CSP)'!$V$7,Model!X$1,'Assumptions (CSP)'!$V$10,'Assumptions (CSP)'!$V$5*Model!$AT$3539*AVERAGE('Assumptions (CSP)'!$AP$2:$AR$2)/10^9),0)</f>
        <v>-0.02132341137</v>
      </c>
      <c r="AV3644" s="95">
        <f>IF($AT$3539&gt;0,PPMT('Assumptions (CSP)'!$V$7,Model!Y$1,'Assumptions (CSP)'!$V$10,'Assumptions (CSP)'!$V$5*Model!$AT$3539*AVERAGE('Assumptions (CSP)'!$AP$2:$AR$2)/10^9),0)</f>
        <v>-0.02233627341</v>
      </c>
      <c r="AW3644" s="95">
        <f>IF($AT$3539&gt;0,PPMT('Assumptions (CSP)'!$V$7,Model!Z$1,'Assumptions (CSP)'!$V$10,'Assumptions (CSP)'!$V$5*Model!$AT$3539*AVERAGE('Assumptions (CSP)'!$AP$2:$AR$2)/10^9),0)</f>
        <v>-0.02339724639</v>
      </c>
      <c r="AX3644" s="95">
        <f>IF($AT$3539&gt;0,PPMT('Assumptions (CSP)'!$V$7,Model!AA$1,'Assumptions (CSP)'!$V$10,'Assumptions (CSP)'!$V$5*Model!$AT$3539*AVERAGE('Assumptions (CSP)'!$AP$2:$AR$2)/10^9),0)</f>
        <v>-0.0245086156</v>
      </c>
      <c r="AY3644" s="95">
        <f>IF($AT$3539&gt;0,PPMT('Assumptions (CSP)'!$V$7,Model!AB$1,'Assumptions (CSP)'!$V$10,'Assumptions (CSP)'!$V$5*Model!$AT$3539*AVERAGE('Assumptions (CSP)'!$AP$2:$AR$2)/10^9),0)</f>
        <v>-0.02567277484</v>
      </c>
      <c r="AZ3644" s="95">
        <f>IF($AT$3539&gt;0,PPMT('Assumptions (CSP)'!$V$7,Model!AC$1,'Assumptions (CSP)'!$V$10,'Assumptions (CSP)'!$V$5*Model!$AT$3539*AVERAGE('Assumptions (CSP)'!$AP$2:$AR$2)/10^9),0)</f>
        <v>-0.02689223164</v>
      </c>
      <c r="BA3644" s="95">
        <f>IF($AT$3539&gt;0,PPMT('Assumptions (CSP)'!$V$7,Model!AD$1,'Assumptions (CSP)'!$V$10,'Assumptions (CSP)'!$V$5*Model!$AT$3539*AVERAGE('Assumptions (CSP)'!$AP$2:$AR$2)/10^9),0)</f>
        <v>-0.02816961265</v>
      </c>
      <c r="BB3644" s="95">
        <f>IF($AT$3539&gt;0,PPMT('Assumptions (CSP)'!$V$7,Model!AE$1,'Assumptions (CSP)'!$V$10,'Assumptions (CSP)'!$V$5*Model!$AT$3539*AVERAGE('Assumptions (CSP)'!$AP$2:$AR$2)/10^9),0)</f>
        <v>-0.02950766925</v>
      </c>
      <c r="BC3644" s="95">
        <f>IF($AT$3539&gt;0,PPMT('Assumptions (CSP)'!$V$7,Model!AF$1,'Assumptions (CSP)'!$V$10,'Assumptions (CSP)'!$V$5*Model!$AT$3539*AVERAGE('Assumptions (CSP)'!$AP$2:$AR$2)/10^9),0)</f>
        <v>-0.03090928354</v>
      </c>
      <c r="BD3644" s="95">
        <f>IF($AT$3539&gt;0,PPMT('Assumptions (CSP)'!$V$7,Model!AG$1,'Assumptions (CSP)'!$V$10,'Assumptions (CSP)'!$V$5*Model!$AT$3539*AVERAGE('Assumptions (CSP)'!$AP$2:$AR$2)/10^9),0)</f>
        <v>-0.03237747451</v>
      </c>
      <c r="BE3644" s="95">
        <f>IF($AT$3539&gt;0,PPMT('Assumptions (CSP)'!$V$7,Model!AH$1,'Assumptions (CSP)'!$V$10,'Assumptions (CSP)'!$V$5*Model!$AT$3539*AVERAGE('Assumptions (CSP)'!$AP$2:$AR$2)/10^9),0)</f>
        <v>-0.03391540454</v>
      </c>
      <c r="BF3644" s="95">
        <f>IF($AT$3539&gt;0,PPMT('Assumptions (CSP)'!$V$7,Model!AI$1,'Assumptions (CSP)'!$V$10,'Assumptions (CSP)'!$V$5*Model!$AT$3539*AVERAGE('Assumptions (CSP)'!$AP$2:$AR$2)/10^9),0)</f>
        <v>-0.03552638626</v>
      </c>
      <c r="BG3644" s="95">
        <f>IF($AT$3539&gt;0,PPMT('Assumptions (CSP)'!$V$7,Model!AJ$1,'Assumptions (CSP)'!$V$10,'Assumptions (CSP)'!$V$5*Model!$AT$3539*AVERAGE('Assumptions (CSP)'!$AP$2:$AR$2)/10^9),0)</f>
        <v>-0.03721388961</v>
      </c>
      <c r="BH3644" s="95">
        <f>IF($AT$3539&gt;0,PPMT('Assumptions (CSP)'!$V$7,Model!AK$1,'Assumptions (CSP)'!$V$10,'Assumptions (CSP)'!$V$5*Model!$AT$3539*AVERAGE('Assumptions (CSP)'!$AP$2:$AR$2)/10^9),0)</f>
        <v>-0.03898154936</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-0.02066107515</v>
      </c>
      <c r="AV3645" s="95">
        <f>IF($AU$3539&gt;0,PPMT('Assumptions (CSP)'!$V$7,Model!X$1,'Assumptions (CSP)'!$V$10,'Assumptions (CSP)'!$V$5*Model!$AU$3539*AVERAGE('Assumptions (CSP)'!$AQ$2:$AS$2)/10^9),0)</f>
        <v>-0.02164247621</v>
      </c>
      <c r="AW3645" s="95">
        <f>IF($AU$3539&gt;0,PPMT('Assumptions (CSP)'!$V$7,Model!Y$1,'Assumptions (CSP)'!$V$10,'Assumptions (CSP)'!$V$5*Model!$AU$3539*AVERAGE('Assumptions (CSP)'!$AQ$2:$AS$2)/10^9),0)</f>
        <v>-0.02267049383</v>
      </c>
      <c r="AX3645" s="95">
        <f>IF($AU$3539&gt;0,PPMT('Assumptions (CSP)'!$V$7,Model!Z$1,'Assumptions (CSP)'!$V$10,'Assumptions (CSP)'!$V$5*Model!$AU$3539*AVERAGE('Assumptions (CSP)'!$AQ$2:$AS$2)/10^9),0)</f>
        <v>-0.02374734229</v>
      </c>
      <c r="AY3645" s="95">
        <f>IF($AU$3539&gt;0,PPMT('Assumptions (CSP)'!$V$7,Model!AA$1,'Assumptions (CSP)'!$V$10,'Assumptions (CSP)'!$V$5*Model!$AU$3539*AVERAGE('Assumptions (CSP)'!$AQ$2:$AS$2)/10^9),0)</f>
        <v>-0.02487534105</v>
      </c>
      <c r="AZ3645" s="95">
        <f>IF($AU$3539&gt;0,PPMT('Assumptions (CSP)'!$V$7,Model!AB$1,'Assumptions (CSP)'!$V$10,'Assumptions (CSP)'!$V$5*Model!$AU$3539*AVERAGE('Assumptions (CSP)'!$AQ$2:$AS$2)/10^9),0)</f>
        <v>-0.02605691975</v>
      </c>
      <c r="BA3645" s="95">
        <f>IF($AU$3539&gt;0,PPMT('Assumptions (CSP)'!$V$7,Model!AC$1,'Assumptions (CSP)'!$V$10,'Assumptions (CSP)'!$V$5*Model!$AU$3539*AVERAGE('Assumptions (CSP)'!$AQ$2:$AS$2)/10^9),0)</f>
        <v>-0.02729462344</v>
      </c>
      <c r="BB3645" s="95">
        <f>IF($AU$3539&gt;0,PPMT('Assumptions (CSP)'!$V$7,Model!AD$1,'Assumptions (CSP)'!$V$10,'Assumptions (CSP)'!$V$5*Model!$AU$3539*AVERAGE('Assumptions (CSP)'!$AQ$2:$AS$2)/10^9),0)</f>
        <v>-0.02859111805</v>
      </c>
      <c r="BC3645" s="95">
        <f>IF($AU$3539&gt;0,PPMT('Assumptions (CSP)'!$V$7,Model!AE$1,'Assumptions (CSP)'!$V$10,'Assumptions (CSP)'!$V$5*Model!$AU$3539*AVERAGE('Assumptions (CSP)'!$AQ$2:$AS$2)/10^9),0)</f>
        <v>-0.02994919616</v>
      </c>
      <c r="BD3645" s="95">
        <f>IF($AU$3539&gt;0,PPMT('Assumptions (CSP)'!$V$7,Model!AF$1,'Assumptions (CSP)'!$V$10,'Assumptions (CSP)'!$V$5*Model!$AU$3539*AVERAGE('Assumptions (CSP)'!$AQ$2:$AS$2)/10^9),0)</f>
        <v>-0.03137178298</v>
      </c>
      <c r="BE3645" s="95">
        <f>IF($AU$3539&gt;0,PPMT('Assumptions (CSP)'!$V$7,Model!AG$1,'Assumptions (CSP)'!$V$10,'Assumptions (CSP)'!$V$5*Model!$AU$3539*AVERAGE('Assumptions (CSP)'!$AQ$2:$AS$2)/10^9),0)</f>
        <v>-0.03286194267</v>
      </c>
      <c r="BF3645" s="95">
        <f>IF($AU$3539&gt;0,PPMT('Assumptions (CSP)'!$V$7,Model!AH$1,'Assumptions (CSP)'!$V$10,'Assumptions (CSP)'!$V$5*Model!$AU$3539*AVERAGE('Assumptions (CSP)'!$AQ$2:$AS$2)/10^9),0)</f>
        <v>-0.03442288495</v>
      </c>
      <c r="BG3645" s="95">
        <f>IF($AU$3539&gt;0,PPMT('Assumptions (CSP)'!$V$7,Model!AI$1,'Assumptions (CSP)'!$V$10,'Assumptions (CSP)'!$V$5*Model!$AU$3539*AVERAGE('Assumptions (CSP)'!$AQ$2:$AS$2)/10^9),0)</f>
        <v>-0.03605797198</v>
      </c>
      <c r="BH3645" s="95">
        <f>IF($AU$3539&gt;0,PPMT('Assumptions (CSP)'!$V$7,Model!AJ$1,'Assumptions (CSP)'!$V$10,'Assumptions (CSP)'!$V$5*Model!$AU$3539*AVERAGE('Assumptions (CSP)'!$AQ$2:$AS$2)/10^9),0)</f>
        <v>-0.03777072565</v>
      </c>
      <c r="BI3645" s="95">
        <f>IF($AU$3539&gt;0,PPMT('Assumptions (CSP)'!$V$7,Model!AK$1,'Assumptions (CSP)'!$V$10,'Assumptions (CSP)'!$V$5*Model!$AU$3539*AVERAGE('Assumptions (CSP)'!$AQ$2:$AS$2)/10^9),0)</f>
        <v>-0.03956483512</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-0.02098916561</v>
      </c>
      <c r="AW3646" s="95">
        <f>IF($AV$3539&gt;0,PPMT('Assumptions (CSP)'!$V$7,Model!X$1,'Assumptions (CSP)'!$V$10,'Assumptions (CSP)'!$V$5*Model!$AV$3539*AVERAGE('Assumptions (CSP)'!$AR$2:$AT$2)/10^9),0)</f>
        <v>-0.02198615097</v>
      </c>
      <c r="AX3646" s="95">
        <f>IF($AV$3539&gt;0,PPMT('Assumptions (CSP)'!$V$7,Model!Y$1,'Assumptions (CSP)'!$V$10,'Assumptions (CSP)'!$V$5*Model!$AV$3539*AVERAGE('Assumptions (CSP)'!$AR$2:$AT$2)/10^9),0)</f>
        <v>-0.02303049314</v>
      </c>
      <c r="AY3646" s="95">
        <f>IF($AV$3539&gt;0,PPMT('Assumptions (CSP)'!$V$7,Model!Z$1,'Assumptions (CSP)'!$V$10,'Assumptions (CSP)'!$V$5*Model!$AV$3539*AVERAGE('Assumptions (CSP)'!$AR$2:$AT$2)/10^9),0)</f>
        <v>-0.02412444157</v>
      </c>
      <c r="AZ3646" s="95">
        <f>IF($AV$3539&gt;0,PPMT('Assumptions (CSP)'!$V$7,Model!AA$1,'Assumptions (CSP)'!$V$10,'Assumptions (CSP)'!$V$5*Model!$AV$3539*AVERAGE('Assumptions (CSP)'!$AR$2:$AT$2)/10^9),0)</f>
        <v>-0.02527035254</v>
      </c>
      <c r="BA3646" s="95">
        <f>IF($AV$3539&gt;0,PPMT('Assumptions (CSP)'!$V$7,Model!AB$1,'Assumptions (CSP)'!$V$10,'Assumptions (CSP)'!$V$5*Model!$AV$3539*AVERAGE('Assumptions (CSP)'!$AR$2:$AT$2)/10^9),0)</f>
        <v>-0.02647069429</v>
      </c>
      <c r="BB3646" s="95">
        <f>IF($AV$3539&gt;0,PPMT('Assumptions (CSP)'!$V$7,Model!AC$1,'Assumptions (CSP)'!$V$10,'Assumptions (CSP)'!$V$5*Model!$AV$3539*AVERAGE('Assumptions (CSP)'!$AR$2:$AT$2)/10^9),0)</f>
        <v>-0.02772805227</v>
      </c>
      <c r="BC3646" s="95">
        <f>IF($AV$3539&gt;0,PPMT('Assumptions (CSP)'!$V$7,Model!AD$1,'Assumptions (CSP)'!$V$10,'Assumptions (CSP)'!$V$5*Model!$AV$3539*AVERAGE('Assumptions (CSP)'!$AR$2:$AT$2)/10^9),0)</f>
        <v>-0.02904513475</v>
      </c>
      <c r="BD3646" s="95">
        <f>IF($AV$3539&gt;0,PPMT('Assumptions (CSP)'!$V$7,Model!AE$1,'Assumptions (CSP)'!$V$10,'Assumptions (CSP)'!$V$5*Model!$AV$3539*AVERAGE('Assumptions (CSP)'!$AR$2:$AT$2)/10^9),0)</f>
        <v>-0.03042477865</v>
      </c>
      <c r="BE3646" s="95">
        <f>IF($AV$3539&gt;0,PPMT('Assumptions (CSP)'!$V$7,Model!AF$1,'Assumptions (CSP)'!$V$10,'Assumptions (CSP)'!$V$5*Model!$AV$3539*AVERAGE('Assumptions (CSP)'!$AR$2:$AT$2)/10^9),0)</f>
        <v>-0.03186995564</v>
      </c>
      <c r="BF3646" s="95">
        <f>IF($AV$3539&gt;0,PPMT('Assumptions (CSP)'!$V$7,Model!AG$1,'Assumptions (CSP)'!$V$10,'Assumptions (CSP)'!$V$5*Model!$AV$3539*AVERAGE('Assumptions (CSP)'!$AR$2:$AT$2)/10^9),0)</f>
        <v>-0.03338377853</v>
      </c>
      <c r="BG3646" s="95">
        <f>IF($AV$3539&gt;0,PPMT('Assumptions (CSP)'!$V$7,Model!AH$1,'Assumptions (CSP)'!$V$10,'Assumptions (CSP)'!$V$5*Model!$AV$3539*AVERAGE('Assumptions (CSP)'!$AR$2:$AT$2)/10^9),0)</f>
        <v>-0.03496950801</v>
      </c>
      <c r="BH3646" s="95">
        <f>IF($AV$3539&gt;0,PPMT('Assumptions (CSP)'!$V$7,Model!AI$1,'Assumptions (CSP)'!$V$10,'Assumptions (CSP)'!$V$5*Model!$AV$3539*AVERAGE('Assumptions (CSP)'!$AR$2:$AT$2)/10^9),0)</f>
        <v>-0.03663055964</v>
      </c>
      <c r="BI3646" s="95">
        <f>IF($AV$3539&gt;0,PPMT('Assumptions (CSP)'!$V$7,Model!AJ$1,'Assumptions (CSP)'!$V$10,'Assumptions (CSP)'!$V$5*Model!$AV$3539*AVERAGE('Assumptions (CSP)'!$AR$2:$AT$2)/10^9),0)</f>
        <v>-0.03837051122</v>
      </c>
      <c r="BJ3646" s="95">
        <f>IF($AV$3539&gt;0,PPMT('Assumptions (CSP)'!$V$7,Model!AK$1,'Assumptions (CSP)'!$V$10,'Assumptions (CSP)'!$V$5*Model!$AV$3539*AVERAGE('Assumptions (CSP)'!$AR$2:$AT$2)/10^9),0)</f>
        <v>-0.04019311051</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-0.02133533105</v>
      </c>
      <c r="AX3647" s="95">
        <f>IF($AW$3539&gt;0,PPMT('Assumptions (CSP)'!$V$7,Model!X$1,'Assumptions (CSP)'!$V$10,'Assumptions (CSP)'!$V$5*Model!$AW$3539*AVERAGE('Assumptions (CSP)'!$AS$2:$AU$2)/10^9),0)</f>
        <v>-0.02234875928</v>
      </c>
      <c r="AY3647" s="95">
        <f>IF($AW$3539&gt;0,PPMT('Assumptions (CSP)'!$V$7,Model!Y$1,'Assumptions (CSP)'!$V$10,'Assumptions (CSP)'!$V$5*Model!$AW$3539*AVERAGE('Assumptions (CSP)'!$AS$2:$AU$2)/10^9),0)</f>
        <v>-0.02341032534</v>
      </c>
      <c r="AZ3647" s="95">
        <f>IF($AW$3539&gt;0,PPMT('Assumptions (CSP)'!$V$7,Model!Z$1,'Assumptions (CSP)'!$V$10,'Assumptions (CSP)'!$V$5*Model!$AW$3539*AVERAGE('Assumptions (CSP)'!$AS$2:$AU$2)/10^9),0)</f>
        <v>-0.0245223158</v>
      </c>
      <c r="BA3647" s="95">
        <f>IF($AW$3539&gt;0,PPMT('Assumptions (CSP)'!$V$7,Model!AA$1,'Assumptions (CSP)'!$V$10,'Assumptions (CSP)'!$V$5*Model!$AW$3539*AVERAGE('Assumptions (CSP)'!$AS$2:$AU$2)/10^9),0)</f>
        <v>-0.0256871258</v>
      </c>
      <c r="BB3647" s="95">
        <f>IF($AW$3539&gt;0,PPMT('Assumptions (CSP)'!$V$7,Model!AB$1,'Assumptions (CSP)'!$V$10,'Assumptions (CSP)'!$V$5*Model!$AW$3539*AVERAGE('Assumptions (CSP)'!$AS$2:$AU$2)/10^9),0)</f>
        <v>-0.02690726427</v>
      </c>
      <c r="BC3647" s="95">
        <f>IF($AW$3539&gt;0,PPMT('Assumptions (CSP)'!$V$7,Model!AC$1,'Assumptions (CSP)'!$V$10,'Assumptions (CSP)'!$V$5*Model!$AW$3539*AVERAGE('Assumptions (CSP)'!$AS$2:$AU$2)/10^9),0)</f>
        <v>-0.02818535933</v>
      </c>
      <c r="BD3647" s="95">
        <f>IF($AW$3539&gt;0,PPMT('Assumptions (CSP)'!$V$7,Model!AD$1,'Assumptions (CSP)'!$V$10,'Assumptions (CSP)'!$V$5*Model!$AW$3539*AVERAGE('Assumptions (CSP)'!$AS$2:$AU$2)/10^9),0)</f>
        <v>-0.02952416389</v>
      </c>
      <c r="BE3647" s="95">
        <f>IF($AW$3539&gt;0,PPMT('Assumptions (CSP)'!$V$7,Model!AE$1,'Assumptions (CSP)'!$V$10,'Assumptions (CSP)'!$V$5*Model!$AW$3539*AVERAGE('Assumptions (CSP)'!$AS$2:$AU$2)/10^9),0)</f>
        <v>-0.03092656168</v>
      </c>
      <c r="BF3647" s="95">
        <f>IF($AW$3539&gt;0,PPMT('Assumptions (CSP)'!$V$7,Model!AF$1,'Assumptions (CSP)'!$V$10,'Assumptions (CSP)'!$V$5*Model!$AW$3539*AVERAGE('Assumptions (CSP)'!$AS$2:$AU$2)/10^9),0)</f>
        <v>-0.03239557336</v>
      </c>
      <c r="BG3647" s="95">
        <f>IF($AW$3539&gt;0,PPMT('Assumptions (CSP)'!$V$7,Model!AG$1,'Assumptions (CSP)'!$V$10,'Assumptions (CSP)'!$V$5*Model!$AW$3539*AVERAGE('Assumptions (CSP)'!$AS$2:$AU$2)/10^9),0)</f>
        <v>-0.03393436309</v>
      </c>
      <c r="BH3647" s="95">
        <f>IF($AW$3539&gt;0,PPMT('Assumptions (CSP)'!$V$7,Model!AH$1,'Assumptions (CSP)'!$V$10,'Assumptions (CSP)'!$V$5*Model!$AW$3539*AVERAGE('Assumptions (CSP)'!$AS$2:$AU$2)/10^9),0)</f>
        <v>-0.03554624534</v>
      </c>
      <c r="BI3647" s="95">
        <f>IF($AW$3539&gt;0,PPMT('Assumptions (CSP)'!$V$7,Model!AI$1,'Assumptions (CSP)'!$V$10,'Assumptions (CSP)'!$V$5*Model!$AW$3539*AVERAGE('Assumptions (CSP)'!$AS$2:$AU$2)/10^9),0)</f>
        <v>-0.03723469199</v>
      </c>
      <c r="BJ3647" s="95">
        <f>IF($AW$3539&gt;0,PPMT('Assumptions (CSP)'!$V$7,Model!AJ$1,'Assumptions (CSP)'!$V$10,'Assumptions (CSP)'!$V$5*Model!$AW$3539*AVERAGE('Assumptions (CSP)'!$AS$2:$AU$2)/10^9),0)</f>
        <v>-0.03900333986</v>
      </c>
      <c r="BK3647" s="95">
        <f>IF($AW$3539&gt;0,PPMT('Assumptions (CSP)'!$V$7,Model!AK$1,'Assumptions (CSP)'!$V$10,'Assumptions (CSP)'!$V$5*Model!$AW$3539*AVERAGE('Assumptions (CSP)'!$AS$2:$AU$2)/10^9),0)</f>
        <v>-0.04085599851</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-0.02169054275</v>
      </c>
      <c r="AY3648" s="95">
        <f>IF($AX$3539&gt;0,PPMT('Assumptions (CSP)'!$V$7,Model!X$1,'Assumptions (CSP)'!$V$10,'Assumptions (CSP)'!$V$5*Model!$AX$3539*AVERAGE('Assumptions (CSP)'!$AT$2:$AV$2)/10^9),0)</f>
        <v>-0.02272084353</v>
      </c>
      <c r="AZ3648" s="95">
        <f>IF($AX$3539&gt;0,PPMT('Assumptions (CSP)'!$V$7,Model!Y$1,'Assumptions (CSP)'!$V$10,'Assumptions (CSP)'!$V$5*Model!$AX$3539*AVERAGE('Assumptions (CSP)'!$AT$2:$AV$2)/10^9),0)</f>
        <v>-0.0238000836</v>
      </c>
      <c r="BA3648" s="95">
        <f>IF($AX$3539&gt;0,PPMT('Assumptions (CSP)'!$V$7,Model!Z$1,'Assumptions (CSP)'!$V$10,'Assumptions (CSP)'!$V$5*Model!$AX$3539*AVERAGE('Assumptions (CSP)'!$AT$2:$AV$2)/10^9),0)</f>
        <v>-0.02493058757</v>
      </c>
      <c r="BB3648" s="95">
        <f>IF($AX$3539&gt;0,PPMT('Assumptions (CSP)'!$V$7,Model!AA$1,'Assumptions (CSP)'!$V$10,'Assumptions (CSP)'!$V$5*Model!$AX$3539*AVERAGE('Assumptions (CSP)'!$AT$2:$AV$2)/10^9),0)</f>
        <v>-0.02611479048</v>
      </c>
      <c r="BC3648" s="95">
        <f>IF($AX$3539&gt;0,PPMT('Assumptions (CSP)'!$V$7,Model!AB$1,'Assumptions (CSP)'!$V$10,'Assumptions (CSP)'!$V$5*Model!$AX$3539*AVERAGE('Assumptions (CSP)'!$AT$2:$AV$2)/10^9),0)</f>
        <v>-0.02735524303</v>
      </c>
      <c r="BD3648" s="95">
        <f>IF($AX$3539&gt;0,PPMT('Assumptions (CSP)'!$V$7,Model!AC$1,'Assumptions (CSP)'!$V$10,'Assumptions (CSP)'!$V$5*Model!$AX$3539*AVERAGE('Assumptions (CSP)'!$AT$2:$AV$2)/10^9),0)</f>
        <v>-0.02865461707</v>
      </c>
      <c r="BE3648" s="95">
        <f>IF($AX$3539&gt;0,PPMT('Assumptions (CSP)'!$V$7,Model!AD$1,'Assumptions (CSP)'!$V$10,'Assumptions (CSP)'!$V$5*Model!$AX$3539*AVERAGE('Assumptions (CSP)'!$AT$2:$AV$2)/10^9),0)</f>
        <v>-0.03001571139</v>
      </c>
      <c r="BF3648" s="95">
        <f>IF($AX$3539&gt;0,PPMT('Assumptions (CSP)'!$V$7,Model!AE$1,'Assumptions (CSP)'!$V$10,'Assumptions (CSP)'!$V$5*Model!$AX$3539*AVERAGE('Assumptions (CSP)'!$AT$2:$AV$2)/10^9),0)</f>
        <v>-0.03144145768</v>
      </c>
      <c r="BG3648" s="95">
        <f>IF($AX$3539&gt;0,PPMT('Assumptions (CSP)'!$V$7,Model!AF$1,'Assumptions (CSP)'!$V$10,'Assumptions (CSP)'!$V$5*Model!$AX$3539*AVERAGE('Assumptions (CSP)'!$AT$2:$AV$2)/10^9),0)</f>
        <v>-0.03293492692</v>
      </c>
      <c r="BH3648" s="95">
        <f>IF($AX$3539&gt;0,PPMT('Assumptions (CSP)'!$V$7,Model!AG$1,'Assumptions (CSP)'!$V$10,'Assumptions (CSP)'!$V$5*Model!$AX$3539*AVERAGE('Assumptions (CSP)'!$AT$2:$AV$2)/10^9),0)</f>
        <v>-0.03449933594</v>
      </c>
      <c r="BI3648" s="95">
        <f>IF($AX$3539&gt;0,PPMT('Assumptions (CSP)'!$V$7,Model!AH$1,'Assumptions (CSP)'!$V$10,'Assumptions (CSP)'!$V$5*Model!$AX$3539*AVERAGE('Assumptions (CSP)'!$AT$2:$AV$2)/10^9),0)</f>
        <v>-0.0361380544</v>
      </c>
      <c r="BJ3648" s="95">
        <f>IF($AX$3539&gt;0,PPMT('Assumptions (CSP)'!$V$7,Model!AI$1,'Assumptions (CSP)'!$V$10,'Assumptions (CSP)'!$V$5*Model!$AX$3539*AVERAGE('Assumptions (CSP)'!$AT$2:$AV$2)/10^9),0)</f>
        <v>-0.03785461199</v>
      </c>
      <c r="BK3648" s="95">
        <f>IF($AX$3539&gt;0,PPMT('Assumptions (CSP)'!$V$7,Model!AJ$1,'Assumptions (CSP)'!$V$10,'Assumptions (CSP)'!$V$5*Model!$AX$3539*AVERAGE('Assumptions (CSP)'!$AT$2:$AV$2)/10^9),0)</f>
        <v>-0.03965270605</v>
      </c>
      <c r="BL3648" s="95">
        <f>IF($AX$3539&gt;0,PPMT('Assumptions (CSP)'!$V$7,Model!AK$1,'Assumptions (CSP)'!$V$10,'Assumptions (CSP)'!$V$5*Model!$AX$3539*AVERAGE('Assumptions (CSP)'!$AT$2:$AV$2)/10^9),0)</f>
        <v>-0.04153620959</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-0.02205835372</v>
      </c>
      <c r="AZ3649" s="95">
        <f>IF($AY$3539&gt;0,PPMT('Assumptions (CSP)'!$V$7,Model!X$1,'Assumptions (CSP)'!$V$10,'Assumptions (CSP)'!$V$5*Model!$AY$3539*AVERAGE('Assumptions (CSP)'!$AU$2:$AW$2)/10^9),0)</f>
        <v>-0.02310612553</v>
      </c>
      <c r="BA3649" s="95">
        <f>IF($AY$3539&gt;0,PPMT('Assumptions (CSP)'!$V$7,Model!Y$1,'Assumptions (CSP)'!$V$10,'Assumptions (CSP)'!$V$5*Model!$AY$3539*AVERAGE('Assumptions (CSP)'!$AU$2:$AW$2)/10^9),0)</f>
        <v>-0.02420366649</v>
      </c>
      <c r="BB3649" s="95">
        <f>IF($AY$3539&gt;0,PPMT('Assumptions (CSP)'!$V$7,Model!Z$1,'Assumptions (CSP)'!$V$10,'Assumptions (CSP)'!$V$5*Model!$AY$3539*AVERAGE('Assumptions (CSP)'!$AU$2:$AW$2)/10^9),0)</f>
        <v>-0.02535334065</v>
      </c>
      <c r="BC3649" s="95">
        <f>IF($AY$3539&gt;0,PPMT('Assumptions (CSP)'!$V$7,Model!AA$1,'Assumptions (CSP)'!$V$10,'Assumptions (CSP)'!$V$5*Model!$AY$3539*AVERAGE('Assumptions (CSP)'!$AU$2:$AW$2)/10^9),0)</f>
        <v>-0.02655762433</v>
      </c>
      <c r="BD3649" s="95">
        <f>IF($AY$3539&gt;0,PPMT('Assumptions (CSP)'!$V$7,Model!AB$1,'Assumptions (CSP)'!$V$10,'Assumptions (CSP)'!$V$5*Model!$AY$3539*AVERAGE('Assumptions (CSP)'!$AU$2:$AW$2)/10^9),0)</f>
        <v>-0.02781911148</v>
      </c>
      <c r="BE3649" s="95">
        <f>IF($AY$3539&gt;0,PPMT('Assumptions (CSP)'!$V$7,Model!AC$1,'Assumptions (CSP)'!$V$10,'Assumptions (CSP)'!$V$5*Model!$AY$3539*AVERAGE('Assumptions (CSP)'!$AU$2:$AW$2)/10^9),0)</f>
        <v>-0.02914051928</v>
      </c>
      <c r="BF3649" s="95">
        <f>IF($AY$3539&gt;0,PPMT('Assumptions (CSP)'!$V$7,Model!AD$1,'Assumptions (CSP)'!$V$10,'Assumptions (CSP)'!$V$5*Model!$AY$3539*AVERAGE('Assumptions (CSP)'!$AU$2:$AW$2)/10^9),0)</f>
        <v>-0.03052469394</v>
      </c>
      <c r="BG3649" s="95">
        <f>IF($AY$3539&gt;0,PPMT('Assumptions (CSP)'!$V$7,Model!AE$1,'Assumptions (CSP)'!$V$10,'Assumptions (CSP)'!$V$5*Model!$AY$3539*AVERAGE('Assumptions (CSP)'!$AU$2:$AW$2)/10^9),0)</f>
        <v>-0.03197461691</v>
      </c>
      <c r="BH3649" s="95">
        <f>IF($AY$3539&gt;0,PPMT('Assumptions (CSP)'!$V$7,Model!AF$1,'Assumptions (CSP)'!$V$10,'Assumptions (CSP)'!$V$5*Model!$AY$3539*AVERAGE('Assumptions (CSP)'!$AU$2:$AW$2)/10^9),0)</f>
        <v>-0.03349341121</v>
      </c>
      <c r="BI3649" s="95">
        <f>IF($AY$3539&gt;0,PPMT('Assumptions (CSP)'!$V$7,Model!AG$1,'Assumptions (CSP)'!$V$10,'Assumptions (CSP)'!$V$5*Model!$AY$3539*AVERAGE('Assumptions (CSP)'!$AU$2:$AW$2)/10^9),0)</f>
        <v>-0.03508434824</v>
      </c>
      <c r="BJ3649" s="95">
        <f>IF($AY$3539&gt;0,PPMT('Assumptions (CSP)'!$V$7,Model!AH$1,'Assumptions (CSP)'!$V$10,'Assumptions (CSP)'!$V$5*Model!$AY$3539*AVERAGE('Assumptions (CSP)'!$AU$2:$AW$2)/10^9),0)</f>
        <v>-0.03675085478</v>
      </c>
      <c r="BK3649" s="95">
        <f>IF($AY$3539&gt;0,PPMT('Assumptions (CSP)'!$V$7,Model!AI$1,'Assumptions (CSP)'!$V$10,'Assumptions (CSP)'!$V$5*Model!$AY$3539*AVERAGE('Assumptions (CSP)'!$AU$2:$AW$2)/10^9),0)</f>
        <v>-0.03849652039</v>
      </c>
      <c r="BL3649" s="95">
        <f>IF($AY$3539&gt;0,PPMT('Assumptions (CSP)'!$V$7,Model!AJ$1,'Assumptions (CSP)'!$V$10,'Assumptions (CSP)'!$V$5*Model!$AY$3539*AVERAGE('Assumptions (CSP)'!$AU$2:$AW$2)/10^9),0)</f>
        <v>-0.0403251051</v>
      </c>
      <c r="BM3649" s="95">
        <f>IF($AY$3539&gt;0,PPMT('Assumptions (CSP)'!$V$7,Model!AK$1,'Assumptions (CSP)'!$V$10,'Assumptions (CSP)'!$V$5*Model!$AY$3539*AVERAGE('Assumptions (CSP)'!$AU$2:$AW$2)/10^9),0)</f>
        <v>-0.0422405476</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-0.02243212406</v>
      </c>
      <c r="BA3650" s="95">
        <f>IF($BA$3539&gt;0,PPMT('Assumptions (CSP)'!$V$7,Model!W$1,'Assumptions (CSP)'!$V$10,'Assumptions (CSP)'!$V$5*Model!$BA$3539*AVERAGE('Assumptions (CSP)'!$AW$2:$AY$2)/10^9),0)</f>
        <v>-0.0228048135</v>
      </c>
      <c r="BB3650" s="95">
        <f>IF($AZ$3539&gt;0,PPMT('Assumptions (CSP)'!$V$7,Model!Y$1,'Assumptions (CSP)'!$V$10,'Assumptions (CSP)'!$V$5*Model!$AZ$3539*AVERAGE('Assumptions (CSP)'!$AV$2:$AX$2)/10^9),0)</f>
        <v>-0.02461378833</v>
      </c>
      <c r="BC3650" s="95">
        <f>IF($AZ$3539&gt;0,PPMT('Assumptions (CSP)'!$V$7,Model!Z$1,'Assumptions (CSP)'!$V$10,'Assumptions (CSP)'!$V$5*Model!$AZ$3539*AVERAGE('Assumptions (CSP)'!$AV$2:$AX$2)/10^9),0)</f>
        <v>-0.02578294327</v>
      </c>
      <c r="BD3650" s="95">
        <f>IF($AZ$3539&gt;0,PPMT('Assumptions (CSP)'!$V$7,Model!AA$1,'Assumptions (CSP)'!$V$10,'Assumptions (CSP)'!$V$5*Model!$AZ$3539*AVERAGE('Assumptions (CSP)'!$AV$2:$AX$2)/10^9),0)</f>
        <v>-0.02700763308</v>
      </c>
      <c r="BE3650" s="95">
        <f>IF($AZ$3539&gt;0,PPMT('Assumptions (CSP)'!$V$7,Model!AB$1,'Assumptions (CSP)'!$V$10,'Assumptions (CSP)'!$V$5*Model!$AZ$3539*AVERAGE('Assumptions (CSP)'!$AV$2:$AX$2)/10^9),0)</f>
        <v>-0.02829049565</v>
      </c>
      <c r="BF3650" s="95">
        <f>IF($AZ$3539&gt;0,PPMT('Assumptions (CSP)'!$V$7,Model!AC$1,'Assumptions (CSP)'!$V$10,'Assumptions (CSP)'!$V$5*Model!$AZ$3539*AVERAGE('Assumptions (CSP)'!$AV$2:$AX$2)/10^9),0)</f>
        <v>-0.02963429419</v>
      </c>
      <c r="BG3650" s="95">
        <f>IF($AZ$3539&gt;0,PPMT('Assumptions (CSP)'!$V$7,Model!AD$1,'Assumptions (CSP)'!$V$10,'Assumptions (CSP)'!$V$5*Model!$AZ$3539*AVERAGE('Assumptions (CSP)'!$AV$2:$AX$2)/10^9),0)</f>
        <v>-0.03104192317</v>
      </c>
      <c r="BH3650" s="95">
        <f>IF($AZ$3539&gt;0,PPMT('Assumptions (CSP)'!$V$7,Model!AE$1,'Assumptions (CSP)'!$V$10,'Assumptions (CSP)'!$V$5*Model!$AZ$3539*AVERAGE('Assumptions (CSP)'!$AV$2:$AX$2)/10^9),0)</f>
        <v>-0.03251641452</v>
      </c>
      <c r="BI3650" s="95">
        <f>IF($AZ$3539&gt;0,PPMT('Assumptions (CSP)'!$V$7,Model!AF$1,'Assumptions (CSP)'!$V$10,'Assumptions (CSP)'!$V$5*Model!$AZ$3539*AVERAGE('Assumptions (CSP)'!$AV$2:$AX$2)/10^9),0)</f>
        <v>-0.03406094421</v>
      </c>
      <c r="BJ3650" s="95">
        <f>IF($AZ$3539&gt;0,PPMT('Assumptions (CSP)'!$V$7,Model!AG$1,'Assumptions (CSP)'!$V$10,'Assumptions (CSP)'!$V$5*Model!$AZ$3539*AVERAGE('Assumptions (CSP)'!$AV$2:$AX$2)/10^9),0)</f>
        <v>-0.03567883906</v>
      </c>
      <c r="BK3650" s="95">
        <f>IF($AZ$3539&gt;0,PPMT('Assumptions (CSP)'!$V$7,Model!AH$1,'Assumptions (CSP)'!$V$10,'Assumptions (CSP)'!$V$5*Model!$AZ$3539*AVERAGE('Assumptions (CSP)'!$AV$2:$AX$2)/10^9),0)</f>
        <v>-0.03737358391</v>
      </c>
      <c r="BL3650" s="95">
        <f>IF($AZ$3539&gt;0,PPMT('Assumptions (CSP)'!$V$7,Model!AI$1,'Assumptions (CSP)'!$V$10,'Assumptions (CSP)'!$V$5*Model!$AZ$3539*AVERAGE('Assumptions (CSP)'!$AV$2:$AX$2)/10^9),0)</f>
        <v>-0.03914882915</v>
      </c>
      <c r="BM3650" s="95">
        <f>IF($AZ$3539&gt;0,PPMT('Assumptions (CSP)'!$V$7,Model!AJ$1,'Assumptions (CSP)'!$V$10,'Assumptions (CSP)'!$V$5*Model!$AZ$3539*AVERAGE('Assumptions (CSP)'!$AV$2:$AX$2)/10^9),0)</f>
        <v>-0.04100839853</v>
      </c>
      <c r="BN3650" s="95">
        <f>IF($AZ$3539&gt;0,PPMT('Assumptions (CSP)'!$V$7,Model!AK$1,'Assumptions (CSP)'!$V$10,'Assumptions (CSP)'!$V$5*Model!$AZ$3539*AVERAGE('Assumptions (CSP)'!$AV$2:$AX$2)/10^9),0)</f>
        <v>-0.04295629746</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-0.02243212406</v>
      </c>
      <c r="BB3651" s="95">
        <f>IF($AZ$3539&gt;0,PPMT('Assumptions (CSP)'!$V$7,Model!X$1,'Assumptions (CSP)'!$V$10,'Assumptions (CSP)'!$V$5*Model!$AZ$3539*AVERAGE('Assumptions (CSP)'!$AV$2:$AX$2)/10^9),0)</f>
        <v>-0.02349764996</v>
      </c>
      <c r="BC3651" s="95">
        <f>IF($AZ$3539&gt;0,PPMT('Assumptions (CSP)'!$V$7,Model!Y$1,'Assumptions (CSP)'!$V$10,'Assumptions (CSP)'!$V$5*Model!$AZ$3539*AVERAGE('Assumptions (CSP)'!$AV$2:$AX$2)/10^9),0)</f>
        <v>-0.02461378833</v>
      </c>
      <c r="BD3651" s="95">
        <f>IF($AZ$3539&gt;0,PPMT('Assumptions (CSP)'!$V$7,Model!Z$1,'Assumptions (CSP)'!$V$10,'Assumptions (CSP)'!$V$5*Model!$AZ$3539*AVERAGE('Assumptions (CSP)'!$AV$2:$AX$2)/10^9),0)</f>
        <v>-0.02578294327</v>
      </c>
      <c r="BE3651" s="95">
        <f>IF($AZ$3539&gt;0,PPMT('Assumptions (CSP)'!$V$7,Model!AA$1,'Assumptions (CSP)'!$V$10,'Assumptions (CSP)'!$V$5*Model!$AZ$3539*AVERAGE('Assumptions (CSP)'!$AV$2:$AX$2)/10^9),0)</f>
        <v>-0.02700763308</v>
      </c>
      <c r="BF3651" s="95">
        <f>IF($AZ$3539&gt;0,PPMT('Assumptions (CSP)'!$V$7,Model!AB$1,'Assumptions (CSP)'!$V$10,'Assumptions (CSP)'!$V$5*Model!$AZ$3539*AVERAGE('Assumptions (CSP)'!$AV$2:$AX$2)/10^9),0)</f>
        <v>-0.02829049565</v>
      </c>
      <c r="BG3651" s="95">
        <f>IF($AZ$3539&gt;0,PPMT('Assumptions (CSP)'!$V$7,Model!AC$1,'Assumptions (CSP)'!$V$10,'Assumptions (CSP)'!$V$5*Model!$AZ$3539*AVERAGE('Assumptions (CSP)'!$AV$2:$AX$2)/10^9),0)</f>
        <v>-0.02963429419</v>
      </c>
      <c r="BH3651" s="95">
        <f>IF($AZ$3539&gt;0,PPMT('Assumptions (CSP)'!$V$7,Model!AD$1,'Assumptions (CSP)'!$V$10,'Assumptions (CSP)'!$V$5*Model!$AZ$3539*AVERAGE('Assumptions (CSP)'!$AV$2:$AX$2)/10^9),0)</f>
        <v>-0.03104192317</v>
      </c>
      <c r="BI3651" s="95">
        <f>IF($AZ$3539&gt;0,PPMT('Assumptions (CSP)'!$V$7,Model!AE$1,'Assumptions (CSP)'!$V$10,'Assumptions (CSP)'!$V$5*Model!$AZ$3539*AVERAGE('Assumptions (CSP)'!$AV$2:$AX$2)/10^9),0)</f>
        <v>-0.03251641452</v>
      </c>
      <c r="BJ3651" s="95">
        <f>IF($AZ$3539&gt;0,PPMT('Assumptions (CSP)'!$V$7,Model!AF$1,'Assumptions (CSP)'!$V$10,'Assumptions (CSP)'!$V$5*Model!$AZ$3539*AVERAGE('Assumptions (CSP)'!$AV$2:$AX$2)/10^9),0)</f>
        <v>-0.03406094421</v>
      </c>
      <c r="BK3651" s="95">
        <f>IF($AZ$3539&gt;0,PPMT('Assumptions (CSP)'!$V$7,Model!AG$1,'Assumptions (CSP)'!$V$10,'Assumptions (CSP)'!$V$5*Model!$AZ$3539*AVERAGE('Assumptions (CSP)'!$AV$2:$AX$2)/10^9),0)</f>
        <v>-0.03567883906</v>
      </c>
      <c r="BL3651" s="95">
        <f>IF($AZ$3539&gt;0,PPMT('Assumptions (CSP)'!$V$7,Model!AH$1,'Assumptions (CSP)'!$V$10,'Assumptions (CSP)'!$V$5*Model!$AZ$3539*AVERAGE('Assumptions (CSP)'!$AV$2:$AX$2)/10^9),0)</f>
        <v>-0.03737358391</v>
      </c>
      <c r="BM3651" s="95">
        <f>IF($AZ$3539&gt;0,PPMT('Assumptions (CSP)'!$V$7,Model!AI$1,'Assumptions (CSP)'!$V$10,'Assumptions (CSP)'!$V$5*Model!$AZ$3539*AVERAGE('Assumptions (CSP)'!$AV$2:$AX$2)/10^9),0)</f>
        <v>-0.03914882915</v>
      </c>
      <c r="BN3651" s="95">
        <f>IF($AZ$3539&gt;0,PPMT('Assumptions (CSP)'!$V$7,Model!AJ$1,'Assumptions (CSP)'!$V$10,'Assumptions (CSP)'!$V$5*Model!$AZ$3539*AVERAGE('Assumptions (CSP)'!$AV$2:$AX$2)/10^9),0)</f>
        <v>-0.04100839853</v>
      </c>
      <c r="BO3651" s="95">
        <f>IF($AZ$3539&gt;0,PPMT('Assumptions (CSP)'!$V$7,Model!AK$1,'Assumptions (CSP)'!$V$10,'Assumptions (CSP)'!$V$5*Model!$AZ$3539*AVERAGE('Assumptions (CSP)'!$AV$2:$AX$2)/10^9),0)</f>
        <v>-0.04295629746</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-0.00112200676</v>
      </c>
      <c r="M3652" s="218">
        <f t="array" ref="M3652">SUM(IF(ISERROR(M3653:M3703),"",M3653:M3703))</f>
        <v>-0.001069024328</v>
      </c>
      <c r="N3652" s="218">
        <f t="array" ref="N3652">SUM(IF(ISERROR(N3653:N3703),"",N3653:N3703))</f>
        <v>-0.001013525231</v>
      </c>
      <c r="O3652" s="218">
        <f t="array" ref="O3652">SUM(IF(ISERROR(O3653:O3703),"",O3653:O3703))</f>
        <v>-0.000955389926</v>
      </c>
      <c r="P3652" s="218">
        <f t="array" ref="P3652">SUM(IF(ISERROR(P3653:P3703),"",P3653:P3703))</f>
        <v>-0.07510423086</v>
      </c>
      <c r="Q3652" s="218">
        <f t="array" ref="Q3652">SUM(IF(ISERROR(Q3653:Q3703),"",Q3653:Q3703))</f>
        <v>-0.1273486986</v>
      </c>
      <c r="R3652" s="218">
        <f t="array" ref="R3652">SUM(IF(ISERROR(R3653:R3703),"",R3653:R3703))</f>
        <v>-0.1209756278</v>
      </c>
      <c r="S3652" s="218">
        <f t="array" ref="S3652">SUM(IF(ISERROR(S3653:S3703),"",S3653:S3703))</f>
        <v>-0.1142998362</v>
      </c>
      <c r="T3652" s="218">
        <f t="array" ref="T3652">SUM(IF(ISERROR(T3653:T3703),"",T3653:T3703))</f>
        <v>-0.1073069444</v>
      </c>
      <c r="U3652" s="218">
        <f t="array" ref="U3652">SUM(IF(ISERROR(U3653:U3703),"",U3653:U3703))</f>
        <v>-0.09998189029</v>
      </c>
      <c r="V3652" s="218">
        <f t="array" ref="V3652">SUM(IF(ISERROR(V3653:V3703),"",V3653:V3703))</f>
        <v>-0.0923088961</v>
      </c>
      <c r="W3652" s="218">
        <f t="array" ref="W3652">SUM(IF(ISERROR(W3653:W3703),"",W3653:W3703))</f>
        <v>-0.08427143468</v>
      </c>
      <c r="X3652" s="218">
        <f t="array" ref="X3652">SUM(IF(ISERROR(X3653:X3703),"",X3653:X3703))</f>
        <v>-0.1003501396</v>
      </c>
      <c r="Y3652" s="218">
        <f t="array" ref="Y3652">SUM(IF(ISERROR(Y3653:Y3703),"",Y3653:Y3703))</f>
        <v>-0.1139425417</v>
      </c>
      <c r="Z3652" s="218">
        <f t="array" ref="Z3652">SUM(IF(ISERROR(Z3653:Z3703),"",Z3653:Z3703))</f>
        <v>-0.1250875401</v>
      </c>
      <c r="AA3652" s="218">
        <f t="array" ref="AA3652">SUM(IF(ISERROR(AA3653:AA3703),"",AA3653:AA3703))</f>
        <v>-0.1339377434</v>
      </c>
      <c r="AB3652" s="218">
        <f t="array" ref="AB3652">SUM(IF(ISERROR(AB3653:AB3703),"",AB3653:AB3703))</f>
        <v>-0.1407317517</v>
      </c>
      <c r="AC3652" s="218">
        <f t="array" ref="AC3652">SUM(IF(ISERROR(AC3653:AC3703),"",AC3653:AC3703))</f>
        <v>-0.1453350533</v>
      </c>
      <c r="AD3652" s="218">
        <f t="array" ref="AD3652">SUM(IF(ISERROR(AD3653:AD3703),"",AD3653:AD3703))</f>
        <v>-0.1477405997</v>
      </c>
      <c r="AE3652" s="218">
        <f t="array" ref="AE3652">SUM(IF(ISERROR(AE3653:AE3703),"",AE3653:AE3703))</f>
        <v>-0.147952624</v>
      </c>
      <c r="AF3652" s="218">
        <f t="array" ref="AF3652">SUM(IF(ISERROR(AF3653:AF3703),"",AF3653:AF3703))</f>
        <v>-0.1529498012</v>
      </c>
      <c r="AG3652" s="218">
        <f t="array" ref="AG3652">SUM(IF(ISERROR(AG3653:AG3703),"",AG3653:AG3703))</f>
        <v>-0.1612514817</v>
      </c>
      <c r="AH3652" s="218">
        <f t="array" ref="AH3652">SUM(IF(ISERROR(AH3653:AH3703),"",AH3653:AH3703))</f>
        <v>-0.1677965754</v>
      </c>
      <c r="AI3652" s="218">
        <f t="array" ref="AI3652">SUM(IF(ISERROR(AI3653:AI3703),"",AI3653:AI3703))</f>
        <v>-0.1725939224</v>
      </c>
      <c r="AJ3652" s="218">
        <f t="array" ref="AJ3652">SUM(IF(ISERROR(AJ3653:AJ3703),"",AJ3653:AJ3703))</f>
        <v>-0.1757062689</v>
      </c>
      <c r="AK3652" s="218">
        <f t="array" ref="AK3652">SUM(IF(ISERROR(AK3653:AK3703),"",AK3653:AK3703))</f>
        <v>-0.1771654438</v>
      </c>
      <c r="AL3652" s="218">
        <f t="array" ref="AL3652">SUM(IF(ISERROR(AL3653:AL3703),"",AL3653:AL3703))</f>
        <v>-0.1769172281</v>
      </c>
      <c r="AM3652" s="218">
        <f t="array" ref="AM3652">SUM(IF(ISERROR(AM3653:AM3703),"",AM3653:AM3703))</f>
        <v>-0.1749081951</v>
      </c>
      <c r="AN3652" s="218">
        <f t="array" ref="AN3652">SUM(IF(ISERROR(AN3653:AN3703),"",AN3653:AN3703))</f>
        <v>-0.1733879508</v>
      </c>
      <c r="AO3652" s="218">
        <f t="array" ref="AO3652">SUM(IF(ISERROR(AO3653:AO3703),"",AO3653:AO3703))</f>
        <v>-0.1723432493</v>
      </c>
      <c r="AP3652" s="218">
        <f t="array" ref="AP3652">SUM(IF(ISERROR(AP3653:AP3703),"",AP3653:AP3703))</f>
        <v>-0.1717447595</v>
      </c>
      <c r="AQ3652" s="218">
        <f t="array" ref="AQ3652">SUM(IF(ISERROR(AQ3653:AQ3703),"",AQ3653:AQ3703))</f>
        <v>-0.171586588</v>
      </c>
      <c r="AR3652" s="218">
        <f t="array" ref="AR3652">SUM(IF(ISERROR(AR3653:AR3703),"",AR3653:AR3703))</f>
        <v>-0.1718465635</v>
      </c>
      <c r="AS3652" s="218">
        <f t="array" ref="AS3652">SUM(IF(ISERROR(AS3653:AS3703),"",AS3653:AS3703))</f>
        <v>-0.1724905191</v>
      </c>
      <c r="AT3652" s="218">
        <f t="array" ref="AT3652">SUM(IF(ISERROR(AT3653:AT3703),"",AT3653:AT3703))</f>
        <v>-0.1734811641</v>
      </c>
      <c r="AU3652" s="218">
        <f t="array" ref="AU3652">SUM(IF(ISERROR(AU3653:AU3703),"",AU3653:AU3703))</f>
        <v>-0.1748077774</v>
      </c>
      <c r="AV3652" s="218">
        <f t="array" ref="AV3652">SUM(IF(ISERROR(AV3653:AV3703),"",AV3653:AV3703))</f>
        <v>-0.1764494751</v>
      </c>
      <c r="AW3652" s="218">
        <f t="array" ref="AW3652">SUM(IF(ISERROR(AW3653:AW3703),"",AW3653:AW3703))</f>
        <v>-0.1783769962</v>
      </c>
      <c r="AX3652" s="218">
        <f t="array" ref="AX3652">SUM(IF(ISERROR(AX3653:AX3703),"",AX3653:AX3703))</f>
        <v>-0.1805524299</v>
      </c>
      <c r="AY3652" s="218">
        <f t="array" ref="AY3652">SUM(IF(ISERROR(AY3653:AY3703),"",AY3653:AY3703))</f>
        <v>-0.1829449029</v>
      </c>
      <c r="AZ3652" s="218">
        <f t="array" ref="AZ3652">SUM(IF(ISERROR(AZ3653:AZ3703),"",AZ3653:AZ3703))</f>
        <v>-0.1855259682</v>
      </c>
      <c r="BA3652" s="218">
        <f t="array" ref="BA3652">SUM(IF(ISERROR(BA3653:BA3703),"",BA3653:BA3703))</f>
        <v>-0.1882678548</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-0.00112200676</v>
      </c>
      <c r="M3662" s="95">
        <f>IF($L$3539&gt;0,IPMT('Assumptions (CSP)'!$V$7,Model!X$1,'Assumptions (CSP)'!$V$10,'Assumptions (CSP)'!$V$5*Model!$L$3539*AVERAGE('Assumptions (CSP)'!$H$2:$J$2)/10^9),0)</f>
        <v>-0.001069024328</v>
      </c>
      <c r="N3662" s="95">
        <f>IF($L$3539&gt;0,IPMT('Assumptions (CSP)'!$V$7,Model!Y$1,'Assumptions (CSP)'!$V$10,'Assumptions (CSP)'!$V$5*Model!$L$3539*AVERAGE('Assumptions (CSP)'!$H$2:$J$2)/10^9),0)</f>
        <v>-0.001013525231</v>
      </c>
      <c r="O3662" s="95">
        <f>IF($L$3539&gt;0,IPMT('Assumptions (CSP)'!$V$7,Model!Z$1,'Assumptions (CSP)'!$V$10,'Assumptions (CSP)'!$V$5*Model!$L$3539*AVERAGE('Assumptions (CSP)'!$H$2:$J$2)/10^9),0)</f>
        <v>-0.000955389926</v>
      </c>
      <c r="P3662" s="95">
        <f>IF($L$3539&gt;0,IPMT('Assumptions (CSP)'!$V$7,Model!AA$1,'Assumptions (CSP)'!$V$10,'Assumptions (CSP)'!$V$5*Model!$L$3539*AVERAGE('Assumptions (CSP)'!$H$2:$J$2)/10^9),0)</f>
        <v>-0.0008944931943</v>
      </c>
      <c r="Q3662" s="95">
        <f>IF($L$3539&gt;0,IPMT('Assumptions (CSP)'!$V$7,Model!AB$1,'Assumptions (CSP)'!$V$10,'Assumptions (CSP)'!$V$5*Model!$L$3539*AVERAGE('Assumptions (CSP)'!$H$2:$J$2)/10^9),0)</f>
        <v>-0.0008307038679</v>
      </c>
      <c r="R3662" s="95">
        <f>IF($L$3539&gt;0,IPMT('Assumptions (CSP)'!$V$7,Model!AC$1,'Assumptions (CSP)'!$V$10,'Assumptions (CSP)'!$V$5*Model!$L$3539*AVERAGE('Assumptions (CSP)'!$H$2:$J$2)/10^9),0)</f>
        <v>-0.0007638845485</v>
      </c>
      <c r="S3662" s="95">
        <f>IF($L$3539&gt;0,IPMT('Assumptions (CSP)'!$V$7,Model!AD$1,'Assumptions (CSP)'!$V$10,'Assumptions (CSP)'!$V$5*Model!$L$3539*AVERAGE('Assumptions (CSP)'!$H$2:$J$2)/10^9),0)</f>
        <v>-0.0006938913114</v>
      </c>
      <c r="T3662" s="95">
        <f>IF($L$3539&gt;0,IPMT('Assumptions (CSP)'!$V$7,Model!AE$1,'Assumptions (CSP)'!$V$10,'Assumptions (CSP)'!$V$5*Model!$L$3539*AVERAGE('Assumptions (CSP)'!$H$2:$J$2)/10^9),0)</f>
        <v>-0.0006205733955</v>
      </c>
      <c r="U3662" s="95">
        <f>IF($L$3539&gt;0,IPMT('Assumptions (CSP)'!$V$7,Model!AF$1,'Assumptions (CSP)'!$V$10,'Assumptions (CSP)'!$V$5*Model!$L$3539*AVERAGE('Assumptions (CSP)'!$H$2:$J$2)/10^9),0)</f>
        <v>-0.0005437728786</v>
      </c>
      <c r="V3662" s="95">
        <f>IF($L$3539&gt;0,IPMT('Assumptions (CSP)'!$V$7,Model!AG$1,'Assumptions (CSP)'!$V$10,'Assumptions (CSP)'!$V$5*Model!$L$3539*AVERAGE('Assumptions (CSP)'!$H$2:$J$2)/10^9),0)</f>
        <v>-0.0004633243372</v>
      </c>
      <c r="W3662" s="95">
        <f>IF($L$3539&gt;0,IPMT('Assumptions (CSP)'!$V$7,Model!AH$1,'Assumptions (CSP)'!$V$10,'Assumptions (CSP)'!$V$5*Model!$L$3539*AVERAGE('Assumptions (CSP)'!$H$2:$J$2)/10^9),0)</f>
        <v>-0.0003790544901</v>
      </c>
      <c r="X3662" s="95">
        <f>IF($L$3539&gt;0,IPMT('Assumptions (CSP)'!$V$7,Model!AI$1,'Assumptions (CSP)'!$V$10,'Assumptions (CSP)'!$V$5*Model!$L$3539*AVERAGE('Assumptions (CSP)'!$H$2:$J$2)/10^9),0)</f>
        <v>-0.0002907818252</v>
      </c>
      <c r="Y3662" s="95">
        <f>IF($L$3539&gt;0,IPMT('Assumptions (CSP)'!$V$7,Model!AJ$1,'Assumptions (CSP)'!$V$10,'Assumptions (CSP)'!$V$5*Model!$L$3539*AVERAGE('Assumptions (CSP)'!$H$2:$J$2)/10^9),0)</f>
        <v>-0.0001983162088</v>
      </c>
      <c r="Z3662" s="95">
        <f>IF($L$3539&gt;0,IPMT('Assumptions (CSP)'!$V$7,Model!AK$1,'Assumptions (CSP)'!$V$10,'Assumptions (CSP)'!$V$5*Model!$L$3539*AVERAGE('Assumptions (CSP)'!$H$2:$J$2)/10^9),0)</f>
        <v>-0.0001014584756</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-0.07420973766</v>
      </c>
      <c r="Q3666" s="95">
        <f>IF($P$3539&gt;0,IPMT('Assumptions (CSP)'!$V$7,Model!X$1,'Assumptions (CSP)'!$V$10,'Assumptions (CSP)'!$V$5*Model!$P$3539*AVERAGE('Assumptions (CSP)'!$L$2:$N$2)/10^9),0)</f>
        <v>-0.07070546967</v>
      </c>
      <c r="R3666" s="95">
        <f>IF($P$3539&gt;0,IPMT('Assumptions (CSP)'!$V$7,Model!Y$1,'Assumptions (CSP)'!$V$10,'Assumptions (CSP)'!$V$5*Model!$P$3539*AVERAGE('Assumptions (CSP)'!$L$2:$N$2)/10^9),0)</f>
        <v>-0.06703474894</v>
      </c>
      <c r="S3666" s="95">
        <f>IF($P$3539&gt;0,IPMT('Assumptions (CSP)'!$V$7,Model!Z$1,'Assumptions (CSP)'!$V$10,'Assumptions (CSP)'!$V$5*Model!$P$3539*AVERAGE('Assumptions (CSP)'!$L$2:$N$2)/10^9),0)</f>
        <v>-0.06318966898</v>
      </c>
      <c r="T3666" s="95">
        <f>IF($P$3539&gt;0,IPMT('Assumptions (CSP)'!$V$7,Model!AA$1,'Assumptions (CSP)'!$V$10,'Assumptions (CSP)'!$V$5*Model!$P$3539*AVERAGE('Assumptions (CSP)'!$L$2:$N$2)/10^9),0)</f>
        <v>-0.05916194772</v>
      </c>
      <c r="U3666" s="95">
        <f>IF($P$3539&gt;0,IPMT('Assumptions (CSP)'!$V$7,Model!AB$1,'Assumptions (CSP)'!$V$10,'Assumptions (CSP)'!$V$5*Model!$P$3539*AVERAGE('Assumptions (CSP)'!$L$2:$N$2)/10^9),0)</f>
        <v>-0.0549429097</v>
      </c>
      <c r="V3666" s="95">
        <f>IF($P$3539&gt;0,IPMT('Assumptions (CSP)'!$V$7,Model!AC$1,'Assumptions (CSP)'!$V$10,'Assumptions (CSP)'!$V$5*Model!$P$3539*AVERAGE('Assumptions (CSP)'!$L$2:$N$2)/10^9),0)</f>
        <v>-0.05052346737</v>
      </c>
      <c r="W3666" s="95">
        <f>IF($P$3539&gt;0,IPMT('Assumptions (CSP)'!$V$7,Model!AD$1,'Assumptions (CSP)'!$V$10,'Assumptions (CSP)'!$V$5*Model!$P$3539*AVERAGE('Assumptions (CSP)'!$L$2:$N$2)/10^9),0)</f>
        <v>-0.04589410154</v>
      </c>
      <c r="X3666" s="95">
        <f>IF($P$3539&gt;0,IPMT('Assumptions (CSP)'!$V$7,Model!AE$1,'Assumptions (CSP)'!$V$10,'Assumptions (CSP)'!$V$5*Model!$P$3539*AVERAGE('Assumptions (CSP)'!$L$2:$N$2)/10^9),0)</f>
        <v>-0.04104484083</v>
      </c>
      <c r="Y3666" s="95">
        <f>IF($P$3539&gt;0,IPMT('Assumptions (CSP)'!$V$7,Model!AF$1,'Assumptions (CSP)'!$V$10,'Assumptions (CSP)'!$V$5*Model!$P$3539*AVERAGE('Assumptions (CSP)'!$L$2:$N$2)/10^9),0)</f>
        <v>-0.03596524023</v>
      </c>
      <c r="Z3666" s="95">
        <f>IF($P$3539&gt;0,IPMT('Assumptions (CSP)'!$V$7,Model!AG$1,'Assumptions (CSP)'!$V$10,'Assumptions (CSP)'!$V$5*Model!$P$3539*AVERAGE('Assumptions (CSP)'!$L$2:$N$2)/10^9),0)</f>
        <v>-0.03064435861</v>
      </c>
      <c r="AA3666" s="95">
        <f>IF($P$3539&gt;0,IPMT('Assumptions (CSP)'!$V$7,Model!AH$1,'Assumptions (CSP)'!$V$10,'Assumptions (CSP)'!$V$5*Model!$P$3539*AVERAGE('Assumptions (CSP)'!$L$2:$N$2)/10^9),0)</f>
        <v>-0.0250707351</v>
      </c>
      <c r="AB3666" s="95">
        <f>IF($P$3539&gt;0,IPMT('Assumptions (CSP)'!$V$7,Model!AI$1,'Assumptions (CSP)'!$V$10,'Assumptions (CSP)'!$V$5*Model!$P$3539*AVERAGE('Assumptions (CSP)'!$L$2:$N$2)/10^9),0)</f>
        <v>-0.01923236449</v>
      </c>
      <c r="AC3666" s="95">
        <f>IF($P$3539&gt;0,IPMT('Assumptions (CSP)'!$V$7,Model!AJ$1,'Assumptions (CSP)'!$V$10,'Assumptions (CSP)'!$V$5*Model!$P$3539*AVERAGE('Assumptions (CSP)'!$L$2:$N$2)/10^9),0)</f>
        <v>-0.01311667126</v>
      </c>
      <c r="AD3666" s="95">
        <f>IF($P$3539&gt;0,IPMT('Assumptions (CSP)'!$V$7,Model!AK$1,'Assumptions (CSP)'!$V$10,'Assumptions (CSP)'!$V$5*Model!$P$3539*AVERAGE('Assumptions (CSP)'!$L$2:$N$2)/10^9),0)</f>
        <v>-0.006710482612</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-0.05581252509</v>
      </c>
      <c r="R3667" s="95">
        <f>IF($Q$3539&gt;0,IPMT('Assumptions (CSP)'!$V$7,Model!X$1,'Assumptions (CSP)'!$V$10,'Assumptions (CSP)'!$V$5*Model!$Q$3539*AVERAGE('Assumptions (CSP)'!$M$2:$O$2)/10^9),0)</f>
        <v>-0.05317699434</v>
      </c>
      <c r="S3667" s="95">
        <f>IF($Q$3539&gt;0,IPMT('Assumptions (CSP)'!$V$7,Model!Y$1,'Assumptions (CSP)'!$V$10,'Assumptions (CSP)'!$V$5*Model!$Q$3539*AVERAGE('Assumptions (CSP)'!$M$2:$O$2)/10^9),0)</f>
        <v>-0.05041627588</v>
      </c>
      <c r="T3667" s="95">
        <f>IF($Q$3539&gt;0,IPMT('Assumptions (CSP)'!$V$7,Model!Z$1,'Assumptions (CSP)'!$V$10,'Assumptions (CSP)'!$V$5*Model!$Q$3539*AVERAGE('Assumptions (CSP)'!$M$2:$O$2)/10^9),0)</f>
        <v>-0.04752442329</v>
      </c>
      <c r="U3667" s="95">
        <f>IF($Q$3539&gt;0,IPMT('Assumptions (CSP)'!$V$7,Model!AA$1,'Assumptions (CSP)'!$V$10,'Assumptions (CSP)'!$V$5*Model!$Q$3539*AVERAGE('Assumptions (CSP)'!$M$2:$O$2)/10^9),0)</f>
        <v>-0.04449520771</v>
      </c>
      <c r="V3667" s="95">
        <f>IF($Q$3539&gt;0,IPMT('Assumptions (CSP)'!$V$7,Model!AB$1,'Assumptions (CSP)'!$V$10,'Assumptions (CSP)'!$V$5*Model!$Q$3539*AVERAGE('Assumptions (CSP)'!$M$2:$O$2)/10^9),0)</f>
        <v>-0.04132210438</v>
      </c>
      <c r="W3667" s="95">
        <f>IF($Q$3539&gt;0,IPMT('Assumptions (CSP)'!$V$7,Model!AC$1,'Assumptions (CSP)'!$V$10,'Assumptions (CSP)'!$V$5*Model!$Q$3539*AVERAGE('Assumptions (CSP)'!$M$2:$O$2)/10^9),0)</f>
        <v>-0.03799827865</v>
      </c>
      <c r="X3667" s="95">
        <f>IF($Q$3539&gt;0,IPMT('Assumptions (CSP)'!$V$7,Model!AD$1,'Assumptions (CSP)'!$V$10,'Assumptions (CSP)'!$V$5*Model!$Q$3539*AVERAGE('Assumptions (CSP)'!$M$2:$O$2)/10^9),0)</f>
        <v>-0.0345165712</v>
      </c>
      <c r="Y3667" s="95">
        <f>IF($Q$3539&gt;0,IPMT('Assumptions (CSP)'!$V$7,Model!AE$1,'Assumptions (CSP)'!$V$10,'Assumptions (CSP)'!$V$5*Model!$Q$3539*AVERAGE('Assumptions (CSP)'!$M$2:$O$2)/10^9),0)</f>
        <v>-0.03086948264</v>
      </c>
      <c r="Z3667" s="95">
        <f>IF($Q$3539&gt;0,IPMT('Assumptions (CSP)'!$V$7,Model!AF$1,'Assumptions (CSP)'!$V$10,'Assumptions (CSP)'!$V$5*Model!$Q$3539*AVERAGE('Assumptions (CSP)'!$M$2:$O$2)/10^9),0)</f>
        <v>-0.02704915737</v>
      </c>
      <c r="AA3667" s="95">
        <f>IF($Q$3539&gt;0,IPMT('Assumptions (CSP)'!$V$7,Model!AG$1,'Assumptions (CSP)'!$V$10,'Assumptions (CSP)'!$V$5*Model!$Q$3539*AVERAGE('Assumptions (CSP)'!$M$2:$O$2)/10^9),0)</f>
        <v>-0.02304736666</v>
      </c>
      <c r="AB3667" s="95">
        <f>IF($Q$3539&gt;0,IPMT('Assumptions (CSP)'!$V$7,Model!AH$1,'Assumptions (CSP)'!$V$10,'Assumptions (CSP)'!$V$5*Model!$Q$3539*AVERAGE('Assumptions (CSP)'!$M$2:$O$2)/10^9),0)</f>
        <v>-0.01885549088</v>
      </c>
      <c r="AC3667" s="95">
        <f>IF($Q$3539&gt;0,IPMT('Assumptions (CSP)'!$V$7,Model!AI$1,'Assumptions (CSP)'!$V$10,'Assumptions (CSP)'!$V$5*Model!$Q$3539*AVERAGE('Assumptions (CSP)'!$M$2:$O$2)/10^9),0)</f>
        <v>-0.01446450101</v>
      </c>
      <c r="AD3667" s="95">
        <f>IF($Q$3539&gt;0,IPMT('Assumptions (CSP)'!$V$7,Model!AJ$1,'Assumptions (CSP)'!$V$10,'Assumptions (CSP)'!$V$5*Model!$Q$3539*AVERAGE('Assumptions (CSP)'!$M$2:$O$2)/10^9),0)</f>
        <v>-0.009864939117</v>
      </c>
      <c r="AE3667" s="95">
        <f>IF($Q$3539&gt;0,IPMT('Assumptions (CSP)'!$V$7,Model!AK$1,'Assumptions (CSP)'!$V$10,'Assumptions (CSP)'!$V$5*Model!$Q$3539*AVERAGE('Assumptions (CSP)'!$M$2:$O$2)/10^9),0)</f>
        <v>-0.005046898034</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-0.02449794578</v>
      </c>
      <c r="Y3674" s="95">
        <f>IF($X$3539&gt;0,IPMT('Assumptions (CSP)'!$V$7,Model!X$1,'Assumptions (CSP)'!$V$10,'Assumptions (CSP)'!$V$5*Model!$X$3539*AVERAGE('Assumptions (CSP)'!$T$2:$V$2)/10^9),0)</f>
        <v>-0.02334112499</v>
      </c>
      <c r="Z3674" s="95">
        <f>IF($X$3539&gt;0,IPMT('Assumptions (CSP)'!$V$7,Model!Y$1,'Assumptions (CSP)'!$V$10,'Assumptions (CSP)'!$V$5*Model!$X$3539*AVERAGE('Assumptions (CSP)'!$T$2:$V$2)/10^9),0)</f>
        <v>-0.02212935521</v>
      </c>
      <c r="AA3674" s="95">
        <f>IF($X$3539&gt;0,IPMT('Assumptions (CSP)'!$V$7,Model!Z$1,'Assumptions (CSP)'!$V$10,'Assumptions (CSP)'!$V$5*Model!$X$3539*AVERAGE('Assumptions (CSP)'!$T$2:$V$2)/10^9),0)</f>
        <v>-0.02086002637</v>
      </c>
      <c r="AB3674" s="95">
        <f>IF($X$3539&gt;0,IPMT('Assumptions (CSP)'!$V$7,Model!AA$1,'Assumptions (CSP)'!$V$10,'Assumptions (CSP)'!$V$5*Model!$X$3539*AVERAGE('Assumptions (CSP)'!$T$2:$V$2)/10^9),0)</f>
        <v>-0.01953040441</v>
      </c>
      <c r="AC3674" s="95">
        <f>IF($X$3539&gt;0,IPMT('Assumptions (CSP)'!$V$7,Model!AB$1,'Assumptions (CSP)'!$V$10,'Assumptions (CSP)'!$V$5*Model!$X$3539*AVERAGE('Assumptions (CSP)'!$T$2:$V$2)/10^9),0)</f>
        <v>-0.0181376254</v>
      </c>
      <c r="AD3674" s="95">
        <f>IF($X$3539&gt;0,IPMT('Assumptions (CSP)'!$V$7,Model!AC$1,'Assumptions (CSP)'!$V$10,'Assumptions (CSP)'!$V$5*Model!$X$3539*AVERAGE('Assumptions (CSP)'!$T$2:$V$2)/10^9),0)</f>
        <v>-0.01667868939</v>
      </c>
      <c r="AE3674" s="95">
        <f>IF($X$3539&gt;0,IPMT('Assumptions (CSP)'!$V$7,Model!AD$1,'Assumptions (CSP)'!$V$10,'Assumptions (CSP)'!$V$5*Model!$X$3539*AVERAGE('Assumptions (CSP)'!$T$2:$V$2)/10^9),0)</f>
        <v>-0.01515045392</v>
      </c>
      <c r="AF3674" s="95">
        <f>IF($X$3539&gt;0,IPMT('Assumptions (CSP)'!$V$7,Model!AE$1,'Assumptions (CSP)'!$V$10,'Assumptions (CSP)'!$V$5*Model!$X$3539*AVERAGE('Assumptions (CSP)'!$T$2:$V$2)/10^9),0)</f>
        <v>-0.01354962727</v>
      </c>
      <c r="AG3674" s="95">
        <f>IF($X$3539&gt;0,IPMT('Assumptions (CSP)'!$V$7,Model!AF$1,'Assumptions (CSP)'!$V$10,'Assumptions (CSP)'!$V$5*Model!$X$3539*AVERAGE('Assumptions (CSP)'!$T$2:$V$2)/10^9),0)</f>
        <v>-0.01187276135</v>
      </c>
      <c r="AH3674" s="95">
        <f>IF($X$3539&gt;0,IPMT('Assumptions (CSP)'!$V$7,Model!AG$1,'Assumptions (CSP)'!$V$10,'Assumptions (CSP)'!$V$5*Model!$X$3539*AVERAGE('Assumptions (CSP)'!$T$2:$V$2)/10^9),0)</f>
        <v>-0.0101162443</v>
      </c>
      <c r="AI3674" s="95">
        <f>IF($X$3539&gt;0,IPMT('Assumptions (CSP)'!$V$7,Model!AH$1,'Assumptions (CSP)'!$V$10,'Assumptions (CSP)'!$V$5*Model!$X$3539*AVERAGE('Assumptions (CSP)'!$T$2:$V$2)/10^9),0)</f>
        <v>-0.008276292689</v>
      </c>
      <c r="AJ3674" s="95">
        <f>IF($X$3539&gt;0,IPMT('Assumptions (CSP)'!$V$7,Model!AI$1,'Assumptions (CSP)'!$V$10,'Assumptions (CSP)'!$V$5*Model!$X$3539*AVERAGE('Assumptions (CSP)'!$T$2:$V$2)/10^9),0)</f>
        <v>-0.006348943377</v>
      </c>
      <c r="AK3674" s="95">
        <f>IF($X$3539&gt;0,IPMT('Assumptions (CSP)'!$V$7,Model!AJ$1,'Assumptions (CSP)'!$V$10,'Assumptions (CSP)'!$V$5*Model!$X$3539*AVERAGE('Assumptions (CSP)'!$T$2:$V$2)/10^9),0)</f>
        <v>-0.004330044972</v>
      </c>
      <c r="AL3674" s="95">
        <f>IF($X$3539&gt;0,IPMT('Assumptions (CSP)'!$V$7,Model!AK$1,'Assumptions (CSP)'!$V$10,'Assumptions (CSP)'!$V$5*Model!$X$3539*AVERAGE('Assumptions (CSP)'!$T$2:$V$2)/10^9),0)</f>
        <v>-0.002215248893</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-0.02356837766</v>
      </c>
      <c r="Z3675" s="95">
        <f>IF($Y$3539&gt;0,IPMT('Assumptions (CSP)'!$V$7,Model!X$1,'Assumptions (CSP)'!$V$10,'Assumptions (CSP)'!$V$5*Model!$Y$3539*AVERAGE('Assumptions (CSP)'!$U$2:$W$2)/10^9),0)</f>
        <v>-0.02245545213</v>
      </c>
      <c r="AA3675" s="95">
        <f>IF($Y$3539&gt;0,IPMT('Assumptions (CSP)'!$V$7,Model!Y$1,'Assumptions (CSP)'!$V$10,'Assumptions (CSP)'!$V$5*Model!$Y$3539*AVERAGE('Assumptions (CSP)'!$U$2:$W$2)/10^9),0)</f>
        <v>-0.02128966264</v>
      </c>
      <c r="AB3675" s="95">
        <f>IF($Y$3539&gt;0,IPMT('Assumptions (CSP)'!$V$7,Model!Z$1,'Assumptions (CSP)'!$V$10,'Assumptions (CSP)'!$V$5*Model!$Y$3539*AVERAGE('Assumptions (CSP)'!$U$2:$W$2)/10^9),0)</f>
        <v>-0.02006849815</v>
      </c>
      <c r="AC3675" s="95">
        <f>IF($Y$3539&gt;0,IPMT('Assumptions (CSP)'!$V$7,Model!AA$1,'Assumptions (CSP)'!$V$10,'Assumptions (CSP)'!$V$5*Model!$Y$3539*AVERAGE('Assumptions (CSP)'!$U$2:$W$2)/10^9),0)</f>
        <v>-0.01878932834</v>
      </c>
      <c r="AD3675" s="95">
        <f>IF($Y$3539&gt;0,IPMT('Assumptions (CSP)'!$V$7,Model!AB$1,'Assumptions (CSP)'!$V$10,'Assumptions (CSP)'!$V$5*Model!$Y$3539*AVERAGE('Assumptions (CSP)'!$U$2:$W$2)/10^9),0)</f>
        <v>-0.01744939797</v>
      </c>
      <c r="AE3675" s="95">
        <f>IF($Y$3539&gt;0,IPMT('Assumptions (CSP)'!$V$7,Model!AC$1,'Assumptions (CSP)'!$V$10,'Assumptions (CSP)'!$V$5*Model!$Y$3539*AVERAGE('Assumptions (CSP)'!$U$2:$W$2)/10^9),0)</f>
        <v>-0.0160458209</v>
      </c>
      <c r="AF3675" s="95">
        <f>IF($Y$3539&gt;0,IPMT('Assumptions (CSP)'!$V$7,Model!AD$1,'Assumptions (CSP)'!$V$10,'Assumptions (CSP)'!$V$5*Model!$Y$3539*AVERAGE('Assumptions (CSP)'!$U$2:$W$2)/10^9),0)</f>
        <v>-0.01457557393</v>
      </c>
      <c r="AG3675" s="95">
        <f>IF($Y$3539&gt;0,IPMT('Assumptions (CSP)'!$V$7,Model!AE$1,'Assumptions (CSP)'!$V$10,'Assumptions (CSP)'!$V$5*Model!$Y$3539*AVERAGE('Assumptions (CSP)'!$U$2:$W$2)/10^9),0)</f>
        <v>-0.01303549022</v>
      </c>
      <c r="AH3675" s="95">
        <f>IF($Y$3539&gt;0,IPMT('Assumptions (CSP)'!$V$7,Model!AF$1,'Assumptions (CSP)'!$V$10,'Assumptions (CSP)'!$V$5*Model!$Y$3539*AVERAGE('Assumptions (CSP)'!$U$2:$W$2)/10^9),0)</f>
        <v>-0.01142225254</v>
      </c>
      <c r="AI3675" s="95">
        <f>IF($Y$3539&gt;0,IPMT('Assumptions (CSP)'!$V$7,Model!AG$1,'Assumptions (CSP)'!$V$10,'Assumptions (CSP)'!$V$5*Model!$Y$3539*AVERAGE('Assumptions (CSP)'!$U$2:$W$2)/10^9),0)</f>
        <v>-0.009732386066</v>
      </c>
      <c r="AJ3675" s="95">
        <f>IF($Y$3539&gt;0,IPMT('Assumptions (CSP)'!$V$7,Model!AH$1,'Assumptions (CSP)'!$V$10,'Assumptions (CSP)'!$V$5*Model!$Y$3539*AVERAGE('Assumptions (CSP)'!$U$2:$W$2)/10^9),0)</f>
        <v>-0.007962250936</v>
      </c>
      <c r="AK3675" s="95">
        <f>IF($Y$3539&gt;0,IPMT('Assumptions (CSP)'!$V$7,Model!AI$1,'Assumptions (CSP)'!$V$10,'Assumptions (CSP)'!$V$5*Model!$Y$3539*AVERAGE('Assumptions (CSP)'!$U$2:$W$2)/10^9),0)</f>
        <v>-0.006108034387</v>
      </c>
      <c r="AL3675" s="95">
        <f>IF($Y$3539&gt;0,IPMT('Assumptions (CSP)'!$V$7,Model!AJ$1,'Assumptions (CSP)'!$V$10,'Assumptions (CSP)'!$V$5*Model!$Y$3539*AVERAGE('Assumptions (CSP)'!$U$2:$W$2)/10^9),0)</f>
        <v>-0.004165742552</v>
      </c>
      <c r="AM3675" s="95">
        <f>IF($Y$3539&gt;0,IPMT('Assumptions (CSP)'!$V$7,Model!AK$1,'Assumptions (CSP)'!$V$10,'Assumptions (CSP)'!$V$5*Model!$Y$3539*AVERAGE('Assumptions (CSP)'!$U$2:$W$2)/10^9),0)</f>
        <v>-0.002131191855</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-0.02270775826</v>
      </c>
      <c r="AA3676" s="95">
        <f>IF($Z$3539&gt;0,IPMT('Assumptions (CSP)'!$V$7,Model!X$1,'Assumptions (CSP)'!$V$10,'Assumptions (CSP)'!$V$5*Model!$Z$3539*AVERAGE('Assumptions (CSP)'!$V$2:$X$2)/10^9),0)</f>
        <v>-0.02163547215</v>
      </c>
      <c r="AB3676" s="95">
        <f>IF($Z$3539&gt;0,IPMT('Assumptions (CSP)'!$V$7,Model!Y$1,'Assumptions (CSP)'!$V$10,'Assumptions (CSP)'!$V$5*Model!$Z$3539*AVERAGE('Assumptions (CSP)'!$V$2:$X$2)/10^9),0)</f>
        <v>-0.02051225246</v>
      </c>
      <c r="AC3676" s="95">
        <f>IF($Z$3539&gt;0,IPMT('Assumptions (CSP)'!$V$7,Model!Z$1,'Assumptions (CSP)'!$V$10,'Assumptions (CSP)'!$V$5*Model!$Z$3539*AVERAGE('Assumptions (CSP)'!$V$2:$X$2)/10^9),0)</f>
        <v>-0.01933567983</v>
      </c>
      <c r="AD3676" s="95">
        <f>IF($Z$3539&gt;0,IPMT('Assumptions (CSP)'!$V$7,Model!AA$1,'Assumptions (CSP)'!$V$10,'Assumptions (CSP)'!$V$5*Model!$Z$3539*AVERAGE('Assumptions (CSP)'!$V$2:$X$2)/10^9),0)</f>
        <v>-0.01810322</v>
      </c>
      <c r="AE3676" s="95">
        <f>IF($Z$3539&gt;0,IPMT('Assumptions (CSP)'!$V$7,Model!AB$1,'Assumptions (CSP)'!$V$10,'Assumptions (CSP)'!$V$5*Model!$Z$3539*AVERAGE('Assumptions (CSP)'!$V$2:$X$2)/10^9),0)</f>
        <v>-0.01681221833</v>
      </c>
      <c r="AF3676" s="95">
        <f>IF($Z$3539&gt;0,IPMT('Assumptions (CSP)'!$V$7,Model!AC$1,'Assumptions (CSP)'!$V$10,'Assumptions (CSP)'!$V$5*Model!$Z$3539*AVERAGE('Assumptions (CSP)'!$V$2:$X$2)/10^9),0)</f>
        <v>-0.01545989407</v>
      </c>
      <c r="AG3676" s="95">
        <f>IF($Z$3539&gt;0,IPMT('Assumptions (CSP)'!$V$7,Model!AD$1,'Assumptions (CSP)'!$V$10,'Assumptions (CSP)'!$V$5*Model!$Z$3539*AVERAGE('Assumptions (CSP)'!$V$2:$X$2)/10^9),0)</f>
        <v>-0.01404333442</v>
      </c>
      <c r="AH3676" s="95">
        <f>IF($Z$3539&gt;0,IPMT('Assumptions (CSP)'!$V$7,Model!AE$1,'Assumptions (CSP)'!$V$10,'Assumptions (CSP)'!$V$5*Model!$Z$3539*AVERAGE('Assumptions (CSP)'!$V$2:$X$2)/10^9),0)</f>
        <v>-0.01255948818</v>
      </c>
      <c r="AI3676" s="95">
        <f>IF($Z$3539&gt;0,IPMT('Assumptions (CSP)'!$V$7,Model!AF$1,'Assumptions (CSP)'!$V$10,'Assumptions (CSP)'!$V$5*Model!$Z$3539*AVERAGE('Assumptions (CSP)'!$V$2:$X$2)/10^9),0)</f>
        <v>-0.01100515925</v>
      </c>
      <c r="AJ3676" s="95">
        <f>IF($Z$3539&gt;0,IPMT('Assumptions (CSP)'!$V$7,Model!AG$1,'Assumptions (CSP)'!$V$10,'Assumptions (CSP)'!$V$5*Model!$Z$3539*AVERAGE('Assumptions (CSP)'!$V$2:$X$2)/10^9),0)</f>
        <v>-0.009376999692</v>
      </c>
      <c r="AK3676" s="95">
        <f>IF($Z$3539&gt;0,IPMT('Assumptions (CSP)'!$V$7,Model!AH$1,'Assumptions (CSP)'!$V$10,'Assumptions (CSP)'!$V$5*Model!$Z$3539*AVERAGE('Assumptions (CSP)'!$V$2:$X$2)/10^9),0)</f>
        <v>-0.007671502555</v>
      </c>
      <c r="AL3676" s="95">
        <f>IF($Z$3539&gt;0,IPMT('Assumptions (CSP)'!$V$7,Model!AI$1,'Assumptions (CSP)'!$V$10,'Assumptions (CSP)'!$V$5*Model!$Z$3539*AVERAGE('Assumptions (CSP)'!$V$2:$X$2)/10^9),0)</f>
        <v>-0.005884994305</v>
      </c>
      <c r="AM3676" s="95">
        <f>IF($Z$3539&gt;0,IPMT('Assumptions (CSP)'!$V$7,Model!AJ$1,'Assumptions (CSP)'!$V$10,'Assumptions (CSP)'!$V$5*Model!$Z$3539*AVERAGE('Assumptions (CSP)'!$V$2:$X$2)/10^9),0)</f>
        <v>-0.004013626912</v>
      </c>
      <c r="AN3676" s="95">
        <f>IF($Z$3539&gt;0,IPMT('Assumptions (CSP)'!$V$7,Model!AK$1,'Assumptions (CSP)'!$V$10,'Assumptions (CSP)'!$V$5*Model!$Z$3539*AVERAGE('Assumptions (CSP)'!$V$2:$X$2)/10^9),0)</f>
        <v>-0.002053369568</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-0.02203448047</v>
      </c>
      <c r="AB3677" s="95">
        <f>IF($AA$3539&gt;0,IPMT('Assumptions (CSP)'!$V$7,Model!X$1,'Assumptions (CSP)'!$V$10,'Assumptions (CSP)'!$V$5*Model!$AA$3539*AVERAGE('Assumptions (CSP)'!$W$2:$Y$2)/10^9),0)</f>
        <v>-0.0209939873</v>
      </c>
      <c r="AC3677" s="95">
        <f>IF($AA$3539&gt;0,IPMT('Assumptions (CSP)'!$V$7,Model!Y$1,'Assumptions (CSP)'!$V$10,'Assumptions (CSP)'!$V$5*Model!$AA$3539*AVERAGE('Assumptions (CSP)'!$W$2:$Y$2)/10^9),0)</f>
        <v>-0.01990407071</v>
      </c>
      <c r="AD3677" s="95">
        <f>IF($AA$3539&gt;0,IPMT('Assumptions (CSP)'!$V$7,Model!Z$1,'Assumptions (CSP)'!$V$10,'Assumptions (CSP)'!$V$5*Model!$AA$3539*AVERAGE('Assumptions (CSP)'!$W$2:$Y$2)/10^9),0)</f>
        <v>-0.01876238309</v>
      </c>
      <c r="AE3677" s="95">
        <f>IF($AA$3539&gt;0,IPMT('Assumptions (CSP)'!$V$7,Model!AA$1,'Assumptions (CSP)'!$V$10,'Assumptions (CSP)'!$V$5*Model!$AA$3539*AVERAGE('Assumptions (CSP)'!$W$2:$Y$2)/10^9),0)</f>
        <v>-0.0175664653</v>
      </c>
      <c r="AF3677" s="95">
        <f>IF($AA$3539&gt;0,IPMT('Assumptions (CSP)'!$V$7,Model!AB$1,'Assumptions (CSP)'!$V$10,'Assumptions (CSP)'!$V$5*Model!$AA$3539*AVERAGE('Assumptions (CSP)'!$W$2:$Y$2)/10^9),0)</f>
        <v>-0.01631374141</v>
      </c>
      <c r="AG3677" s="95">
        <f>IF($AA$3539&gt;0,IPMT('Assumptions (CSP)'!$V$7,Model!AC$1,'Assumptions (CSP)'!$V$10,'Assumptions (CSP)'!$V$5*Model!$AA$3539*AVERAGE('Assumptions (CSP)'!$W$2:$Y$2)/10^9),0)</f>
        <v>-0.01500151314</v>
      </c>
      <c r="AH3677" s="95">
        <f>IF($AA$3539&gt;0,IPMT('Assumptions (CSP)'!$V$7,Model!AD$1,'Assumptions (CSP)'!$V$10,'Assumptions (CSP)'!$V$5*Model!$AA$3539*AVERAGE('Assumptions (CSP)'!$W$2:$Y$2)/10^9),0)</f>
        <v>-0.01362695403</v>
      </c>
      <c r="AI3677" s="95">
        <f>IF($AA$3539&gt;0,IPMT('Assumptions (CSP)'!$V$7,Model!AE$1,'Assumptions (CSP)'!$V$10,'Assumptions (CSP)'!$V$5*Model!$AA$3539*AVERAGE('Assumptions (CSP)'!$W$2:$Y$2)/10^9),0)</f>
        <v>-0.01218710336</v>
      </c>
      <c r="AJ3677" s="95">
        <f>IF($AA$3539&gt;0,IPMT('Assumptions (CSP)'!$V$7,Model!AF$1,'Assumptions (CSP)'!$V$10,'Assumptions (CSP)'!$V$5*Model!$AA$3539*AVERAGE('Assumptions (CSP)'!$W$2:$Y$2)/10^9),0)</f>
        <v>-0.01067885979</v>
      </c>
      <c r="AK3677" s="95">
        <f>IF($AA$3539&gt;0,IPMT('Assumptions (CSP)'!$V$7,Model!AG$1,'Assumptions (CSP)'!$V$10,'Assumptions (CSP)'!$V$5*Model!$AA$3539*AVERAGE('Assumptions (CSP)'!$W$2:$Y$2)/10^9),0)</f>
        <v>-0.009098974641</v>
      </c>
      <c r="AL3677" s="95">
        <f>IF($AA$3539&gt;0,IPMT('Assumptions (CSP)'!$V$7,Model!AH$1,'Assumptions (CSP)'!$V$10,'Assumptions (CSP)'!$V$5*Model!$AA$3539*AVERAGE('Assumptions (CSP)'!$W$2:$Y$2)/10^9),0)</f>
        <v>-0.007444044951</v>
      </c>
      <c r="AM3677" s="95">
        <f>IF($AA$3539&gt;0,IPMT('Assumptions (CSP)'!$V$7,Model!AI$1,'Assumptions (CSP)'!$V$10,'Assumptions (CSP)'!$V$5*Model!$AA$3539*AVERAGE('Assumptions (CSP)'!$W$2:$Y$2)/10^9),0)</f>
        <v>-0.0057105061</v>
      </c>
      <c r="AN3677" s="95">
        <f>IF($AA$3539&gt;0,IPMT('Assumptions (CSP)'!$V$7,Model!AJ$1,'Assumptions (CSP)'!$V$10,'Assumptions (CSP)'!$V$5*Model!$AA$3539*AVERAGE('Assumptions (CSP)'!$W$2:$Y$2)/10^9),0)</f>
        <v>-0.003894624154</v>
      </c>
      <c r="AO3677" s="95">
        <f>IF($AA$3539&gt;0,IPMT('Assumptions (CSP)'!$V$7,Model!AK$1,'Assumptions (CSP)'!$V$10,'Assumptions (CSP)'!$V$5*Model!$AA$3539*AVERAGE('Assumptions (CSP)'!$W$2:$Y$2)/10^9),0)</f>
        <v>-0.001992487815</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-0.02153875398</v>
      </c>
      <c r="AC3678" s="95">
        <f>IF($AB$3539&gt;0,IPMT('Assumptions (CSP)'!$V$7,Model!X$1,'Assumptions (CSP)'!$V$10,'Assumptions (CSP)'!$V$5*Model!$AB$3539*AVERAGE('Assumptions (CSP)'!$X$2:$Z$2)/10^9),0)</f>
        <v>-0.02052166958</v>
      </c>
      <c r="AD3678" s="95">
        <f>IF($AB$3539&gt;0,IPMT('Assumptions (CSP)'!$V$7,Model!Y$1,'Assumptions (CSP)'!$V$10,'Assumptions (CSP)'!$V$5*Model!$AB$3539*AVERAGE('Assumptions (CSP)'!$X$2:$Z$2)/10^9),0)</f>
        <v>-0.01945627368</v>
      </c>
      <c r="AE3678" s="95">
        <f>IF($AB$3539&gt;0,IPMT('Assumptions (CSP)'!$V$7,Model!Z$1,'Assumptions (CSP)'!$V$10,'Assumptions (CSP)'!$V$5*Model!$AB$3539*AVERAGE('Assumptions (CSP)'!$X$2:$Z$2)/10^9),0)</f>
        <v>-0.01834027146</v>
      </c>
      <c r="AF3678" s="95">
        <f>IF($AB$3539&gt;0,IPMT('Assumptions (CSP)'!$V$7,Model!AA$1,'Assumptions (CSP)'!$V$10,'Assumptions (CSP)'!$V$5*Model!$AB$3539*AVERAGE('Assumptions (CSP)'!$X$2:$Z$2)/10^9),0)</f>
        <v>-0.01717125915</v>
      </c>
      <c r="AG3678" s="95">
        <f>IF($AB$3539&gt;0,IPMT('Assumptions (CSP)'!$V$7,Model!AB$1,'Assumptions (CSP)'!$V$10,'Assumptions (CSP)'!$V$5*Model!$AB$3539*AVERAGE('Assumptions (CSP)'!$X$2:$Z$2)/10^9),0)</f>
        <v>-0.01594671875</v>
      </c>
      <c r="AH3678" s="95">
        <f>IF($AB$3539&gt;0,IPMT('Assumptions (CSP)'!$V$7,Model!AC$1,'Assumptions (CSP)'!$V$10,'Assumptions (CSP)'!$V$5*Model!$AB$3539*AVERAGE('Assumptions (CSP)'!$X$2:$Z$2)/10^9),0)</f>
        <v>-0.01466401268</v>
      </c>
      <c r="AI3678" s="95">
        <f>IF($AB$3539&gt;0,IPMT('Assumptions (CSP)'!$V$7,Model!AD$1,'Assumptions (CSP)'!$V$10,'Assumptions (CSP)'!$V$5*Model!$AB$3539*AVERAGE('Assumptions (CSP)'!$X$2:$Z$2)/10^9),0)</f>
        <v>-0.01332037807</v>
      </c>
      <c r="AJ3678" s="95">
        <f>IF($AB$3539&gt;0,IPMT('Assumptions (CSP)'!$V$7,Model!AE$1,'Assumptions (CSP)'!$V$10,'Assumptions (CSP)'!$V$5*Model!$AB$3539*AVERAGE('Assumptions (CSP)'!$X$2:$Z$2)/10^9),0)</f>
        <v>-0.01191292082</v>
      </c>
      <c r="AK3678" s="95">
        <f>IF($AB$3539&gt;0,IPMT('Assumptions (CSP)'!$V$7,Model!AF$1,'Assumptions (CSP)'!$V$10,'Assumptions (CSP)'!$V$5*Model!$AB$3539*AVERAGE('Assumptions (CSP)'!$X$2:$Z$2)/10^9),0)</f>
        <v>-0.01043860934</v>
      </c>
      <c r="AL3678" s="95">
        <f>IF($AB$3539&gt;0,IPMT('Assumptions (CSP)'!$V$7,Model!AG$1,'Assumptions (CSP)'!$V$10,'Assumptions (CSP)'!$V$5*Model!$AB$3539*AVERAGE('Assumptions (CSP)'!$X$2:$Z$2)/10^9),0)</f>
        <v>-0.008894268078</v>
      </c>
      <c r="AM3678" s="95">
        <f>IF($AB$3539&gt;0,IPMT('Assumptions (CSP)'!$V$7,Model!AH$1,'Assumptions (CSP)'!$V$10,'Assumptions (CSP)'!$V$5*Model!$AB$3539*AVERAGE('Assumptions (CSP)'!$X$2:$Z$2)/10^9),0)</f>
        <v>-0.007276570602</v>
      </c>
      <c r="AN3678" s="95">
        <f>IF($AB$3539&gt;0,IPMT('Assumptions (CSP)'!$V$7,Model!AI$1,'Assumptions (CSP)'!$V$10,'Assumptions (CSP)'!$V$5*Model!$AB$3539*AVERAGE('Assumptions (CSP)'!$X$2:$Z$2)/10^9),0)</f>
        <v>-0.005582032495</v>
      </c>
      <c r="AO3678" s="95">
        <f>IF($AB$3539&gt;0,IPMT('Assumptions (CSP)'!$V$7,Model!AJ$1,'Assumptions (CSP)'!$V$10,'Assumptions (CSP)'!$V$5*Model!$AB$3539*AVERAGE('Assumptions (CSP)'!$X$2:$Z$2)/10^9),0)</f>
        <v>-0.003807003828</v>
      </c>
      <c r="AP3678" s="95">
        <f>IF($AB$3539&gt;0,IPMT('Assumptions (CSP)'!$V$7,Model!AK$1,'Assumptions (CSP)'!$V$10,'Assumptions (CSP)'!$V$5*Model!$AB$3539*AVERAGE('Assumptions (CSP)'!$X$2:$Z$2)/10^9),0)</f>
        <v>-0.001947661299</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-0.02106550712</v>
      </c>
      <c r="AD3679" s="95">
        <f>IF($AC$3539&gt;0,IPMT('Assumptions (CSP)'!$V$7,Model!X$1,'Assumptions (CSP)'!$V$10,'Assumptions (CSP)'!$V$5*Model!$AC$3539*AVERAGE('Assumptions (CSP)'!$Y$2:$AA$2)/10^9),0)</f>
        <v>-0.02007076998</v>
      </c>
      <c r="AE3679" s="95">
        <f>IF($AC$3539&gt;0,IPMT('Assumptions (CSP)'!$V$7,Model!Y$1,'Assumptions (CSP)'!$V$10,'Assumptions (CSP)'!$V$5*Model!$AC$3539*AVERAGE('Assumptions (CSP)'!$Y$2:$AA$2)/10^9),0)</f>
        <v>-0.01902878282</v>
      </c>
      <c r="AF3679" s="95">
        <f>IF($AC$3539&gt;0,IPMT('Assumptions (CSP)'!$V$7,Model!Z$1,'Assumptions (CSP)'!$V$10,'Assumptions (CSP)'!$V$5*Model!$AC$3539*AVERAGE('Assumptions (CSP)'!$Y$2:$AA$2)/10^9),0)</f>
        <v>-0.01793730127</v>
      </c>
      <c r="AG3679" s="95">
        <f>IF($AC$3539&gt;0,IPMT('Assumptions (CSP)'!$V$7,Model!AA$1,'Assumptions (CSP)'!$V$10,'Assumptions (CSP)'!$V$5*Model!$AC$3539*AVERAGE('Assumptions (CSP)'!$Y$2:$AA$2)/10^9),0)</f>
        <v>-0.01679397435</v>
      </c>
      <c r="AH3679" s="95">
        <f>IF($AC$3539&gt;0,IPMT('Assumptions (CSP)'!$V$7,Model!AB$1,'Assumptions (CSP)'!$V$10,'Assumptions (CSP)'!$V$5*Model!$AC$3539*AVERAGE('Assumptions (CSP)'!$Y$2:$AA$2)/10^9),0)</f>
        <v>-0.0155963394</v>
      </c>
      <c r="AI3679" s="95">
        <f>IF($AC$3539&gt;0,IPMT('Assumptions (CSP)'!$V$7,Model!AC$1,'Assumptions (CSP)'!$V$10,'Assumptions (CSP)'!$V$5*Model!$AC$3539*AVERAGE('Assumptions (CSP)'!$Y$2:$AA$2)/10^9),0)</f>
        <v>-0.01434181679</v>
      </c>
      <c r="AJ3679" s="95">
        <f>IF($AC$3539&gt;0,IPMT('Assumptions (CSP)'!$V$7,Model!AD$1,'Assumptions (CSP)'!$V$10,'Assumptions (CSP)'!$V$5*Model!$AC$3539*AVERAGE('Assumptions (CSP)'!$Y$2:$AA$2)/10^9),0)</f>
        <v>-0.01302770436</v>
      </c>
      <c r="AK3679" s="95">
        <f>IF($AC$3539&gt;0,IPMT('Assumptions (CSP)'!$V$7,Model!AE$1,'Assumptions (CSP)'!$V$10,'Assumptions (CSP)'!$V$5*Model!$AC$3539*AVERAGE('Assumptions (CSP)'!$Y$2:$AA$2)/10^9),0)</f>
        <v>-0.01165117159</v>
      </c>
      <c r="AL3679" s="95">
        <f>IF($AC$3539&gt;0,IPMT('Assumptions (CSP)'!$V$7,Model!AF$1,'Assumptions (CSP)'!$V$10,'Assumptions (CSP)'!$V$5*Model!$AC$3539*AVERAGE('Assumptions (CSP)'!$Y$2:$AA$2)/10^9),0)</f>
        <v>-0.0102092535</v>
      </c>
      <c r="AM3679" s="95">
        <f>IF($AC$3539&gt;0,IPMT('Assumptions (CSP)'!$V$7,Model!AG$1,'Assumptions (CSP)'!$V$10,'Assumptions (CSP)'!$V$5*Model!$AC$3539*AVERAGE('Assumptions (CSP)'!$Y$2:$AA$2)/10^9),0)</f>
        <v>-0.008698844314</v>
      </c>
      <c r="AN3679" s="95">
        <f>IF($AC$3539&gt;0,IPMT('Assumptions (CSP)'!$V$7,Model!AH$1,'Assumptions (CSP)'!$V$10,'Assumptions (CSP)'!$V$5*Model!$AC$3539*AVERAGE('Assumptions (CSP)'!$Y$2:$AA$2)/10^9),0)</f>
        <v>-0.007116690687</v>
      </c>
      <c r="AO3679" s="95">
        <f>IF($AC$3539&gt;0,IPMT('Assumptions (CSP)'!$V$7,Model!AI$1,'Assumptions (CSP)'!$V$10,'Assumptions (CSP)'!$V$5*Model!$AC$3539*AVERAGE('Assumptions (CSP)'!$Y$2:$AA$2)/10^9),0)</f>
        <v>-0.005459384763</v>
      </c>
      <c r="AP3679" s="95">
        <f>IF($AC$3539&gt;0,IPMT('Assumptions (CSP)'!$V$7,Model!AJ$1,'Assumptions (CSP)'!$V$10,'Assumptions (CSP)'!$V$5*Model!$AC$3539*AVERAGE('Assumptions (CSP)'!$Y$2:$AA$2)/10^9),0)</f>
        <v>-0.003723356807</v>
      </c>
      <c r="AQ3679" s="95">
        <f>IF($AC$3539&gt;0,IPMT('Assumptions (CSP)'!$V$7,Model!AK$1,'Assumptions (CSP)'!$V$10,'Assumptions (CSP)'!$V$5*Model!$AC$3539*AVERAGE('Assumptions (CSP)'!$Y$2:$AA$2)/10^9),0)</f>
        <v>-0.001904867524</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-0.02064444383</v>
      </c>
      <c r="AE3680" s="95">
        <f>IF($AD$3539&gt;0,IPMT('Assumptions (CSP)'!$V$7,Model!X$1,'Assumptions (CSP)'!$V$10,'Assumptions (CSP)'!$V$5*Model!$AD$3539*AVERAGE('Assumptions (CSP)'!$Z$2:$AB$2)/10^9),0)</f>
        <v>-0.01966958978</v>
      </c>
      <c r="AF3680" s="95">
        <f>IF($AD$3539&gt;0,IPMT('Assumptions (CSP)'!$V$7,Model!Y$1,'Assumptions (CSP)'!$V$10,'Assumptions (CSP)'!$V$5*Model!$AD$3539*AVERAGE('Assumptions (CSP)'!$Z$2:$AB$2)/10^9),0)</f>
        <v>-0.01864843015</v>
      </c>
      <c r="AG3680" s="95">
        <f>IF($AD$3539&gt;0,IPMT('Assumptions (CSP)'!$V$7,Model!Z$1,'Assumptions (CSP)'!$V$10,'Assumptions (CSP)'!$V$5*Model!$AD$3539*AVERAGE('Assumptions (CSP)'!$Z$2:$AB$2)/10^9),0)</f>
        <v>-0.01757876544</v>
      </c>
      <c r="AH3680" s="95">
        <f>IF($AD$3539&gt;0,IPMT('Assumptions (CSP)'!$V$7,Model!AA$1,'Assumptions (CSP)'!$V$10,'Assumptions (CSP)'!$V$5*Model!$AD$3539*AVERAGE('Assumptions (CSP)'!$Z$2:$AB$2)/10^9),0)</f>
        <v>-0.01645829166</v>
      </c>
      <c r="AI3680" s="95">
        <f>IF($AD$3539&gt;0,IPMT('Assumptions (CSP)'!$V$7,Model!AB$1,'Assumptions (CSP)'!$V$10,'Assumptions (CSP)'!$V$5*Model!$AD$3539*AVERAGE('Assumptions (CSP)'!$Z$2:$AB$2)/10^9),0)</f>
        <v>-0.01528459538</v>
      </c>
      <c r="AJ3680" s="95">
        <f>IF($AD$3539&gt;0,IPMT('Assumptions (CSP)'!$V$7,Model!AC$1,'Assumptions (CSP)'!$V$10,'Assumptions (CSP)'!$V$5*Model!$AD$3539*AVERAGE('Assumptions (CSP)'!$Z$2:$AB$2)/10^9),0)</f>
        <v>-0.01405514852</v>
      </c>
      <c r="AK3680" s="95">
        <f>IF($AD$3539&gt;0,IPMT('Assumptions (CSP)'!$V$7,Model!AD$1,'Assumptions (CSP)'!$V$10,'Assumptions (CSP)'!$V$5*Model!$AD$3539*AVERAGE('Assumptions (CSP)'!$Z$2:$AB$2)/10^9),0)</f>
        <v>-0.01276730293</v>
      </c>
      <c r="AL3680" s="95">
        <f>IF($AD$3539&gt;0,IPMT('Assumptions (CSP)'!$V$7,Model!AE$1,'Assumptions (CSP)'!$V$10,'Assumptions (CSP)'!$V$5*Model!$AD$3539*AVERAGE('Assumptions (CSP)'!$Z$2:$AB$2)/10^9),0)</f>
        <v>-0.01141828469</v>
      </c>
      <c r="AM3680" s="95">
        <f>IF($AD$3539&gt;0,IPMT('Assumptions (CSP)'!$V$7,Model!AF$1,'Assumptions (CSP)'!$V$10,'Assumptions (CSP)'!$V$5*Model!$AD$3539*AVERAGE('Assumptions (CSP)'!$Z$2:$AB$2)/10^9),0)</f>
        <v>-0.01000518807</v>
      </c>
      <c r="AN3680" s="95">
        <f>IF($AD$3539&gt;0,IPMT('Assumptions (CSP)'!$V$7,Model!AG$1,'Assumptions (CSP)'!$V$10,'Assumptions (CSP)'!$V$5*Model!$AD$3539*AVERAGE('Assumptions (CSP)'!$Z$2:$AB$2)/10^9),0)</f>
        <v>-0.008524969363</v>
      </c>
      <c r="AO3680" s="95">
        <f>IF($AD$3539&gt;0,IPMT('Assumptions (CSP)'!$V$7,Model!AH$1,'Assumptions (CSP)'!$V$10,'Assumptions (CSP)'!$V$5*Model!$AD$3539*AVERAGE('Assumptions (CSP)'!$Z$2:$AB$2)/10^9),0)</f>
        <v>-0.006974440269</v>
      </c>
      <c r="AP3680" s="95">
        <f>IF($AD$3539&gt;0,IPMT('Assumptions (CSP)'!$V$7,Model!AI$1,'Assumptions (CSP)'!$V$10,'Assumptions (CSP)'!$V$5*Model!$AD$3539*AVERAGE('Assumptions (CSP)'!$Z$2:$AB$2)/10^9),0)</f>
        <v>-0.005350261042</v>
      </c>
      <c r="AQ3680" s="95">
        <f>IF($AD$3539&gt;0,IPMT('Assumptions (CSP)'!$V$7,Model!AJ$1,'Assumptions (CSP)'!$V$10,'Assumptions (CSP)'!$V$5*Model!$AD$3539*AVERAGE('Assumptions (CSP)'!$Z$2:$AB$2)/10^9),0)</f>
        <v>-0.003648933303</v>
      </c>
      <c r="AR3680" s="95">
        <f>IF($AD$3539&gt;0,IPMT('Assumptions (CSP)'!$V$7,Model!AK$1,'Assumptions (CSP)'!$V$10,'Assumptions (CSP)'!$V$5*Model!$AD$3539*AVERAGE('Assumptions (CSP)'!$Z$2:$AB$2)/10^9),0)</f>
        <v>-0.001866792496</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-0.02029212345</v>
      </c>
      <c r="AF3681" s="95">
        <f>IF($AE$3539&gt;0,IPMT('Assumptions (CSP)'!$V$7,Model!X$1,'Assumptions (CSP)'!$V$10,'Assumptions (CSP)'!$V$5*Model!$AE$3539*AVERAGE('Assumptions (CSP)'!$AA$2:$AC$2)/10^9),0)</f>
        <v>-0.01933390636</v>
      </c>
      <c r="AG3681" s="95">
        <f>IF($AE$3539&gt;0,IPMT('Assumptions (CSP)'!$V$7,Model!Y$1,'Assumptions (CSP)'!$V$10,'Assumptions (CSP)'!$V$5*Model!$AE$3539*AVERAGE('Assumptions (CSP)'!$AA$2:$AC$2)/10^9),0)</f>
        <v>-0.01833017396</v>
      </c>
      <c r="AH3681" s="95">
        <f>IF($AE$3539&gt;0,IPMT('Assumptions (CSP)'!$V$7,Model!Z$1,'Assumptions (CSP)'!$V$10,'Assumptions (CSP)'!$V$5*Model!$AE$3539*AVERAGE('Assumptions (CSP)'!$AA$2:$AC$2)/10^9),0)</f>
        <v>-0.01727876427</v>
      </c>
      <c r="AI3681" s="95">
        <f>IF($AE$3539&gt;0,IPMT('Assumptions (CSP)'!$V$7,Model!AA$1,'Assumptions (CSP)'!$V$10,'Assumptions (CSP)'!$V$5*Model!$AE$3539*AVERAGE('Assumptions (CSP)'!$AA$2:$AC$2)/10^9),0)</f>
        <v>-0.01617741262</v>
      </c>
      <c r="AJ3681" s="95">
        <f>IF($AE$3539&gt;0,IPMT('Assumptions (CSP)'!$V$7,Model!AB$1,'Assumptions (CSP)'!$V$10,'Assumptions (CSP)'!$V$5*Model!$AE$3539*AVERAGE('Assumptions (CSP)'!$AA$2:$AC$2)/10^9),0)</f>
        <v>-0.01502374677</v>
      </c>
      <c r="AK3681" s="95">
        <f>IF($AE$3539&gt;0,IPMT('Assumptions (CSP)'!$V$7,Model!AC$1,'Assumptions (CSP)'!$V$10,'Assumptions (CSP)'!$V$5*Model!$AE$3539*AVERAGE('Assumptions (CSP)'!$AA$2:$AC$2)/10^9),0)</f>
        <v>-0.01381528178</v>
      </c>
      <c r="AL3681" s="95">
        <f>IF($AE$3539&gt;0,IPMT('Assumptions (CSP)'!$V$7,Model!AD$1,'Assumptions (CSP)'!$V$10,'Assumptions (CSP)'!$V$5*Model!$AE$3539*AVERAGE('Assumptions (CSP)'!$AA$2:$AC$2)/10^9),0)</f>
        <v>-0.01254941472</v>
      </c>
      <c r="AM3681" s="95">
        <f>IF($AE$3539&gt;0,IPMT('Assumptions (CSP)'!$V$7,Model!AE$1,'Assumptions (CSP)'!$V$10,'Assumptions (CSP)'!$V$5*Model!$AE$3539*AVERAGE('Assumptions (CSP)'!$AA$2:$AC$2)/10^9),0)</f>
        <v>-0.01122341896</v>
      </c>
      <c r="AN3681" s="95">
        <f>IF($AE$3539&gt;0,IPMT('Assumptions (CSP)'!$V$7,Model!AF$1,'Assumptions (CSP)'!$V$10,'Assumptions (CSP)'!$V$5*Model!$AE$3539*AVERAGE('Assumptions (CSP)'!$AA$2:$AC$2)/10^9),0)</f>
        <v>-0.009834438412</v>
      </c>
      <c r="AO3681" s="95">
        <f>IF($AE$3539&gt;0,IPMT('Assumptions (CSP)'!$V$7,Model!AG$1,'Assumptions (CSP)'!$V$10,'Assumptions (CSP)'!$V$5*Model!$AE$3539*AVERAGE('Assumptions (CSP)'!$AA$2:$AC$2)/10^9),0)</f>
        <v>-0.008379481284</v>
      </c>
      <c r="AP3681" s="95">
        <f>IF($AE$3539&gt;0,IPMT('Assumptions (CSP)'!$V$7,Model!AH$1,'Assumptions (CSP)'!$V$10,'Assumptions (CSP)'!$V$5*Model!$AE$3539*AVERAGE('Assumptions (CSP)'!$AA$2:$AC$2)/10^9),0)</f>
        <v>-0.006855413692</v>
      </c>
      <c r="AQ3681" s="95">
        <f>IF($AE$3539&gt;0,IPMT('Assumptions (CSP)'!$V$7,Model!AI$1,'Assumptions (CSP)'!$V$10,'Assumptions (CSP)'!$V$5*Model!$AE$3539*AVERAGE('Assumptions (CSP)'!$AA$2:$AC$2)/10^9),0)</f>
        <v>-0.00525895289</v>
      </c>
      <c r="AR3681" s="95">
        <f>IF($AE$3539&gt;0,IPMT('Assumptions (CSP)'!$V$7,Model!AJ$1,'Assumptions (CSP)'!$V$10,'Assumptions (CSP)'!$V$5*Model!$AE$3539*AVERAGE('Assumptions (CSP)'!$AA$2:$AC$2)/10^9),0)</f>
        <v>-0.003586660199</v>
      </c>
      <c r="AS3681" s="95">
        <f>IF($AE$3539&gt;0,IPMT('Assumptions (CSP)'!$V$7,Model!AK$1,'Assumptions (CSP)'!$V$10,'Assumptions (CSP)'!$V$5*Model!$AE$3539*AVERAGE('Assumptions (CSP)'!$AA$2:$AC$2)/10^9),0)</f>
        <v>-0.001834933606</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-0.01996006759</v>
      </c>
      <c r="AG3682" s="95">
        <f>IF($AF$3539&gt;0,IPMT('Assumptions (CSP)'!$V$7,Model!X$1,'Assumptions (CSP)'!$V$10,'Assumptions (CSP)'!$V$5*Model!$AF$3539*AVERAGE('Assumptions (CSP)'!$AB$2:$AD$2)/10^9),0)</f>
        <v>-0.01901753056</v>
      </c>
      <c r="AH3682" s="95">
        <f>IF($AF$3539&gt;0,IPMT('Assumptions (CSP)'!$V$7,Model!Y$1,'Assumptions (CSP)'!$V$10,'Assumptions (CSP)'!$V$5*Model!$AF$3539*AVERAGE('Assumptions (CSP)'!$AB$2:$AD$2)/10^9),0)</f>
        <v>-0.01803022301</v>
      </c>
      <c r="AI3682" s="95">
        <f>IF($AF$3539&gt;0,IPMT('Assumptions (CSP)'!$V$7,Model!Z$1,'Assumptions (CSP)'!$V$10,'Assumptions (CSP)'!$V$5*Model!$AF$3539*AVERAGE('Assumptions (CSP)'!$AB$2:$AD$2)/10^9),0)</f>
        <v>-0.01699601836</v>
      </c>
      <c r="AJ3682" s="95">
        <f>IF($AF$3539&gt;0,IPMT('Assumptions (CSP)'!$V$7,Model!AA$1,'Assumptions (CSP)'!$V$10,'Assumptions (CSP)'!$V$5*Model!$AF$3539*AVERAGE('Assumptions (CSP)'!$AB$2:$AD$2)/10^9),0)</f>
        <v>-0.01591268899</v>
      </c>
      <c r="AK3682" s="95">
        <f>IF($AF$3539&gt;0,IPMT('Assumptions (CSP)'!$V$7,Model!AB$1,'Assumptions (CSP)'!$V$10,'Assumptions (CSP)'!$V$5*Model!$AF$3539*AVERAGE('Assumptions (CSP)'!$AB$2:$AD$2)/10^9),0)</f>
        <v>-0.01477790147</v>
      </c>
      <c r="AL3682" s="95">
        <f>IF($AF$3539&gt;0,IPMT('Assumptions (CSP)'!$V$7,Model!AC$1,'Assumptions (CSP)'!$V$10,'Assumptions (CSP)'!$V$5*Model!$AF$3539*AVERAGE('Assumptions (CSP)'!$AB$2:$AD$2)/10^9),0)</f>
        <v>-0.01358921154</v>
      </c>
      <c r="AM3682" s="95">
        <f>IF($AF$3539&gt;0,IPMT('Assumptions (CSP)'!$V$7,Model!AD$1,'Assumptions (CSP)'!$V$10,'Assumptions (CSP)'!$V$5*Model!$AF$3539*AVERAGE('Assumptions (CSP)'!$AB$2:$AD$2)/10^9),0)</f>
        <v>-0.01234405885</v>
      </c>
      <c r="AN3682" s="95">
        <f>IF($AF$3539&gt;0,IPMT('Assumptions (CSP)'!$V$7,Model!AE$1,'Assumptions (CSP)'!$V$10,'Assumptions (CSP)'!$V$5*Model!$AF$3539*AVERAGE('Assumptions (CSP)'!$AB$2:$AD$2)/10^9),0)</f>
        <v>-0.0110397614</v>
      </c>
      <c r="AO3682" s="95">
        <f>IF($AF$3539&gt;0,IPMT('Assumptions (CSP)'!$V$7,Model!AF$1,'Assumptions (CSP)'!$V$10,'Assumptions (CSP)'!$V$5*Model!$AF$3539*AVERAGE('Assumptions (CSP)'!$AB$2:$AD$2)/10^9),0)</f>
        <v>-0.009673509819</v>
      </c>
      <c r="AP3682" s="95">
        <f>IF($AF$3539&gt;0,IPMT('Assumptions (CSP)'!$V$7,Model!AG$1,'Assumptions (CSP)'!$V$10,'Assumptions (CSP)'!$V$5*Model!$AF$3539*AVERAGE('Assumptions (CSP)'!$AB$2:$AD$2)/10^9),0)</f>
        <v>-0.00824236129</v>
      </c>
      <c r="AQ3682" s="95">
        <f>IF($AF$3539&gt;0,IPMT('Assumptions (CSP)'!$V$7,Model!AH$1,'Assumptions (CSP)'!$V$10,'Assumptions (CSP)'!$V$5*Model!$AF$3539*AVERAGE('Assumptions (CSP)'!$AB$2:$AD$2)/10^9),0)</f>
        <v>-0.006743233206</v>
      </c>
      <c r="AR3682" s="95">
        <f>IF($AF$3539&gt;0,IPMT('Assumptions (CSP)'!$V$7,Model!AI$1,'Assumptions (CSP)'!$V$10,'Assumptions (CSP)'!$V$5*Model!$AF$3539*AVERAGE('Assumptions (CSP)'!$AB$2:$AD$2)/10^9),0)</f>
        <v>-0.005172896538</v>
      </c>
      <c r="AS3682" s="95">
        <f>IF($AF$3539&gt;0,IPMT('Assumptions (CSP)'!$V$7,Model!AJ$1,'Assumptions (CSP)'!$V$10,'Assumptions (CSP)'!$V$5*Model!$AF$3539*AVERAGE('Assumptions (CSP)'!$AB$2:$AD$2)/10^9),0)</f>
        <v>-0.003527968879</v>
      </c>
      <c r="AT3682" s="95">
        <f>IF($AF$3539&gt;0,IPMT('Assumptions (CSP)'!$V$7,Model!AK$1,'Assumptions (CSP)'!$V$10,'Assumptions (CSP)'!$V$5*Model!$AF$3539*AVERAGE('Assumptions (CSP)'!$AB$2:$AD$2)/10^9),0)</f>
        <v>-0.001804907155</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-0.01963121955</v>
      </c>
      <c r="AH3683" s="95">
        <f>IF($AG$3539&gt;0,IPMT('Assumptions (CSP)'!$V$7,Model!X$1,'Assumptions (CSP)'!$V$10,'Assumptions (CSP)'!$V$5*Model!$AG$3539*AVERAGE('Assumptions (CSP)'!$AC$2:$AE$2)/10^9),0)</f>
        <v>-0.01870421109</v>
      </c>
      <c r="AI3683" s="95">
        <f>IF($AG$3539&gt;0,IPMT('Assumptions (CSP)'!$V$7,Model!Y$1,'Assumptions (CSP)'!$V$10,'Assumptions (CSP)'!$V$5*Model!$AG$3539*AVERAGE('Assumptions (CSP)'!$AC$2:$AE$2)/10^9),0)</f>
        <v>-0.01773316973</v>
      </c>
      <c r="AJ3683" s="95">
        <f>IF($AG$3539&gt;0,IPMT('Assumptions (CSP)'!$V$7,Model!Z$1,'Assumptions (CSP)'!$V$10,'Assumptions (CSP)'!$V$5*Model!$AG$3539*AVERAGE('Assumptions (CSP)'!$AC$2:$AE$2)/10^9),0)</f>
        <v>-0.01671600391</v>
      </c>
      <c r="AK3683" s="95">
        <f>IF($AG$3539&gt;0,IPMT('Assumptions (CSP)'!$V$7,Model!AA$1,'Assumptions (CSP)'!$V$10,'Assumptions (CSP)'!$V$5*Model!$AG$3539*AVERAGE('Assumptions (CSP)'!$AC$2:$AE$2)/10^9),0)</f>
        <v>-0.01565052271</v>
      </c>
      <c r="AL3683" s="95">
        <f>IF($AG$3539&gt;0,IPMT('Assumptions (CSP)'!$V$7,Model!AB$1,'Assumptions (CSP)'!$V$10,'Assumptions (CSP)'!$V$5*Model!$AG$3539*AVERAGE('Assumptions (CSP)'!$AC$2:$AE$2)/10^9),0)</f>
        <v>-0.01453443115</v>
      </c>
      <c r="AM3683" s="95">
        <f>IF($AG$3539&gt;0,IPMT('Assumptions (CSP)'!$V$7,Model!AC$1,'Assumptions (CSP)'!$V$10,'Assumptions (CSP)'!$V$5*Model!$AG$3539*AVERAGE('Assumptions (CSP)'!$AC$2:$AE$2)/10^9),0)</f>
        <v>-0.01336532525</v>
      </c>
      <c r="AN3683" s="95">
        <f>IF($AG$3539&gt;0,IPMT('Assumptions (CSP)'!$V$7,Model!AD$1,'Assumptions (CSP)'!$V$10,'Assumptions (CSP)'!$V$5*Model!$AG$3539*AVERAGE('Assumptions (CSP)'!$AC$2:$AE$2)/10^9),0)</f>
        <v>-0.01214068681</v>
      </c>
      <c r="AO3683" s="95">
        <f>IF($AG$3539&gt;0,IPMT('Assumptions (CSP)'!$V$7,Model!AE$1,'Assumptions (CSP)'!$V$10,'Assumptions (CSP)'!$V$5*Model!$AG$3539*AVERAGE('Assumptions (CSP)'!$AC$2:$AE$2)/10^9),0)</f>
        <v>-0.01085787805</v>
      </c>
      <c r="AP3683" s="95">
        <f>IF($AG$3539&gt;0,IPMT('Assumptions (CSP)'!$V$7,Model!AF$1,'Assumptions (CSP)'!$V$10,'Assumptions (CSP)'!$V$5*Model!$AG$3539*AVERAGE('Assumptions (CSP)'!$AC$2:$AE$2)/10^9),0)</f>
        <v>-0.009514135871</v>
      </c>
      <c r="AQ3683" s="95">
        <f>IF($AG$3539&gt;0,IPMT('Assumptions (CSP)'!$V$7,Model!AG$1,'Assumptions (CSP)'!$V$10,'Assumptions (CSP)'!$V$5*Model!$AG$3539*AVERAGE('Assumptions (CSP)'!$AC$2:$AE$2)/10^9),0)</f>
        <v>-0.008106565939</v>
      </c>
      <c r="AR3683" s="95">
        <f>IF($AG$3539&gt;0,IPMT('Assumptions (CSP)'!$V$7,Model!AH$1,'Assumptions (CSP)'!$V$10,'Assumptions (CSP)'!$V$5*Model!$AG$3539*AVERAGE('Assumptions (CSP)'!$AC$2:$AE$2)/10^9),0)</f>
        <v>-0.006632136436</v>
      </c>
      <c r="AS3683" s="95">
        <f>IF($AG$3539&gt;0,IPMT('Assumptions (CSP)'!$V$7,Model!AI$1,'Assumptions (CSP)'!$V$10,'Assumptions (CSP)'!$V$5*Model!$AG$3539*AVERAGE('Assumptions (CSP)'!$AC$2:$AE$2)/10^9),0)</f>
        <v>-0.005087671531</v>
      </c>
      <c r="AT3683" s="95">
        <f>IF($AG$3539&gt;0,IPMT('Assumptions (CSP)'!$V$7,Model!AJ$1,'Assumptions (CSP)'!$V$10,'Assumptions (CSP)'!$V$5*Model!$AG$3539*AVERAGE('Assumptions (CSP)'!$AC$2:$AE$2)/10^9),0)</f>
        <v>-0.003469844543</v>
      </c>
      <c r="AU3683" s="95">
        <f>IF($AG$3539&gt;0,IPMT('Assumptions (CSP)'!$V$7,Model!AK$1,'Assumptions (CSP)'!$V$10,'Assumptions (CSP)'!$V$5*Model!$AG$3539*AVERAGE('Assumptions (CSP)'!$AC$2:$AE$2)/10^9),0)</f>
        <v>-0.001775170774</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-0.01933979425</v>
      </c>
      <c r="AI3684" s="95">
        <f>IF($AH$3539&gt;0,IPMT('Assumptions (CSP)'!$V$7,Model!X$1,'Assumptions (CSP)'!$V$10,'Assumptions (CSP)'!$V$5*Model!$AH$3539*AVERAGE('Assumptions (CSP)'!$AD$2:$AF$2)/10^9),0)</f>
        <v>-0.01842654722</v>
      </c>
      <c r="AJ3684" s="95">
        <f>IF($AH$3539&gt;0,IPMT('Assumptions (CSP)'!$V$7,Model!Y$1,'Assumptions (CSP)'!$V$10,'Assumptions (CSP)'!$V$5*Model!$AH$3539*AVERAGE('Assumptions (CSP)'!$AD$2:$AF$2)/10^9),0)</f>
        <v>-0.01746992097</v>
      </c>
      <c r="AK3684" s="95">
        <f>IF($AH$3539&gt;0,IPMT('Assumptions (CSP)'!$V$7,Model!Z$1,'Assumptions (CSP)'!$V$10,'Assumptions (CSP)'!$V$5*Model!$AH$3539*AVERAGE('Assumptions (CSP)'!$AD$2:$AF$2)/10^9),0)</f>
        <v>-0.01646785496</v>
      </c>
      <c r="AL3684" s="95">
        <f>IF($AH$3539&gt;0,IPMT('Assumptions (CSP)'!$V$7,Model!AA$1,'Assumptions (CSP)'!$V$10,'Assumptions (CSP)'!$V$5*Model!$AH$3539*AVERAGE('Assumptions (CSP)'!$AD$2:$AF$2)/10^9),0)</f>
        <v>-0.01541819082</v>
      </c>
      <c r="AM3684" s="95">
        <f>IF($AH$3539&gt;0,IPMT('Assumptions (CSP)'!$V$7,Model!AB$1,'Assumptions (CSP)'!$V$10,'Assumptions (CSP)'!$V$5*Model!$AH$3539*AVERAGE('Assumptions (CSP)'!$AD$2:$AF$2)/10^9),0)</f>
        <v>-0.01431866764</v>
      </c>
      <c r="AN3684" s="95">
        <f>IF($AH$3539&gt;0,IPMT('Assumptions (CSP)'!$V$7,Model!AC$1,'Assumptions (CSP)'!$V$10,'Assumptions (CSP)'!$V$5*Model!$AH$3539*AVERAGE('Assumptions (CSP)'!$AD$2:$AF$2)/10^9),0)</f>
        <v>-0.0131669171</v>
      </c>
      <c r="AO3684" s="95">
        <f>IF($AH$3539&gt;0,IPMT('Assumptions (CSP)'!$V$7,Model!AD$1,'Assumptions (CSP)'!$V$10,'Assumptions (CSP)'!$V$5*Model!$AH$3539*AVERAGE('Assumptions (CSP)'!$AD$2:$AF$2)/10^9),0)</f>
        <v>-0.01196045841</v>
      </c>
      <c r="AP3684" s="95">
        <f>IF($AH$3539&gt;0,IPMT('Assumptions (CSP)'!$V$7,Model!AE$1,'Assumptions (CSP)'!$V$10,'Assumptions (CSP)'!$V$5*Model!$AH$3539*AVERAGE('Assumptions (CSP)'!$AD$2:$AF$2)/10^9),0)</f>
        <v>-0.01069669293</v>
      </c>
      <c r="AQ3684" s="95">
        <f>IF($AH$3539&gt;0,IPMT('Assumptions (CSP)'!$V$7,Model!AF$1,'Assumptions (CSP)'!$V$10,'Assumptions (CSP)'!$V$5*Model!$AH$3539*AVERAGE('Assumptions (CSP)'!$AD$2:$AF$2)/10^9),0)</f>
        <v>-0.009372898599</v>
      </c>
      <c r="AR3684" s="95">
        <f>IF($AH$3539&gt;0,IPMT('Assumptions (CSP)'!$V$7,Model!AG$1,'Assumptions (CSP)'!$V$10,'Assumptions (CSP)'!$V$5*Model!$AH$3539*AVERAGE('Assumptions (CSP)'!$AD$2:$AF$2)/10^9),0)</f>
        <v>-0.007986224032</v>
      </c>
      <c r="AS3684" s="95">
        <f>IF($AH$3539&gt;0,IPMT('Assumptions (CSP)'!$V$7,Model!AH$1,'Assumptions (CSP)'!$V$10,'Assumptions (CSP)'!$V$5*Model!$AH$3539*AVERAGE('Assumptions (CSP)'!$AD$2:$AF$2)/10^9),0)</f>
        <v>-0.006533682423</v>
      </c>
      <c r="AT3684" s="95">
        <f>IF($AH$3539&gt;0,IPMT('Assumptions (CSP)'!$V$7,Model!AI$1,'Assumptions (CSP)'!$V$10,'Assumptions (CSP)'!$V$5*Model!$AH$3539*AVERAGE('Assumptions (CSP)'!$AD$2:$AF$2)/10^9),0)</f>
        <v>-0.005012145087</v>
      </c>
      <c r="AU3684" s="95">
        <f>IF($AH$3539&gt;0,IPMT('Assumptions (CSP)'!$V$7,Model!AJ$1,'Assumptions (CSP)'!$V$10,'Assumptions (CSP)'!$V$5*Model!$AH$3539*AVERAGE('Assumptions (CSP)'!$AD$2:$AF$2)/10^9),0)</f>
        <v>-0.003418334728</v>
      </c>
      <c r="AV3684" s="95">
        <f>IF($AH$3539&gt;0,IPMT('Assumptions (CSP)'!$V$7,Model!AK$1,'Assumptions (CSP)'!$V$10,'Assumptions (CSP)'!$V$5*Model!$AH$3539*AVERAGE('Assumptions (CSP)'!$AD$2:$AF$2)/10^9),0)</f>
        <v>-0.001748818378</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-0.0191130429</v>
      </c>
      <c r="AJ3685" s="95">
        <f>IF($AI$3539&gt;0,IPMT('Assumptions (CSP)'!$V$7,Model!X$1,'Assumptions (CSP)'!$V$10,'Assumptions (CSP)'!$V$5*Model!$AI$3539*AVERAGE('Assumptions (CSP)'!$AE$2:$AG$2)/10^9),0)</f>
        <v>-0.01821050333</v>
      </c>
      <c r="AK3685" s="95">
        <f>IF($AI$3539&gt;0,IPMT('Assumptions (CSP)'!$V$7,Model!Y$1,'Assumptions (CSP)'!$V$10,'Assumptions (CSP)'!$V$5*Model!$AI$3539*AVERAGE('Assumptions (CSP)'!$AE$2:$AG$2)/10^9),0)</f>
        <v>-0.01726509313</v>
      </c>
      <c r="AL3685" s="95">
        <f>IF($AI$3539&gt;0,IPMT('Assumptions (CSP)'!$V$7,Model!Z$1,'Assumptions (CSP)'!$V$10,'Assumptions (CSP)'!$V$5*Model!$AI$3539*AVERAGE('Assumptions (CSP)'!$AE$2:$AG$2)/10^9),0)</f>
        <v>-0.01627477595</v>
      </c>
      <c r="AM3685" s="95">
        <f>IF($AI$3539&gt;0,IPMT('Assumptions (CSP)'!$V$7,Model!AA$1,'Assumptions (CSP)'!$V$10,'Assumptions (CSP)'!$V$5*Model!$AI$3539*AVERAGE('Assumptions (CSP)'!$AE$2:$AG$2)/10^9),0)</f>
        <v>-0.0152374187</v>
      </c>
      <c r="AN3685" s="95">
        <f>IF($AI$3539&gt;0,IPMT('Assumptions (CSP)'!$V$7,Model!AB$1,'Assumptions (CSP)'!$V$10,'Assumptions (CSP)'!$V$5*Model!$AI$3539*AVERAGE('Assumptions (CSP)'!$AE$2:$AG$2)/10^9),0)</f>
        <v>-0.01415078699</v>
      </c>
      <c r="AO3685" s="95">
        <f>IF($AI$3539&gt;0,IPMT('Assumptions (CSP)'!$V$7,Model!AC$1,'Assumptions (CSP)'!$V$10,'Assumptions (CSP)'!$V$5*Model!$AI$3539*AVERAGE('Assumptions (CSP)'!$AE$2:$AG$2)/10^9),0)</f>
        <v>-0.01301254026</v>
      </c>
      <c r="AP3685" s="95">
        <f>IF($AI$3539&gt;0,IPMT('Assumptions (CSP)'!$V$7,Model!AD$1,'Assumptions (CSP)'!$V$10,'Assumptions (CSP)'!$V$5*Model!$AI$3539*AVERAGE('Assumptions (CSP)'!$AE$2:$AG$2)/10^9),0)</f>
        <v>-0.01182022682</v>
      </c>
      <c r="AQ3685" s="95">
        <f>IF($AI$3539&gt;0,IPMT('Assumptions (CSP)'!$V$7,Model!AE$1,'Assumptions (CSP)'!$V$10,'Assumptions (CSP)'!$V$5*Model!$AI$3539*AVERAGE('Assumptions (CSP)'!$AE$2:$AG$2)/10^9),0)</f>
        <v>-0.01057127849</v>
      </c>
      <c r="AR3685" s="95">
        <f>IF($AI$3539&gt;0,IPMT('Assumptions (CSP)'!$V$7,Model!AF$1,'Assumptions (CSP)'!$V$10,'Assumptions (CSP)'!$V$5*Model!$AI$3539*AVERAGE('Assumptions (CSP)'!$AE$2:$AG$2)/10^9),0)</f>
        <v>-0.009263005111</v>
      </c>
      <c r="AS3685" s="95">
        <f>IF($AI$3539&gt;0,IPMT('Assumptions (CSP)'!$V$7,Model!AG$1,'Assumptions (CSP)'!$V$10,'Assumptions (CSP)'!$V$5*Model!$AI$3539*AVERAGE('Assumptions (CSP)'!$AE$2:$AG$2)/10^9),0)</f>
        <v>-0.007892588749</v>
      </c>
      <c r="AT3685" s="95">
        <f>IF($AI$3539&gt;0,IPMT('Assumptions (CSP)'!$V$7,Model!AH$1,'Assumptions (CSP)'!$V$10,'Assumptions (CSP)'!$V$5*Model!$AI$3539*AVERAGE('Assumptions (CSP)'!$AE$2:$AG$2)/10^9),0)</f>
        <v>-0.006457077609</v>
      </c>
      <c r="AU3685" s="95">
        <f>IF($AI$3539&gt;0,IPMT('Assumptions (CSP)'!$V$7,Model!AI$1,'Assumptions (CSP)'!$V$10,'Assumptions (CSP)'!$V$5*Model!$AI$3539*AVERAGE('Assumptions (CSP)'!$AE$2:$AG$2)/10^9),0)</f>
        <v>-0.004953379691</v>
      </c>
      <c r="AV3685" s="95">
        <f>IF($AI$3539&gt;0,IPMT('Assumptions (CSP)'!$V$7,Model!AJ$1,'Assumptions (CSP)'!$V$10,'Assumptions (CSP)'!$V$5*Model!$AI$3539*AVERAGE('Assumptions (CSP)'!$AE$2:$AG$2)/10^9),0)</f>
        <v>-0.003378256121</v>
      </c>
      <c r="AW3685" s="95">
        <f>IF($AI$3539&gt;0,IPMT('Assumptions (CSP)'!$V$7,Model!AK$1,'Assumptions (CSP)'!$V$10,'Assumptions (CSP)'!$V$5*Model!$AI$3539*AVERAGE('Assumptions (CSP)'!$AE$2:$AG$2)/10^9),0)</f>
        <v>-0.001728314182</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-0.01901057747</v>
      </c>
      <c r="AK3686" s="95">
        <f>IF($AJ$3539&gt;0,IPMT('Assumptions (CSP)'!$V$7,Model!X$1,'Assumptions (CSP)'!$V$10,'Assumptions (CSP)'!$V$5*Model!$AJ$3539*AVERAGE('Assumptions (CSP)'!$AF$2:$AH$2)/10^9),0)</f>
        <v>-0.01811287644</v>
      </c>
      <c r="AL3686" s="95">
        <f>IF($AJ$3539&gt;0,IPMT('Assumptions (CSP)'!$V$7,Model!Y$1,'Assumptions (CSP)'!$V$10,'Assumptions (CSP)'!$V$5*Model!$AJ$3539*AVERAGE('Assumptions (CSP)'!$AF$2:$AH$2)/10^9),0)</f>
        <v>-0.01717253461</v>
      </c>
      <c r="AM3686" s="95">
        <f>IF($AJ$3539&gt;0,IPMT('Assumptions (CSP)'!$V$7,Model!Z$1,'Assumptions (CSP)'!$V$10,'Assumptions (CSP)'!$V$5*Model!$AJ$3539*AVERAGE('Assumptions (CSP)'!$AF$2:$AH$2)/10^9),0)</f>
        <v>-0.01618752653</v>
      </c>
      <c r="AN3686" s="95">
        <f>IF($AJ$3539&gt;0,IPMT('Assumptions (CSP)'!$V$7,Model!AA$1,'Assumptions (CSP)'!$V$10,'Assumptions (CSP)'!$V$5*Model!$AJ$3539*AVERAGE('Assumptions (CSP)'!$AF$2:$AH$2)/10^9),0)</f>
        <v>-0.01515573058</v>
      </c>
      <c r="AO3686" s="95">
        <f>IF($AJ$3539&gt;0,IPMT('Assumptions (CSP)'!$V$7,Model!AB$1,'Assumptions (CSP)'!$V$10,'Assumptions (CSP)'!$V$5*Model!$AJ$3539*AVERAGE('Assumptions (CSP)'!$AF$2:$AH$2)/10^9),0)</f>
        <v>-0.01407492432</v>
      </c>
      <c r="AP3686" s="95">
        <f>IF($AJ$3539&gt;0,IPMT('Assumptions (CSP)'!$V$7,Model!AC$1,'Assumptions (CSP)'!$V$10,'Assumptions (CSP)'!$V$5*Model!$AJ$3539*AVERAGE('Assumptions (CSP)'!$AF$2:$AH$2)/10^9),0)</f>
        <v>-0.01294277976</v>
      </c>
      <c r="AQ3686" s="95">
        <f>IF($AJ$3539&gt;0,IPMT('Assumptions (CSP)'!$V$7,Model!AD$1,'Assumptions (CSP)'!$V$10,'Assumptions (CSP)'!$V$5*Model!$AJ$3539*AVERAGE('Assumptions (CSP)'!$AF$2:$AH$2)/10^9),0)</f>
        <v>-0.01175685834</v>
      </c>
      <c r="AR3686" s="95">
        <f>IF($AJ$3539&gt;0,IPMT('Assumptions (CSP)'!$V$7,Model!AE$1,'Assumptions (CSP)'!$V$10,'Assumptions (CSP)'!$V$5*Model!$AJ$3539*AVERAGE('Assumptions (CSP)'!$AF$2:$AH$2)/10^9),0)</f>
        <v>-0.01051460564</v>
      </c>
      <c r="AS3686" s="95">
        <f>IF($AJ$3539&gt;0,IPMT('Assumptions (CSP)'!$V$7,Model!AF$1,'Assumptions (CSP)'!$V$10,'Assumptions (CSP)'!$V$5*Model!$AJ$3539*AVERAGE('Assumptions (CSP)'!$AF$2:$AH$2)/10^9),0)</f>
        <v>-0.009213345947</v>
      </c>
      <c r="AT3686" s="95">
        <f>IF($AJ$3539&gt;0,IPMT('Assumptions (CSP)'!$V$7,Model!AG$1,'Assumptions (CSP)'!$V$10,'Assumptions (CSP)'!$V$5*Model!$AJ$3539*AVERAGE('Assumptions (CSP)'!$AF$2:$AH$2)/10^9),0)</f>
        <v>-0.007850276415</v>
      </c>
      <c r="AU3686" s="95">
        <f>IF($AJ$3539&gt;0,IPMT('Assumptions (CSP)'!$V$7,Model!AH$1,'Assumptions (CSP)'!$V$10,'Assumptions (CSP)'!$V$5*Model!$AJ$3539*AVERAGE('Assumptions (CSP)'!$AF$2:$AH$2)/10^9),0)</f>
        <v>-0.006422461081</v>
      </c>
      <c r="AV3686" s="95">
        <f>IF($AJ$3539&gt;0,IPMT('Assumptions (CSP)'!$V$7,Model!AI$1,'Assumptions (CSP)'!$V$10,'Assumptions (CSP)'!$V$5*Model!$AJ$3539*AVERAGE('Assumptions (CSP)'!$AF$2:$AH$2)/10^9),0)</f>
        <v>-0.004926824518</v>
      </c>
      <c r="AW3686" s="95">
        <f>IF($AJ$3539&gt;0,IPMT('Assumptions (CSP)'!$V$7,Model!AJ$1,'Assumptions (CSP)'!$V$10,'Assumptions (CSP)'!$V$5*Model!$AJ$3539*AVERAGE('Assumptions (CSP)'!$AF$2:$AH$2)/10^9),0)</f>
        <v>-0.003360145219</v>
      </c>
      <c r="AX3686" s="95">
        <f>IF($AJ$3539&gt;0,IPMT('Assumptions (CSP)'!$V$7,Model!AK$1,'Assumptions (CSP)'!$V$10,'Assumptions (CSP)'!$V$5*Model!$AJ$3539*AVERAGE('Assumptions (CSP)'!$AF$2:$AH$2)/10^9),0)</f>
        <v>-0.001719048653</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-0.0190102729</v>
      </c>
      <c r="AL3687" s="95">
        <f>IF($AK$3539&gt;0,IPMT('Assumptions (CSP)'!$V$7,Model!X$1,'Assumptions (CSP)'!$V$10,'Assumptions (CSP)'!$V$5*Model!$AK$3539*AVERAGE('Assumptions (CSP)'!$AG$2:$AI$2)/10^9),0)</f>
        <v>-0.01811258625</v>
      </c>
      <c r="AM3687" s="95">
        <f>IF($AK$3539&gt;0,IPMT('Assumptions (CSP)'!$V$7,Model!Y$1,'Assumptions (CSP)'!$V$10,'Assumptions (CSP)'!$V$5*Model!$AK$3539*AVERAGE('Assumptions (CSP)'!$AG$2:$AI$2)/10^9),0)</f>
        <v>-0.01717225948</v>
      </c>
      <c r="AN3687" s="95">
        <f>IF($AK$3539&gt;0,IPMT('Assumptions (CSP)'!$V$7,Model!Z$1,'Assumptions (CSP)'!$V$10,'Assumptions (CSP)'!$V$5*Model!$AK$3539*AVERAGE('Assumptions (CSP)'!$AG$2:$AI$2)/10^9),0)</f>
        <v>-0.01618726719</v>
      </c>
      <c r="AO3687" s="95">
        <f>IF($AK$3539&gt;0,IPMT('Assumptions (CSP)'!$V$7,Model!AA$1,'Assumptions (CSP)'!$V$10,'Assumptions (CSP)'!$V$5*Model!$AK$3539*AVERAGE('Assumptions (CSP)'!$AG$2:$AI$2)/10^9),0)</f>
        <v>-0.01515548777</v>
      </c>
      <c r="AP3687" s="95">
        <f>IF($AK$3539&gt;0,IPMT('Assumptions (CSP)'!$V$7,Model!AB$1,'Assumptions (CSP)'!$V$10,'Assumptions (CSP)'!$V$5*Model!$AK$3539*AVERAGE('Assumptions (CSP)'!$AG$2:$AI$2)/10^9),0)</f>
        <v>-0.01407469882</v>
      </c>
      <c r="AQ3687" s="95">
        <f>IF($AK$3539&gt;0,IPMT('Assumptions (CSP)'!$V$7,Model!AC$1,'Assumptions (CSP)'!$V$10,'Assumptions (CSP)'!$V$5*Model!$AK$3539*AVERAGE('Assumptions (CSP)'!$AG$2:$AI$2)/10^9),0)</f>
        <v>-0.0129425724</v>
      </c>
      <c r="AR3687" s="95">
        <f>IF($AK$3539&gt;0,IPMT('Assumptions (CSP)'!$V$7,Model!AD$1,'Assumptions (CSP)'!$V$10,'Assumptions (CSP)'!$V$5*Model!$AK$3539*AVERAGE('Assumptions (CSP)'!$AG$2:$AI$2)/10^9),0)</f>
        <v>-0.01175666998</v>
      </c>
      <c r="AS3687" s="95">
        <f>IF($AK$3539&gt;0,IPMT('Assumptions (CSP)'!$V$7,Model!AE$1,'Assumptions (CSP)'!$V$10,'Assumptions (CSP)'!$V$5*Model!$AK$3539*AVERAGE('Assumptions (CSP)'!$AG$2:$AI$2)/10^9),0)</f>
        <v>-0.01051443719</v>
      </c>
      <c r="AT3687" s="95">
        <f>IF($AK$3539&gt;0,IPMT('Assumptions (CSP)'!$V$7,Model!AF$1,'Assumptions (CSP)'!$V$10,'Assumptions (CSP)'!$V$5*Model!$AK$3539*AVERAGE('Assumptions (CSP)'!$AG$2:$AI$2)/10^9),0)</f>
        <v>-0.009213198337</v>
      </c>
      <c r="AU3687" s="95">
        <f>IF($AK$3539&gt;0,IPMT('Assumptions (CSP)'!$V$7,Model!AG$1,'Assumptions (CSP)'!$V$10,'Assumptions (CSP)'!$V$5*Model!$AK$3539*AVERAGE('Assumptions (CSP)'!$AG$2:$AI$2)/10^9),0)</f>
        <v>-0.007850150644</v>
      </c>
      <c r="AV3687" s="95">
        <f>IF($AK$3539&gt;0,IPMT('Assumptions (CSP)'!$V$7,Model!AH$1,'Assumptions (CSP)'!$V$10,'Assumptions (CSP)'!$V$5*Model!$AK$3539*AVERAGE('Assumptions (CSP)'!$AG$2:$AI$2)/10^9),0)</f>
        <v>-0.006422358185</v>
      </c>
      <c r="AW3687" s="95">
        <f>IF($AK$3539&gt;0,IPMT('Assumptions (CSP)'!$V$7,Model!AI$1,'Assumptions (CSP)'!$V$10,'Assumptions (CSP)'!$V$5*Model!$AK$3539*AVERAGE('Assumptions (CSP)'!$AG$2:$AI$2)/10^9),0)</f>
        <v>-0.004926745584</v>
      </c>
      <c r="AX3687" s="95">
        <f>IF($AK$3539&gt;0,IPMT('Assumptions (CSP)'!$V$7,Model!AJ$1,'Assumptions (CSP)'!$V$10,'Assumptions (CSP)'!$V$5*Model!$AK$3539*AVERAGE('Assumptions (CSP)'!$AG$2:$AI$2)/10^9),0)</f>
        <v>-0.003360091385</v>
      </c>
      <c r="AY3687" s="95">
        <f>IF($AK$3539&gt;0,IPMT('Assumptions (CSP)'!$V$7,Model!AK$1,'Assumptions (CSP)'!$V$10,'Assumptions (CSP)'!$V$5*Model!$AK$3539*AVERAGE('Assumptions (CSP)'!$AG$2:$AI$2)/10^9),0)</f>
        <v>-0.001719021112</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-0.01903424611</v>
      </c>
      <c r="AM3688" s="95">
        <f>IF($AL$3539&gt;0,IPMT('Assumptions (CSP)'!$V$7,Model!X$1,'Assumptions (CSP)'!$V$10,'Assumptions (CSP)'!$V$5*Model!$AL$3539*AVERAGE('Assumptions (CSP)'!$AH$2:$AJ$2)/10^9),0)</f>
        <v>-0.01813542742</v>
      </c>
      <c r="AN3688" s="95">
        <f>IF($AL$3539&gt;0,IPMT('Assumptions (CSP)'!$V$7,Model!Y$1,'Assumptions (CSP)'!$V$10,'Assumptions (CSP)'!$V$5*Model!$AL$3539*AVERAGE('Assumptions (CSP)'!$AH$2:$AJ$2)/10^9),0)</f>
        <v>-0.01719391483</v>
      </c>
      <c r="AO3688" s="95">
        <f>IF($AL$3539&gt;0,IPMT('Assumptions (CSP)'!$V$7,Model!Z$1,'Assumptions (CSP)'!$V$10,'Assumptions (CSP)'!$V$5*Model!$AL$3539*AVERAGE('Assumptions (CSP)'!$AH$2:$AJ$2)/10^9),0)</f>
        <v>-0.0162076804</v>
      </c>
      <c r="AP3688" s="95">
        <f>IF($AL$3539&gt;0,IPMT('Assumptions (CSP)'!$V$7,Model!AA$1,'Assumptions (CSP)'!$V$10,'Assumptions (CSP)'!$V$5*Model!$AL$3539*AVERAGE('Assumptions (CSP)'!$AH$2:$AJ$2)/10^9),0)</f>
        <v>-0.01517459984</v>
      </c>
      <c r="AQ3688" s="95">
        <f>IF($AL$3539&gt;0,IPMT('Assumptions (CSP)'!$V$7,Model!AB$1,'Assumptions (CSP)'!$V$10,'Assumptions (CSP)'!$V$5*Model!$AL$3539*AVERAGE('Assumptions (CSP)'!$AH$2:$AJ$2)/10^9),0)</f>
        <v>-0.01409244795</v>
      </c>
      <c r="AR3688" s="95">
        <f>IF($AL$3539&gt;0,IPMT('Assumptions (CSP)'!$V$7,Model!AC$1,'Assumptions (CSP)'!$V$10,'Assumptions (CSP)'!$V$5*Model!$AL$3539*AVERAGE('Assumptions (CSP)'!$AH$2:$AJ$2)/10^9),0)</f>
        <v>-0.01295889384</v>
      </c>
      <c r="AS3688" s="95">
        <f>IF($AL$3539&gt;0,IPMT('Assumptions (CSP)'!$V$7,Model!AD$1,'Assumptions (CSP)'!$V$10,'Assumptions (CSP)'!$V$5*Model!$AL$3539*AVERAGE('Assumptions (CSP)'!$AH$2:$AJ$2)/10^9),0)</f>
        <v>-0.01177149591</v>
      </c>
      <c r="AT3688" s="95">
        <f>IF($AL$3539&gt;0,IPMT('Assumptions (CSP)'!$V$7,Model!AE$1,'Assumptions (CSP)'!$V$10,'Assumptions (CSP)'!$V$5*Model!$AL$3539*AVERAGE('Assumptions (CSP)'!$AH$2:$AJ$2)/10^9),0)</f>
        <v>-0.01052769659</v>
      </c>
      <c r="AU3688" s="95">
        <f>IF($AL$3539&gt;0,IPMT('Assumptions (CSP)'!$V$7,Model!AF$1,'Assumptions (CSP)'!$V$10,'Assumptions (CSP)'!$V$5*Model!$AL$3539*AVERAGE('Assumptions (CSP)'!$AH$2:$AJ$2)/10^9),0)</f>
        <v>-0.009224816789</v>
      </c>
      <c r="AV3688" s="95">
        <f>IF($AL$3539&gt;0,IPMT('Assumptions (CSP)'!$V$7,Model!AG$1,'Assumptions (CSP)'!$V$10,'Assumptions (CSP)'!$V$5*Model!$AL$3539*AVERAGE('Assumptions (CSP)'!$AH$2:$AJ$2)/10^9),0)</f>
        <v>-0.007860050203</v>
      </c>
      <c r="AW3688" s="95">
        <f>IF($AL$3539&gt;0,IPMT('Assumptions (CSP)'!$V$7,Model!AH$1,'Assumptions (CSP)'!$V$10,'Assumptions (CSP)'!$V$5*Model!$AL$3539*AVERAGE('Assumptions (CSP)'!$AH$2:$AJ$2)/10^9),0)</f>
        <v>-0.006430457203</v>
      </c>
      <c r="AX3688" s="95">
        <f>IF($AL$3539&gt;0,IPMT('Assumptions (CSP)'!$V$7,Model!AI$1,'Assumptions (CSP)'!$V$10,'Assumptions (CSP)'!$V$5*Model!$AL$3539*AVERAGE('Assumptions (CSP)'!$AH$2:$AJ$2)/10^9),0)</f>
        <v>-0.004932958536</v>
      </c>
      <c r="AY3688" s="95">
        <f>IF($AL$3539&gt;0,IPMT('Assumptions (CSP)'!$V$7,Model!AJ$1,'Assumptions (CSP)'!$V$10,'Assumptions (CSP)'!$V$5*Model!$AL$3539*AVERAGE('Assumptions (CSP)'!$AH$2:$AJ$2)/10^9),0)</f>
        <v>-0.003364328683</v>
      </c>
      <c r="AZ3688" s="95">
        <f>IF($AL$3539&gt;0,IPMT('Assumptions (CSP)'!$V$7,Model!AK$1,'Assumptions (CSP)'!$V$10,'Assumptions (CSP)'!$V$5*Model!$AL$3539*AVERAGE('Assumptions (CSP)'!$AH$2:$AJ$2)/10^9),0)</f>
        <v>-0.001721188911</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-0.01908816442</v>
      </c>
      <c r="AN3689" s="95">
        <f>IF($AM$3539&gt;0,IPMT('Assumptions (CSP)'!$V$7,Model!X$1,'Assumptions (CSP)'!$V$10,'Assumptions (CSP)'!$V$5*Model!$AM$3539*AVERAGE('Assumptions (CSP)'!$AI$2:$AK$2)/10^9),0)</f>
        <v>-0.01818679964</v>
      </c>
      <c r="AO3689" s="95">
        <f>IF($AM$3539&gt;0,IPMT('Assumptions (CSP)'!$V$7,Model!Y$1,'Assumptions (CSP)'!$V$10,'Assumptions (CSP)'!$V$5*Model!$AM$3539*AVERAGE('Assumptions (CSP)'!$AI$2:$AK$2)/10^9),0)</f>
        <v>-0.01724262003</v>
      </c>
      <c r="AP3689" s="95">
        <f>IF($AM$3539&gt;0,IPMT('Assumptions (CSP)'!$V$7,Model!Z$1,'Assumptions (CSP)'!$V$10,'Assumptions (CSP)'!$V$5*Model!$AM$3539*AVERAGE('Assumptions (CSP)'!$AI$2:$AK$2)/10^9),0)</f>
        <v>-0.0162535919</v>
      </c>
      <c r="AQ3689" s="95">
        <f>IF($AM$3539&gt;0,IPMT('Assumptions (CSP)'!$V$7,Model!AA$1,'Assumptions (CSP)'!$V$10,'Assumptions (CSP)'!$V$5*Model!$AM$3539*AVERAGE('Assumptions (CSP)'!$AI$2:$AK$2)/10^9),0)</f>
        <v>-0.01521758493</v>
      </c>
      <c r="AR3689" s="95">
        <f>IF($AM$3539&gt;0,IPMT('Assumptions (CSP)'!$V$7,Model!AB$1,'Assumptions (CSP)'!$V$10,'Assumptions (CSP)'!$V$5*Model!$AM$3539*AVERAGE('Assumptions (CSP)'!$AI$2:$AK$2)/10^9),0)</f>
        <v>-0.01413236762</v>
      </c>
      <c r="AS3689" s="95">
        <f>IF($AM$3539&gt;0,IPMT('Assumptions (CSP)'!$V$7,Model!AC$1,'Assumptions (CSP)'!$V$10,'Assumptions (CSP)'!$V$5*Model!$AM$3539*AVERAGE('Assumptions (CSP)'!$AI$2:$AK$2)/10^9),0)</f>
        <v>-0.0129956025</v>
      </c>
      <c r="AT3689" s="95">
        <f>IF($AM$3539&gt;0,IPMT('Assumptions (CSP)'!$V$7,Model!AD$1,'Assumptions (CSP)'!$V$10,'Assumptions (CSP)'!$V$5*Model!$AM$3539*AVERAGE('Assumptions (CSP)'!$AI$2:$AK$2)/10^9),0)</f>
        <v>-0.01180484103</v>
      </c>
      <c r="AU3689" s="95">
        <f>IF($AM$3539&gt;0,IPMT('Assumptions (CSP)'!$V$7,Model!AE$1,'Assumptions (CSP)'!$V$10,'Assumptions (CSP)'!$V$5*Model!$AM$3539*AVERAGE('Assumptions (CSP)'!$AI$2:$AK$2)/10^9),0)</f>
        <v>-0.01055751839</v>
      </c>
      <c r="AV3689" s="95">
        <f>IF($AM$3539&gt;0,IPMT('Assumptions (CSP)'!$V$7,Model!AF$1,'Assumptions (CSP)'!$V$10,'Assumptions (CSP)'!$V$5*Model!$AM$3539*AVERAGE('Assumptions (CSP)'!$AI$2:$AK$2)/10^9),0)</f>
        <v>-0.009250947926</v>
      </c>
      <c r="AW3689" s="95">
        <f>IF($AM$3539&gt;0,IPMT('Assumptions (CSP)'!$V$7,Model!AG$1,'Assumptions (CSP)'!$V$10,'Assumptions (CSP)'!$V$5*Model!$AM$3539*AVERAGE('Assumptions (CSP)'!$AI$2:$AK$2)/10^9),0)</f>
        <v>-0.007882315366</v>
      </c>
      <c r="AX3689" s="95">
        <f>IF($AM$3539&gt;0,IPMT('Assumptions (CSP)'!$V$7,Model!AH$1,'Assumptions (CSP)'!$V$10,'Assumptions (CSP)'!$V$5*Model!$AM$3539*AVERAGE('Assumptions (CSP)'!$AI$2:$AK$2)/10^9),0)</f>
        <v>-0.006448672758</v>
      </c>
      <c r="AY3689" s="95">
        <f>IF($AM$3539&gt;0,IPMT('Assumptions (CSP)'!$V$7,Model!AI$1,'Assumptions (CSP)'!$V$10,'Assumptions (CSP)'!$V$5*Model!$AM$3539*AVERAGE('Assumptions (CSP)'!$AI$2:$AK$2)/10^9),0)</f>
        <v>-0.004946932127</v>
      </c>
      <c r="AZ3689" s="95">
        <f>IF($AM$3539&gt;0,IPMT('Assumptions (CSP)'!$V$7,Model!AJ$1,'Assumptions (CSP)'!$V$10,'Assumptions (CSP)'!$V$5*Model!$AM$3539*AVERAGE('Assumptions (CSP)'!$AI$2:$AK$2)/10^9),0)</f>
        <v>-0.003373858816</v>
      </c>
      <c r="BA3689" s="95">
        <f>IF($AM$3539&gt;0,IPMT('Assumptions (CSP)'!$V$7,Model!AK$1,'Assumptions (CSP)'!$V$10,'Assumptions (CSP)'!$V$5*Model!$AM$3539*AVERAGE('Assumptions (CSP)'!$AI$2:$AK$2)/10^9),0)</f>
        <v>-0.001726064522</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-0.01915996159</v>
      </c>
      <c r="AO3690" s="95">
        <f>IF($AN$3539&gt;0,IPMT('Assumptions (CSP)'!$V$7,Model!X$1,'Assumptions (CSP)'!$V$10,'Assumptions (CSP)'!$V$5*Model!$AN$3539*AVERAGE('Assumptions (CSP)'!$AJ$2:$AL$2)/10^9),0)</f>
        <v>-0.01825520647</v>
      </c>
      <c r="AP3690" s="95">
        <f>IF($AN$3539&gt;0,IPMT('Assumptions (CSP)'!$V$7,Model!Y$1,'Assumptions (CSP)'!$V$10,'Assumptions (CSP)'!$V$5*Model!$AN$3539*AVERAGE('Assumptions (CSP)'!$AJ$2:$AL$2)/10^9),0)</f>
        <v>-0.01730747548</v>
      </c>
      <c r="AQ3690" s="95">
        <f>IF($AN$3539&gt;0,IPMT('Assumptions (CSP)'!$V$7,Model!Z$1,'Assumptions (CSP)'!$V$10,'Assumptions (CSP)'!$V$5*Model!$AN$3539*AVERAGE('Assumptions (CSP)'!$AJ$2:$AL$2)/10^9),0)</f>
        <v>-0.01631472727</v>
      </c>
      <c r="AR3690" s="95">
        <f>IF($AN$3539&gt;0,IPMT('Assumptions (CSP)'!$V$7,Model!AA$1,'Assumptions (CSP)'!$V$10,'Assumptions (CSP)'!$V$5*Model!$AN$3539*AVERAGE('Assumptions (CSP)'!$AJ$2:$AL$2)/10^9),0)</f>
        <v>-0.01527482352</v>
      </c>
      <c r="AS3690" s="95">
        <f>IF($AN$3539&gt;0,IPMT('Assumptions (CSP)'!$V$7,Model!AB$1,'Assumptions (CSP)'!$V$10,'Assumptions (CSP)'!$V$5*Model!$AN$3539*AVERAGE('Assumptions (CSP)'!$AJ$2:$AL$2)/10^9),0)</f>
        <v>-0.01418552434</v>
      </c>
      <c r="AT3690" s="95">
        <f>IF($AN$3539&gt;0,IPMT('Assumptions (CSP)'!$V$7,Model!AC$1,'Assumptions (CSP)'!$V$10,'Assumptions (CSP)'!$V$5*Model!$AN$3539*AVERAGE('Assumptions (CSP)'!$AJ$2:$AL$2)/10^9),0)</f>
        <v>-0.01304448344</v>
      </c>
      <c r="AU3690" s="95">
        <f>IF($AN$3539&gt;0,IPMT('Assumptions (CSP)'!$V$7,Model!AD$1,'Assumptions (CSP)'!$V$10,'Assumptions (CSP)'!$V$5*Model!$AN$3539*AVERAGE('Assumptions (CSP)'!$AJ$2:$AL$2)/10^9),0)</f>
        <v>-0.01184924311</v>
      </c>
      <c r="AV3690" s="95">
        <f>IF($AN$3539&gt;0,IPMT('Assumptions (CSP)'!$V$7,Model!AE$1,'Assumptions (CSP)'!$V$10,'Assumptions (CSP)'!$V$5*Model!$AN$3539*AVERAGE('Assumptions (CSP)'!$AJ$2:$AL$2)/10^9),0)</f>
        <v>-0.01059722886</v>
      </c>
      <c r="AW3690" s="95">
        <f>IF($AN$3539&gt;0,IPMT('Assumptions (CSP)'!$V$7,Model!AF$1,'Assumptions (CSP)'!$V$10,'Assumptions (CSP)'!$V$5*Model!$AN$3539*AVERAGE('Assumptions (CSP)'!$AJ$2:$AL$2)/10^9),0)</f>
        <v>-0.009285743936</v>
      </c>
      <c r="AX3690" s="95">
        <f>IF($AN$3539&gt;0,IPMT('Assumptions (CSP)'!$V$7,Model!AG$1,'Assumptions (CSP)'!$V$10,'Assumptions (CSP)'!$V$5*Model!$AN$3539*AVERAGE('Assumptions (CSP)'!$AJ$2:$AL$2)/10^9),0)</f>
        <v>-0.007911963475</v>
      </c>
      <c r="AY3690" s="95">
        <f>IF($AN$3539&gt;0,IPMT('Assumptions (CSP)'!$V$7,Model!AH$1,'Assumptions (CSP)'!$V$10,'Assumptions (CSP)'!$V$5*Model!$AN$3539*AVERAGE('Assumptions (CSP)'!$AJ$2:$AL$2)/10^9),0)</f>
        <v>-0.006472928443</v>
      </c>
      <c r="AZ3690" s="95">
        <f>IF($AN$3539&gt;0,IPMT('Assumptions (CSP)'!$V$7,Model!AI$1,'Assumptions (CSP)'!$V$10,'Assumptions (CSP)'!$V$5*Model!$AN$3539*AVERAGE('Assumptions (CSP)'!$AJ$2:$AL$2)/10^9),0)</f>
        <v>-0.004965539247</v>
      </c>
      <c r="BA3690" s="95">
        <f>IF($AN$3539&gt;0,IPMT('Assumptions (CSP)'!$V$7,Model!AJ$1,'Assumptions (CSP)'!$V$10,'Assumptions (CSP)'!$V$5*Model!$AN$3539*AVERAGE('Assumptions (CSP)'!$AJ$2:$AL$2)/10^9),0)</f>
        <v>-0.003386549064</v>
      </c>
      <c r="BB3690" s="95">
        <f>IF($AN$3539&gt;0,IPMT('Assumptions (CSP)'!$V$7,Model!AK$1,'Assumptions (CSP)'!$V$10,'Assumptions (CSP)'!$V$5*Model!$AN$3539*AVERAGE('Assumptions (CSP)'!$AJ$2:$AL$2)/10^9),0)</f>
        <v>-0.001732556847</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-0.01929014584</v>
      </c>
      <c r="AP3691" s="95">
        <f>IF($AO$3539&gt;0,IPMT('Assumptions (CSP)'!$V$7,Model!X$1,'Assumptions (CSP)'!$V$10,'Assumptions (CSP)'!$V$5*Model!$AO$3539*AVERAGE('Assumptions (CSP)'!$AK$2:$AM$2)/10^9),0)</f>
        <v>-0.01837924327</v>
      </c>
      <c r="AQ3691" s="95">
        <f>IF($AO$3539&gt;0,IPMT('Assumptions (CSP)'!$V$7,Model!Y$1,'Assumptions (CSP)'!$V$10,'Assumptions (CSP)'!$V$5*Model!$AO$3539*AVERAGE('Assumptions (CSP)'!$AK$2:$AM$2)/10^9),0)</f>
        <v>-0.01742507282</v>
      </c>
      <c r="AR3691" s="95">
        <f>IF($AO$3539&gt;0,IPMT('Assumptions (CSP)'!$V$7,Model!Z$1,'Assumptions (CSP)'!$V$10,'Assumptions (CSP)'!$V$5*Model!$AO$3539*AVERAGE('Assumptions (CSP)'!$AK$2:$AM$2)/10^9),0)</f>
        <v>-0.01642557929</v>
      </c>
      <c r="AS3691" s="95">
        <f>IF($AO$3539&gt;0,IPMT('Assumptions (CSP)'!$V$7,Model!AA$1,'Assumptions (CSP)'!$V$10,'Assumptions (CSP)'!$V$5*Model!$AO$3539*AVERAGE('Assumptions (CSP)'!$AK$2:$AM$2)/10^9),0)</f>
        <v>-0.01537860981</v>
      </c>
      <c r="AT3691" s="95">
        <f>IF($AO$3539&gt;0,IPMT('Assumptions (CSP)'!$V$7,Model!AB$1,'Assumptions (CSP)'!$V$10,'Assumptions (CSP)'!$V$5*Model!$AO$3539*AVERAGE('Assumptions (CSP)'!$AK$2:$AM$2)/10^9),0)</f>
        <v>-0.01428190928</v>
      </c>
      <c r="AU3691" s="95">
        <f>IF($AO$3539&gt;0,IPMT('Assumptions (CSP)'!$V$7,Model!AC$1,'Assumptions (CSP)'!$V$10,'Assumptions (CSP)'!$V$5*Model!$AO$3539*AVERAGE('Assumptions (CSP)'!$AK$2:$AM$2)/10^9),0)</f>
        <v>-0.01313311547</v>
      </c>
      <c r="AV3691" s="95">
        <f>IF($AO$3539&gt;0,IPMT('Assumptions (CSP)'!$V$7,Model!AD$1,'Assumptions (CSP)'!$V$10,'Assumptions (CSP)'!$V$5*Model!$AO$3539*AVERAGE('Assumptions (CSP)'!$AK$2:$AM$2)/10^9),0)</f>
        <v>-0.01192975396</v>
      </c>
      <c r="AW3691" s="95">
        <f>IF($AO$3539&gt;0,IPMT('Assumptions (CSP)'!$V$7,Model!AE$1,'Assumptions (CSP)'!$V$10,'Assumptions (CSP)'!$V$5*Model!$AO$3539*AVERAGE('Assumptions (CSP)'!$AK$2:$AM$2)/10^9),0)</f>
        <v>-0.01066923278</v>
      </c>
      <c r="AX3691" s="95">
        <f>IF($AO$3539&gt;0,IPMT('Assumptions (CSP)'!$V$7,Model!AF$1,'Assumptions (CSP)'!$V$10,'Assumptions (CSP)'!$V$5*Model!$AO$3539*AVERAGE('Assumptions (CSP)'!$AK$2:$AM$2)/10^9),0)</f>
        <v>-0.009348836836</v>
      </c>
      <c r="AY3691" s="95">
        <f>IF($AO$3539&gt;0,IPMT('Assumptions (CSP)'!$V$7,Model!AG$1,'Assumptions (CSP)'!$V$10,'Assumptions (CSP)'!$V$5*Model!$AO$3539*AVERAGE('Assumptions (CSP)'!$AK$2:$AM$2)/10^9),0)</f>
        <v>-0.007965722089</v>
      </c>
      <c r="AZ3691" s="95">
        <f>IF($AO$3539&gt;0,IPMT('Assumptions (CSP)'!$V$7,Model!AH$1,'Assumptions (CSP)'!$V$10,'Assumptions (CSP)'!$V$5*Model!$AO$3539*AVERAGE('Assumptions (CSP)'!$AK$2:$AM$2)/10^9),0)</f>
        <v>-0.006516909392</v>
      </c>
      <c r="BA3691" s="95">
        <f>IF($AO$3539&gt;0,IPMT('Assumptions (CSP)'!$V$7,Model!AI$1,'Assumptions (CSP)'!$V$10,'Assumptions (CSP)'!$V$5*Model!$AO$3539*AVERAGE('Assumptions (CSP)'!$AK$2:$AM$2)/10^9),0)</f>
        <v>-0.004999278092</v>
      </c>
      <c r="BB3691" s="95">
        <f>IF($AO$3539&gt;0,IPMT('Assumptions (CSP)'!$V$7,Model!AJ$1,'Assumptions (CSP)'!$V$10,'Assumptions (CSP)'!$V$5*Model!$AO$3539*AVERAGE('Assumptions (CSP)'!$AK$2:$AM$2)/10^9),0)</f>
        <v>-0.003409559304</v>
      </c>
      <c r="BC3691" s="95">
        <f>IF($AO$3539&gt;0,IPMT('Assumptions (CSP)'!$V$7,Model!AK$1,'Assumptions (CSP)'!$V$10,'Assumptions (CSP)'!$V$5*Model!$AO$3539*AVERAGE('Assumptions (CSP)'!$AK$2:$AM$2)/10^9),0)</f>
        <v>-0.001744328875</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-0.01946226064</v>
      </c>
      <c r="AQ3692" s="95">
        <f>IF($AP$3539&gt;0,IPMT('Assumptions (CSP)'!$V$7,Model!X$1,'Assumptions (CSP)'!$V$10,'Assumptions (CSP)'!$V$5*Model!$AP$3539*AVERAGE('Assumptions (CSP)'!$AL$2:$AN$2)/10^9),0)</f>
        <v>-0.01854323061</v>
      </c>
      <c r="AR3692" s="95">
        <f>IF($AP$3539&gt;0,IPMT('Assumptions (CSP)'!$V$7,Model!Y$1,'Assumptions (CSP)'!$V$10,'Assumptions (CSP)'!$V$5*Model!$AP$3539*AVERAGE('Assumptions (CSP)'!$AL$2:$AN$2)/10^9),0)</f>
        <v>-0.01758054666</v>
      </c>
      <c r="AS3692" s="95">
        <f>IF($AP$3539&gt;0,IPMT('Assumptions (CSP)'!$V$7,Model!Z$1,'Assumptions (CSP)'!$V$10,'Assumptions (CSP)'!$V$5*Model!$AP$3539*AVERAGE('Assumptions (CSP)'!$AL$2:$AN$2)/10^9),0)</f>
        <v>-0.01657213522</v>
      </c>
      <c r="AT3692" s="95">
        <f>IF($AP$3539&gt;0,IPMT('Assumptions (CSP)'!$V$7,Model!AA$1,'Assumptions (CSP)'!$V$10,'Assumptions (CSP)'!$V$5*Model!$AP$3539*AVERAGE('Assumptions (CSP)'!$AL$2:$AN$2)/10^9),0)</f>
        <v>-0.01551582424</v>
      </c>
      <c r="AU3692" s="95">
        <f>IF($AP$3539&gt;0,IPMT('Assumptions (CSP)'!$V$7,Model!AB$1,'Assumptions (CSP)'!$V$10,'Assumptions (CSP)'!$V$5*Model!$AP$3539*AVERAGE('Assumptions (CSP)'!$AL$2:$AN$2)/10^9),0)</f>
        <v>-0.01440933848</v>
      </c>
      <c r="AV3692" s="95">
        <f>IF($AP$3539&gt;0,IPMT('Assumptions (CSP)'!$V$7,Model!AC$1,'Assumptions (CSP)'!$V$10,'Assumptions (CSP)'!$V$5*Model!$AP$3539*AVERAGE('Assumptions (CSP)'!$AL$2:$AN$2)/10^9),0)</f>
        <v>-0.01325029465</v>
      </c>
      <c r="AW3692" s="95">
        <f>IF($AP$3539&gt;0,IPMT('Assumptions (CSP)'!$V$7,Model!AD$1,'Assumptions (CSP)'!$V$10,'Assumptions (CSP)'!$V$5*Model!$AP$3539*AVERAGE('Assumptions (CSP)'!$AL$2:$AN$2)/10^9),0)</f>
        <v>-0.01203619625</v>
      </c>
      <c r="AX3692" s="95">
        <f>IF($AP$3539&gt;0,IPMT('Assumptions (CSP)'!$V$7,Model!AE$1,'Assumptions (CSP)'!$V$10,'Assumptions (CSP)'!$V$5*Model!$AP$3539*AVERAGE('Assumptions (CSP)'!$AL$2:$AN$2)/10^9),0)</f>
        <v>-0.01076442816</v>
      </c>
      <c r="AY3692" s="95">
        <f>IF($AP$3539&gt;0,IPMT('Assumptions (CSP)'!$V$7,Model!AF$1,'Assumptions (CSP)'!$V$10,'Assumptions (CSP)'!$V$5*Model!$AP$3539*AVERAGE('Assumptions (CSP)'!$AL$2:$AN$2)/10^9),0)</f>
        <v>-0.009432251093</v>
      </c>
      <c r="AZ3692" s="95">
        <f>IF($AP$3539&gt;0,IPMT('Assumptions (CSP)'!$V$7,Model!AG$1,'Assumptions (CSP)'!$V$10,'Assumptions (CSP)'!$V$5*Model!$AP$3539*AVERAGE('Assumptions (CSP)'!$AL$2:$AN$2)/10^9),0)</f>
        <v>-0.008036795615</v>
      </c>
      <c r="BA3692" s="95">
        <f>IF($AP$3539&gt;0,IPMT('Assumptions (CSP)'!$V$7,Model!AH$1,'Assumptions (CSP)'!$V$10,'Assumptions (CSP)'!$V$5*Model!$AP$3539*AVERAGE('Assumptions (CSP)'!$AL$2:$AN$2)/10^9),0)</f>
        <v>-0.006575056001</v>
      </c>
      <c r="BB3692" s="95">
        <f>IF($AP$3539&gt;0,IPMT('Assumptions (CSP)'!$V$7,Model!AI$1,'Assumptions (CSP)'!$V$10,'Assumptions (CSP)'!$V$5*Model!$AP$3539*AVERAGE('Assumptions (CSP)'!$AL$2:$AN$2)/10^9),0)</f>
        <v>-0.005043883755</v>
      </c>
      <c r="BC3692" s="95">
        <f>IF($AP$3539&gt;0,IPMT('Assumptions (CSP)'!$V$7,Model!AJ$1,'Assumptions (CSP)'!$V$10,'Assumptions (CSP)'!$V$5*Model!$AP$3539*AVERAGE('Assumptions (CSP)'!$AL$2:$AN$2)/10^9),0)</f>
        <v>-0.003439980828</v>
      </c>
      <c r="BD3692" s="95">
        <f>IF($AP$3539&gt;0,IPMT('Assumptions (CSP)'!$V$7,Model!AK$1,'Assumptions (CSP)'!$V$10,'Assumptions (CSP)'!$V$5*Model!$AP$3539*AVERAGE('Assumptions (CSP)'!$AL$2:$AN$2)/10^9),0)</f>
        <v>-0.001759892511</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-0.01968736377</v>
      </c>
      <c r="AR3693" s="95">
        <f>IF($AQ$3539&gt;0,IPMT('Assumptions (CSP)'!$V$7,Model!X$1,'Assumptions (CSP)'!$V$10,'Assumptions (CSP)'!$V$5*Model!$AQ$3539*AVERAGE('Assumptions (CSP)'!$AM$2:$AO$2)/10^9),0)</f>
        <v>-0.01875770411</v>
      </c>
      <c r="AS3693" s="95">
        <f>IF($AQ$3539&gt;0,IPMT('Assumptions (CSP)'!$V$7,Model!Y$1,'Assumptions (CSP)'!$V$10,'Assumptions (CSP)'!$V$5*Model!$AQ$3539*AVERAGE('Assumptions (CSP)'!$AM$2:$AO$2)/10^9),0)</f>
        <v>-0.01778388563</v>
      </c>
      <c r="AT3693" s="95">
        <f>IF($AQ$3539&gt;0,IPMT('Assumptions (CSP)'!$V$7,Model!Z$1,'Assumptions (CSP)'!$V$10,'Assumptions (CSP)'!$V$5*Model!$AQ$3539*AVERAGE('Assumptions (CSP)'!$AM$2:$AO$2)/10^9),0)</f>
        <v>-0.01676381077</v>
      </c>
      <c r="AU3693" s="95">
        <f>IF($AQ$3539&gt;0,IPMT('Assumptions (CSP)'!$V$7,Model!AA$1,'Assumptions (CSP)'!$V$10,'Assumptions (CSP)'!$V$5*Model!$AQ$3539*AVERAGE('Assumptions (CSP)'!$AM$2:$AO$2)/10^9),0)</f>
        <v>-0.01569528235</v>
      </c>
      <c r="AV3693" s="95">
        <f>IF($AQ$3539&gt;0,IPMT('Assumptions (CSP)'!$V$7,Model!AB$1,'Assumptions (CSP)'!$V$10,'Assumptions (CSP)'!$V$5*Model!$AQ$3539*AVERAGE('Assumptions (CSP)'!$AM$2:$AO$2)/10^9),0)</f>
        <v>-0.01457599883</v>
      </c>
      <c r="AW3693" s="95">
        <f>IF($AQ$3539&gt;0,IPMT('Assumptions (CSP)'!$V$7,Model!AC$1,'Assumptions (CSP)'!$V$10,'Assumptions (CSP)'!$V$5*Model!$AQ$3539*AVERAGE('Assumptions (CSP)'!$AM$2:$AO$2)/10^9),0)</f>
        <v>-0.01340354935</v>
      </c>
      <c r="AX3693" s="95">
        <f>IF($AQ$3539&gt;0,IPMT('Assumptions (CSP)'!$V$7,Model!AD$1,'Assumptions (CSP)'!$V$10,'Assumptions (CSP)'!$V$5*Model!$AQ$3539*AVERAGE('Assumptions (CSP)'!$AM$2:$AO$2)/10^9),0)</f>
        <v>-0.01217540851</v>
      </c>
      <c r="AY3693" s="95">
        <f>IF($AQ$3539&gt;0,IPMT('Assumptions (CSP)'!$V$7,Model!AE$1,'Assumptions (CSP)'!$V$10,'Assumptions (CSP)'!$V$5*Model!$AQ$3539*AVERAGE('Assumptions (CSP)'!$AM$2:$AO$2)/10^9),0)</f>
        <v>-0.01088893099</v>
      </c>
      <c r="AZ3693" s="95">
        <f>IF($AQ$3539&gt;0,IPMT('Assumptions (CSP)'!$V$7,Model!AF$1,'Assumptions (CSP)'!$V$10,'Assumptions (CSP)'!$V$5*Model!$AQ$3539*AVERAGE('Assumptions (CSP)'!$AM$2:$AO$2)/10^9),0)</f>
        <v>-0.00954134578</v>
      </c>
      <c r="BA3693" s="95">
        <f>IF($AQ$3539&gt;0,IPMT('Assumptions (CSP)'!$V$7,Model!AG$1,'Assumptions (CSP)'!$V$10,'Assumptions (CSP)'!$V$5*Model!$AQ$3539*AVERAGE('Assumptions (CSP)'!$AM$2:$AO$2)/10^9),0)</f>
        <v>-0.008129750276</v>
      </c>
      <c r="BB3693" s="95">
        <f>IF($AQ$3539&gt;0,IPMT('Assumptions (CSP)'!$V$7,Model!AH$1,'Assumptions (CSP)'!$V$10,'Assumptions (CSP)'!$V$5*Model!$AQ$3539*AVERAGE('Assumptions (CSP)'!$AM$2:$AO$2)/10^9),0)</f>
        <v>-0.006651103984</v>
      </c>
      <c r="BC3693" s="95">
        <f>IF($AQ$3539&gt;0,IPMT('Assumptions (CSP)'!$V$7,Model!AI$1,'Assumptions (CSP)'!$V$10,'Assumptions (CSP)'!$V$5*Model!$AQ$3539*AVERAGE('Assumptions (CSP)'!$AM$2:$AO$2)/10^9),0)</f>
        <v>-0.005102221994</v>
      </c>
      <c r="BD3693" s="95">
        <f>IF($AQ$3539&gt;0,IPMT('Assumptions (CSP)'!$V$7,Model!AJ$1,'Assumptions (CSP)'!$V$10,'Assumptions (CSP)'!$V$5*Model!$AQ$3539*AVERAGE('Assumptions (CSP)'!$AM$2:$AO$2)/10^9),0)</f>
        <v>-0.003479768109</v>
      </c>
      <c r="BE3693" s="95">
        <f>IF($AQ$3539&gt;0,IPMT('Assumptions (CSP)'!$V$7,Model!AK$1,'Assumptions (CSP)'!$V$10,'Assumptions (CSP)'!$V$5*Model!$AQ$3539*AVERAGE('Assumptions (CSP)'!$AM$2:$AO$2)/10^9),0)</f>
        <v>-0.001780247665</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-0.01993765798</v>
      </c>
      <c r="AS3694" s="95">
        <f>IF($AR$3539&gt;0,IPMT('Assumptions (CSP)'!$V$7,Model!X$1,'Assumptions (CSP)'!$V$10,'Assumptions (CSP)'!$V$5*Model!$AR$3539*AVERAGE('Assumptions (CSP)'!$AN$2:$AP$2)/10^9),0)</f>
        <v>-0.01899617915</v>
      </c>
      <c r="AT3694" s="95">
        <f>IF($AR$3539&gt;0,IPMT('Assumptions (CSP)'!$V$7,Model!Y$1,'Assumptions (CSP)'!$V$10,'Assumptions (CSP)'!$V$5*Model!$AR$3539*AVERAGE('Assumptions (CSP)'!$AN$2:$AP$2)/10^9),0)</f>
        <v>-0.01800998008</v>
      </c>
      <c r="AU3694" s="95">
        <f>IF($AR$3539&gt;0,IPMT('Assumptions (CSP)'!$V$7,Model!Z$1,'Assumptions (CSP)'!$V$10,'Assumptions (CSP)'!$V$5*Model!$AR$3539*AVERAGE('Assumptions (CSP)'!$AN$2:$AP$2)/10^9),0)</f>
        <v>-0.01697693656</v>
      </c>
      <c r="AV3694" s="95">
        <f>IF($AR$3539&gt;0,IPMT('Assumptions (CSP)'!$V$7,Model!AA$1,'Assumptions (CSP)'!$V$10,'Assumptions (CSP)'!$V$5*Model!$AR$3539*AVERAGE('Assumptions (CSP)'!$AN$2:$AP$2)/10^9),0)</f>
        <v>-0.01589482346</v>
      </c>
      <c r="AW3694" s="95">
        <f>IF($AR$3539&gt;0,IPMT('Assumptions (CSP)'!$V$7,Model!AB$1,'Assumptions (CSP)'!$V$10,'Assumptions (CSP)'!$V$5*Model!$AR$3539*AVERAGE('Assumptions (CSP)'!$AN$2:$AP$2)/10^9),0)</f>
        <v>-0.01476130999</v>
      </c>
      <c r="AX3694" s="95">
        <f>IF($AR$3539&gt;0,IPMT('Assumptions (CSP)'!$V$7,Model!AC$1,'Assumptions (CSP)'!$V$10,'Assumptions (CSP)'!$V$5*Model!$AR$3539*AVERAGE('Assumptions (CSP)'!$AN$2:$AP$2)/10^9),0)</f>
        <v>-0.01357395464</v>
      </c>
      <c r="AY3694" s="95">
        <f>IF($AR$3539&gt;0,IPMT('Assumptions (CSP)'!$V$7,Model!AD$1,'Assumptions (CSP)'!$V$10,'Assumptions (CSP)'!$V$5*Model!$AR$3539*AVERAGE('Assumptions (CSP)'!$AN$2:$AP$2)/10^9),0)</f>
        <v>-0.0123301999</v>
      </c>
      <c r="AZ3694" s="95">
        <f>IF($AR$3539&gt;0,IPMT('Assumptions (CSP)'!$V$7,Model!AE$1,'Assumptions (CSP)'!$V$10,'Assumptions (CSP)'!$V$5*Model!$AR$3539*AVERAGE('Assumptions (CSP)'!$AN$2:$AP$2)/10^9),0)</f>
        <v>-0.01102736681</v>
      </c>
      <c r="BA3694" s="95">
        <f>IF($AR$3539&gt;0,IPMT('Assumptions (CSP)'!$V$7,Model!AF$1,'Assumptions (CSP)'!$V$10,'Assumptions (CSP)'!$V$5*Model!$AR$3539*AVERAGE('Assumptions (CSP)'!$AN$2:$AP$2)/10^9),0)</f>
        <v>-0.009662649155</v>
      </c>
      <c r="BB3694" s="95">
        <f>IF($AR$3539&gt;0,IPMT('Assumptions (CSP)'!$V$7,Model!AG$1,'Assumptions (CSP)'!$V$10,'Assumptions (CSP)'!$V$5*Model!$AR$3539*AVERAGE('Assumptions (CSP)'!$AN$2:$AP$2)/10^9),0)</f>
        <v>-0.008233107409</v>
      </c>
      <c r="BC3694" s="95">
        <f>IF($AR$3539&gt;0,IPMT('Assumptions (CSP)'!$V$7,Model!AH$1,'Assumptions (CSP)'!$V$10,'Assumptions (CSP)'!$V$5*Model!$AR$3539*AVERAGE('Assumptions (CSP)'!$AN$2:$AP$2)/10^9),0)</f>
        <v>-0.006735662429</v>
      </c>
      <c r="BD3694" s="95">
        <f>IF($AR$3539&gt;0,IPMT('Assumptions (CSP)'!$V$7,Model!AI$1,'Assumptions (CSP)'!$V$10,'Assumptions (CSP)'!$V$5*Model!$AR$3539*AVERAGE('Assumptions (CSP)'!$AN$2:$AP$2)/10^9),0)</f>
        <v>-0.005167088813</v>
      </c>
      <c r="BE3694" s="95">
        <f>IF($AR$3539&gt;0,IPMT('Assumptions (CSP)'!$V$7,Model!AJ$1,'Assumptions (CSP)'!$V$10,'Assumptions (CSP)'!$V$5*Model!$AR$3539*AVERAGE('Assumptions (CSP)'!$AN$2:$AP$2)/10^9),0)</f>
        <v>-0.00352400795</v>
      </c>
      <c r="BF3694" s="95">
        <f>IF($AR$3539&gt;0,IPMT('Assumptions (CSP)'!$V$7,Model!AK$1,'Assumptions (CSP)'!$V$10,'Assumptions (CSP)'!$V$5*Model!$AR$3539*AVERAGE('Assumptions (CSP)'!$AN$2:$AP$2)/10^9),0)</f>
        <v>-0.001802880746</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-0.02020245824</v>
      </c>
      <c r="AT3695" s="95">
        <f>IF($AS$3539&gt;0,IPMT('Assumptions (CSP)'!$V$7,Model!X$1,'Assumptions (CSP)'!$V$10,'Assumptions (CSP)'!$V$5*Model!$AS$3539*AVERAGE('Assumptions (CSP)'!$AO$2:$AQ$2)/10^9),0)</f>
        <v>-0.01924847524</v>
      </c>
      <c r="AU3695" s="95">
        <f>IF($AS$3539&gt;0,IPMT('Assumptions (CSP)'!$V$7,Model!Y$1,'Assumptions (CSP)'!$V$10,'Assumptions (CSP)'!$V$5*Model!$AS$3539*AVERAGE('Assumptions (CSP)'!$AO$2:$AQ$2)/10^9),0)</f>
        <v>-0.01824917806</v>
      </c>
      <c r="AV3695" s="95">
        <f>IF($AS$3539&gt;0,IPMT('Assumptions (CSP)'!$V$7,Model!Z$1,'Assumptions (CSP)'!$V$10,'Assumptions (CSP)'!$V$5*Model!$AS$3539*AVERAGE('Assumptions (CSP)'!$AO$2:$AQ$2)/10^9),0)</f>
        <v>-0.01720241425</v>
      </c>
      <c r="AW3695" s="95">
        <f>IF($AS$3539&gt;0,IPMT('Assumptions (CSP)'!$V$7,Model!AA$1,'Assumptions (CSP)'!$V$10,'Assumptions (CSP)'!$V$5*Model!$AS$3539*AVERAGE('Assumptions (CSP)'!$AO$2:$AQ$2)/10^9),0)</f>
        <v>-0.01610592917</v>
      </c>
      <c r="AX3695" s="95">
        <f>IF($AS$3539&gt;0,IPMT('Assumptions (CSP)'!$V$7,Model!AB$1,'Assumptions (CSP)'!$V$10,'Assumptions (CSP)'!$V$5*Model!$AS$3539*AVERAGE('Assumptions (CSP)'!$AO$2:$AQ$2)/10^9),0)</f>
        <v>-0.01495736104</v>
      </c>
      <c r="AY3695" s="95">
        <f>IF($AS$3539&gt;0,IPMT('Assumptions (CSP)'!$V$7,Model!AC$1,'Assumptions (CSP)'!$V$10,'Assumptions (CSP)'!$V$5*Model!$AS$3539*AVERAGE('Assumptions (CSP)'!$AO$2:$AQ$2)/10^9),0)</f>
        <v>-0.01375423593</v>
      </c>
      <c r="AZ3695" s="95">
        <f>IF($AS$3539&gt;0,IPMT('Assumptions (CSP)'!$V$7,Model!AD$1,'Assumptions (CSP)'!$V$10,'Assumptions (CSP)'!$V$5*Model!$AS$3539*AVERAGE('Assumptions (CSP)'!$AO$2:$AQ$2)/10^9),0)</f>
        <v>-0.01249396237</v>
      </c>
      <c r="BA3695" s="95">
        <f>IF($AS$3539&gt;0,IPMT('Assumptions (CSP)'!$V$7,Model!AE$1,'Assumptions (CSP)'!$V$10,'Assumptions (CSP)'!$V$5*Model!$AS$3539*AVERAGE('Assumptions (CSP)'!$AO$2:$AQ$2)/10^9),0)</f>
        <v>-0.01117382582</v>
      </c>
      <c r="BB3695" s="95">
        <f>IF($AS$3539&gt;0,IPMT('Assumptions (CSP)'!$V$7,Model!AF$1,'Assumptions (CSP)'!$V$10,'Assumptions (CSP)'!$V$5*Model!$AS$3539*AVERAGE('Assumptions (CSP)'!$AO$2:$AQ$2)/10^9),0)</f>
        <v>-0.009790982784</v>
      </c>
      <c r="BC3695" s="95">
        <f>IF($AS$3539&gt;0,IPMT('Assumptions (CSP)'!$V$7,Model!AG$1,'Assumptions (CSP)'!$V$10,'Assumptions (CSP)'!$V$5*Model!$AS$3539*AVERAGE('Assumptions (CSP)'!$AO$2:$AQ$2)/10^9),0)</f>
        <v>-0.008342454704</v>
      </c>
      <c r="BD3695" s="95">
        <f>IF($AS$3539&gt;0,IPMT('Assumptions (CSP)'!$V$7,Model!AH$1,'Assumptions (CSP)'!$V$10,'Assumptions (CSP)'!$V$5*Model!$AS$3539*AVERAGE('Assumptions (CSP)'!$AO$2:$AQ$2)/10^9),0)</f>
        <v>-0.00682512154</v>
      </c>
      <c r="BE3695" s="95">
        <f>IF($AS$3539&gt;0,IPMT('Assumptions (CSP)'!$V$7,Model!AI$1,'Assumptions (CSP)'!$V$10,'Assumptions (CSP)'!$V$5*Model!$AS$3539*AVERAGE('Assumptions (CSP)'!$AO$2:$AQ$2)/10^9),0)</f>
        <v>-0.00523571505</v>
      </c>
      <c r="BF3695" s="95">
        <f>IF($AS$3539&gt;0,IPMT('Assumptions (CSP)'!$V$7,Model!AJ$1,'Assumptions (CSP)'!$V$10,'Assumptions (CSP)'!$V$5*Model!$AS$3539*AVERAGE('Assumptions (CSP)'!$AO$2:$AQ$2)/10^9),0)</f>
        <v>-0.003570811753</v>
      </c>
      <c r="BG3695" s="95">
        <f>IF($AS$3539&gt;0,IPMT('Assumptions (CSP)'!$V$7,Model!AK$1,'Assumptions (CSP)'!$V$10,'Assumptions (CSP)'!$V$5*Model!$AS$3539*AVERAGE('Assumptions (CSP)'!$AO$2:$AQ$2)/10^9),0)</f>
        <v>-0.001826825549</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-0.02047669433</v>
      </c>
      <c r="AU3696" s="95">
        <f>IF($AT$3539&gt;0,IPMT('Assumptions (CSP)'!$V$7,Model!X$1,'Assumptions (CSP)'!$V$10,'Assumptions (CSP)'!$V$5*Model!$AT$3539*AVERAGE('Assumptions (CSP)'!$AP$2:$AR$2)/10^9),0)</f>
        <v>-0.01950976159</v>
      </c>
      <c r="AV3696" s="95">
        <f>IF($AT$3539&gt;0,IPMT('Assumptions (CSP)'!$V$7,Model!Y$1,'Assumptions (CSP)'!$V$10,'Assumptions (CSP)'!$V$5*Model!$AT$3539*AVERAGE('Assumptions (CSP)'!$AP$2:$AR$2)/10^9),0)</f>
        <v>-0.01849689955</v>
      </c>
      <c r="AW3696" s="95">
        <f>IF($AT$3539&gt;0,IPMT('Assumptions (CSP)'!$V$7,Model!Z$1,'Assumptions (CSP)'!$V$10,'Assumptions (CSP)'!$V$5*Model!$AT$3539*AVERAGE('Assumptions (CSP)'!$AP$2:$AR$2)/10^9),0)</f>
        <v>-0.01743592656</v>
      </c>
      <c r="AX3696" s="95">
        <f>IF($AT$3539&gt;0,IPMT('Assumptions (CSP)'!$V$7,Model!AA$1,'Assumptions (CSP)'!$V$10,'Assumptions (CSP)'!$V$5*Model!$AT$3539*AVERAGE('Assumptions (CSP)'!$AP$2:$AR$2)/10^9),0)</f>
        <v>-0.01632455736</v>
      </c>
      <c r="AY3696" s="95">
        <f>IF($AT$3539&gt;0,IPMT('Assumptions (CSP)'!$V$7,Model!AB$1,'Assumptions (CSP)'!$V$10,'Assumptions (CSP)'!$V$5*Model!$AT$3539*AVERAGE('Assumptions (CSP)'!$AP$2:$AR$2)/10^9),0)</f>
        <v>-0.01516039812</v>
      </c>
      <c r="AZ3696" s="95">
        <f>IF($AT$3539&gt;0,IPMT('Assumptions (CSP)'!$V$7,Model!AC$1,'Assumptions (CSP)'!$V$10,'Assumptions (CSP)'!$V$5*Model!$AT$3539*AVERAGE('Assumptions (CSP)'!$AP$2:$AR$2)/10^9),0)</f>
        <v>-0.01394094131</v>
      </c>
      <c r="BA3696" s="95">
        <f>IF($AT$3539&gt;0,IPMT('Assumptions (CSP)'!$V$7,Model!AD$1,'Assumptions (CSP)'!$V$10,'Assumptions (CSP)'!$V$5*Model!$AT$3539*AVERAGE('Assumptions (CSP)'!$AP$2:$AR$2)/10^9),0)</f>
        <v>-0.01266356031</v>
      </c>
      <c r="BB3696" s="95">
        <f>IF($AT$3539&gt;0,IPMT('Assumptions (CSP)'!$V$7,Model!AE$1,'Assumptions (CSP)'!$V$10,'Assumptions (CSP)'!$V$5*Model!$AT$3539*AVERAGE('Assumptions (CSP)'!$AP$2:$AR$2)/10^9),0)</f>
        <v>-0.01132550371</v>
      </c>
      <c r="BC3696" s="95">
        <f>IF($AT$3539&gt;0,IPMT('Assumptions (CSP)'!$V$7,Model!AF$1,'Assumptions (CSP)'!$V$10,'Assumptions (CSP)'!$V$5*Model!$AT$3539*AVERAGE('Assumptions (CSP)'!$AP$2:$AR$2)/10^9),0)</f>
        <v>-0.009923889421</v>
      </c>
      <c r="BD3696" s="95">
        <f>IF($AT$3539&gt;0,IPMT('Assumptions (CSP)'!$V$7,Model!AG$1,'Assumptions (CSP)'!$V$10,'Assumptions (CSP)'!$V$5*Model!$AT$3539*AVERAGE('Assumptions (CSP)'!$AP$2:$AR$2)/10^9),0)</f>
        <v>-0.008455698453</v>
      </c>
      <c r="BE3696" s="95">
        <f>IF($AT$3539&gt;0,IPMT('Assumptions (CSP)'!$V$7,Model!AH$1,'Assumptions (CSP)'!$V$10,'Assumptions (CSP)'!$V$5*Model!$AT$3539*AVERAGE('Assumptions (CSP)'!$AP$2:$AR$2)/10^9),0)</f>
        <v>-0.006917768414</v>
      </c>
      <c r="BF3696" s="95">
        <f>IF($AT$3539&gt;0,IPMT('Assumptions (CSP)'!$V$7,Model!AI$1,'Assumptions (CSP)'!$V$10,'Assumptions (CSP)'!$V$5*Model!$AT$3539*AVERAGE('Assumptions (CSP)'!$AP$2:$AR$2)/10^9),0)</f>
        <v>-0.005306786699</v>
      </c>
      <c r="BG3696" s="95">
        <f>IF($AT$3539&gt;0,IPMT('Assumptions (CSP)'!$V$7,Model!AJ$1,'Assumptions (CSP)'!$V$10,'Assumptions (CSP)'!$V$5*Model!$AT$3539*AVERAGE('Assumptions (CSP)'!$AP$2:$AR$2)/10^9),0)</f>
        <v>-0.003619283351</v>
      </c>
      <c r="BH3696" s="95">
        <f>IF($AT$3539&gt;0,IPMT('Assumptions (CSP)'!$V$7,Model!AK$1,'Assumptions (CSP)'!$V$10,'Assumptions (CSP)'!$V$5*Model!$AT$3539*AVERAGE('Assumptions (CSP)'!$AP$2:$AR$2)/10^9),0)</f>
        <v>-0.001851623595</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-0.02078308964</v>
      </c>
      <c r="AV3697" s="95">
        <f>IF($AU$3539&gt;0,IPMT('Assumptions (CSP)'!$V$7,Model!X$1,'Assumptions (CSP)'!$V$10,'Assumptions (CSP)'!$V$5*Model!$AU$3539*AVERAGE('Assumptions (CSP)'!$AQ$2:$AS$2)/10^9),0)</f>
        <v>-0.01980168857</v>
      </c>
      <c r="AW3697" s="95">
        <f>IF($AU$3539&gt;0,IPMT('Assumptions (CSP)'!$V$7,Model!Y$1,'Assumptions (CSP)'!$V$10,'Assumptions (CSP)'!$V$5*Model!$AU$3539*AVERAGE('Assumptions (CSP)'!$AQ$2:$AS$2)/10^9),0)</f>
        <v>-0.01877367095</v>
      </c>
      <c r="AX3697" s="95">
        <f>IF($AU$3539&gt;0,IPMT('Assumptions (CSP)'!$V$7,Model!Z$1,'Assumptions (CSP)'!$V$10,'Assumptions (CSP)'!$V$5*Model!$AU$3539*AVERAGE('Assumptions (CSP)'!$AQ$2:$AS$2)/10^9),0)</f>
        <v>-0.01769682249</v>
      </c>
      <c r="AY3697" s="95">
        <f>IF($AU$3539&gt;0,IPMT('Assumptions (CSP)'!$V$7,Model!AA$1,'Assumptions (CSP)'!$V$10,'Assumptions (CSP)'!$V$5*Model!$AU$3539*AVERAGE('Assumptions (CSP)'!$AQ$2:$AS$2)/10^9),0)</f>
        <v>-0.01656882373</v>
      </c>
      <c r="AZ3697" s="95">
        <f>IF($AU$3539&gt;0,IPMT('Assumptions (CSP)'!$V$7,Model!AB$1,'Assumptions (CSP)'!$V$10,'Assumptions (CSP)'!$V$5*Model!$AU$3539*AVERAGE('Assumptions (CSP)'!$AQ$2:$AS$2)/10^9),0)</f>
        <v>-0.01538724504</v>
      </c>
      <c r="BA3697" s="95">
        <f>IF($AU$3539&gt;0,IPMT('Assumptions (CSP)'!$V$7,Model!AC$1,'Assumptions (CSP)'!$V$10,'Assumptions (CSP)'!$V$5*Model!$AU$3539*AVERAGE('Assumptions (CSP)'!$AQ$2:$AS$2)/10^9),0)</f>
        <v>-0.01414954135</v>
      </c>
      <c r="BB3697" s="95">
        <f>IF($AU$3539&gt;0,IPMT('Assumptions (CSP)'!$V$7,Model!AD$1,'Assumptions (CSP)'!$V$10,'Assumptions (CSP)'!$V$5*Model!$AU$3539*AVERAGE('Assumptions (CSP)'!$AQ$2:$AS$2)/10^9),0)</f>
        <v>-0.01285304673</v>
      </c>
      <c r="BC3697" s="95">
        <f>IF($AU$3539&gt;0,IPMT('Assumptions (CSP)'!$V$7,Model!AE$1,'Assumptions (CSP)'!$V$10,'Assumptions (CSP)'!$V$5*Model!$AU$3539*AVERAGE('Assumptions (CSP)'!$AQ$2:$AS$2)/10^9),0)</f>
        <v>-0.01149496863</v>
      </c>
      <c r="BD3697" s="95">
        <f>IF($AU$3539&gt;0,IPMT('Assumptions (CSP)'!$V$7,Model!AF$1,'Assumptions (CSP)'!$V$10,'Assumptions (CSP)'!$V$5*Model!$AU$3539*AVERAGE('Assumptions (CSP)'!$AQ$2:$AS$2)/10^9),0)</f>
        <v>-0.01007238181</v>
      </c>
      <c r="BE3697" s="95">
        <f>IF($AU$3539&gt;0,IPMT('Assumptions (CSP)'!$V$7,Model!AG$1,'Assumptions (CSP)'!$V$10,'Assumptions (CSP)'!$V$5*Model!$AU$3539*AVERAGE('Assumptions (CSP)'!$AQ$2:$AS$2)/10^9),0)</f>
        <v>-0.008582222117</v>
      </c>
      <c r="BF3697" s="95">
        <f>IF($AU$3539&gt;0,IPMT('Assumptions (CSP)'!$V$7,Model!AH$1,'Assumptions (CSP)'!$V$10,'Assumptions (CSP)'!$V$5*Model!$AU$3539*AVERAGE('Assumptions (CSP)'!$AQ$2:$AS$2)/10^9),0)</f>
        <v>-0.00702127984</v>
      </c>
      <c r="BG3697" s="95">
        <f>IF($AU$3539&gt;0,IPMT('Assumptions (CSP)'!$V$7,Model!AI$1,'Assumptions (CSP)'!$V$10,'Assumptions (CSP)'!$V$5*Model!$AU$3539*AVERAGE('Assumptions (CSP)'!$AQ$2:$AS$2)/10^9),0)</f>
        <v>-0.005386192805</v>
      </c>
      <c r="BH3697" s="95">
        <f>IF($AU$3539&gt;0,IPMT('Assumptions (CSP)'!$V$7,Model!AJ$1,'Assumptions (CSP)'!$V$10,'Assumptions (CSP)'!$V$5*Model!$AU$3539*AVERAGE('Assumptions (CSP)'!$AQ$2:$AS$2)/10^9),0)</f>
        <v>-0.003673439136</v>
      </c>
      <c r="BI3697" s="95">
        <f>IF($AU$3539&gt;0,IPMT('Assumptions (CSP)'!$V$7,Model!AK$1,'Assumptions (CSP)'!$V$10,'Assumptions (CSP)'!$V$5*Model!$AU$3539*AVERAGE('Assumptions (CSP)'!$AQ$2:$AS$2)/10^9),0)</f>
        <v>-0.001879329668</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-0.02111311765</v>
      </c>
      <c r="AW3698" s="95">
        <f>IF($AV$3539&gt;0,IPMT('Assumptions (CSP)'!$V$7,Model!X$1,'Assumptions (CSP)'!$V$10,'Assumptions (CSP)'!$V$5*Model!$AV$3539*AVERAGE('Assumptions (CSP)'!$AR$2:$AT$2)/10^9),0)</f>
        <v>-0.02011613228</v>
      </c>
      <c r="AX3698" s="95">
        <f>IF($AV$3539&gt;0,IPMT('Assumptions (CSP)'!$V$7,Model!Y$1,'Assumptions (CSP)'!$V$10,'Assumptions (CSP)'!$V$5*Model!$AV$3539*AVERAGE('Assumptions (CSP)'!$AR$2:$AT$2)/10^9),0)</f>
        <v>-0.01907179011</v>
      </c>
      <c r="AY3698" s="95">
        <f>IF($AV$3539&gt;0,IPMT('Assumptions (CSP)'!$V$7,Model!Z$1,'Assumptions (CSP)'!$V$10,'Assumptions (CSP)'!$V$5*Model!$AV$3539*AVERAGE('Assumptions (CSP)'!$AR$2:$AT$2)/10^9),0)</f>
        <v>-0.01797784169</v>
      </c>
      <c r="AZ3698" s="95">
        <f>IF($AV$3539&gt;0,IPMT('Assumptions (CSP)'!$V$7,Model!AA$1,'Assumptions (CSP)'!$V$10,'Assumptions (CSP)'!$V$5*Model!$AV$3539*AVERAGE('Assumptions (CSP)'!$AR$2:$AT$2)/10^9),0)</f>
        <v>-0.01683193071</v>
      </c>
      <c r="BA3698" s="95">
        <f>IF($AV$3539&gt;0,IPMT('Assumptions (CSP)'!$V$7,Model!AB$1,'Assumptions (CSP)'!$V$10,'Assumptions (CSP)'!$V$5*Model!$AV$3539*AVERAGE('Assumptions (CSP)'!$AR$2:$AT$2)/10^9),0)</f>
        <v>-0.01563158897</v>
      </c>
      <c r="BB3698" s="95">
        <f>IF($AV$3539&gt;0,IPMT('Assumptions (CSP)'!$V$7,Model!AC$1,'Assumptions (CSP)'!$V$10,'Assumptions (CSP)'!$V$5*Model!$AV$3539*AVERAGE('Assumptions (CSP)'!$AR$2:$AT$2)/10^9),0)</f>
        <v>-0.01437423099</v>
      </c>
      <c r="BC3698" s="95">
        <f>IF($AV$3539&gt;0,IPMT('Assumptions (CSP)'!$V$7,Model!AD$1,'Assumptions (CSP)'!$V$10,'Assumptions (CSP)'!$V$5*Model!$AV$3539*AVERAGE('Assumptions (CSP)'!$AR$2:$AT$2)/10^9),0)</f>
        <v>-0.01305714851</v>
      </c>
      <c r="BD3698" s="95">
        <f>IF($AV$3539&gt;0,IPMT('Assumptions (CSP)'!$V$7,Model!AE$1,'Assumptions (CSP)'!$V$10,'Assumptions (CSP)'!$V$5*Model!$AV$3539*AVERAGE('Assumptions (CSP)'!$AR$2:$AT$2)/10^9),0)</f>
        <v>-0.0116775046</v>
      </c>
      <c r="BE3698" s="95">
        <f>IF($AV$3539&gt;0,IPMT('Assumptions (CSP)'!$V$7,Model!AF$1,'Assumptions (CSP)'!$V$10,'Assumptions (CSP)'!$V$5*Model!$AV$3539*AVERAGE('Assumptions (CSP)'!$AR$2:$AT$2)/10^9),0)</f>
        <v>-0.01023232762</v>
      </c>
      <c r="BF3698" s="95">
        <f>IF($AV$3539&gt;0,IPMT('Assumptions (CSP)'!$V$7,Model!AG$1,'Assumptions (CSP)'!$V$10,'Assumptions (CSP)'!$V$5*Model!$AV$3539*AVERAGE('Assumptions (CSP)'!$AR$2:$AT$2)/10^9),0)</f>
        <v>-0.008718504726</v>
      </c>
      <c r="BG3698" s="95">
        <f>IF($AV$3539&gt;0,IPMT('Assumptions (CSP)'!$V$7,Model!AH$1,'Assumptions (CSP)'!$V$10,'Assumptions (CSP)'!$V$5*Model!$AV$3539*AVERAGE('Assumptions (CSP)'!$AR$2:$AT$2)/10^9),0)</f>
        <v>-0.007132775246</v>
      </c>
      <c r="BH3698" s="95">
        <f>IF($AV$3539&gt;0,IPMT('Assumptions (CSP)'!$V$7,Model!AI$1,'Assumptions (CSP)'!$V$10,'Assumptions (CSP)'!$V$5*Model!$AV$3539*AVERAGE('Assumptions (CSP)'!$AR$2:$AT$2)/10^9),0)</f>
        <v>-0.005471723615</v>
      </c>
      <c r="BI3698" s="95">
        <f>IF($AV$3539&gt;0,IPMT('Assumptions (CSP)'!$V$7,Model!AJ$1,'Assumptions (CSP)'!$V$10,'Assumptions (CSP)'!$V$5*Model!$AV$3539*AVERAGE('Assumptions (CSP)'!$AR$2:$AT$2)/10^9),0)</f>
        <v>-0.003731772032</v>
      </c>
      <c r="BJ3698" s="95">
        <f>IF($AV$3539&gt;0,IPMT('Assumptions (CSP)'!$V$7,Model!AK$1,'Assumptions (CSP)'!$V$10,'Assumptions (CSP)'!$V$5*Model!$AV$3539*AVERAGE('Assumptions (CSP)'!$AR$2:$AT$2)/10^9),0)</f>
        <v>-0.001909172749</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-0.02146132738</v>
      </c>
      <c r="AX3699" s="95">
        <f>IF($AW$3539&gt;0,IPMT('Assumptions (CSP)'!$V$7,Model!X$1,'Assumptions (CSP)'!$V$10,'Assumptions (CSP)'!$V$5*Model!$AW$3539*AVERAGE('Assumptions (CSP)'!$AS$2:$AU$2)/10^9),0)</f>
        <v>-0.02044789916</v>
      </c>
      <c r="AY3699" s="95">
        <f>IF($AW$3539&gt;0,IPMT('Assumptions (CSP)'!$V$7,Model!Y$1,'Assumptions (CSP)'!$V$10,'Assumptions (CSP)'!$V$5*Model!$AW$3539*AVERAGE('Assumptions (CSP)'!$AS$2:$AU$2)/10^9),0)</f>
        <v>-0.01938633309</v>
      </c>
      <c r="AZ3699" s="95">
        <f>IF($AW$3539&gt;0,IPMT('Assumptions (CSP)'!$V$7,Model!Z$1,'Assumptions (CSP)'!$V$10,'Assumptions (CSP)'!$V$5*Model!$AW$3539*AVERAGE('Assumptions (CSP)'!$AS$2:$AU$2)/10^9),0)</f>
        <v>-0.01827434264</v>
      </c>
      <c r="BA3699" s="95">
        <f>IF($AW$3539&gt;0,IPMT('Assumptions (CSP)'!$V$7,Model!AA$1,'Assumptions (CSP)'!$V$10,'Assumptions (CSP)'!$V$5*Model!$AW$3539*AVERAGE('Assumptions (CSP)'!$AS$2:$AU$2)/10^9),0)</f>
        <v>-0.01710953264</v>
      </c>
      <c r="BB3699" s="95">
        <f>IF($AW$3539&gt;0,IPMT('Assumptions (CSP)'!$V$7,Model!AB$1,'Assumptions (CSP)'!$V$10,'Assumptions (CSP)'!$V$5*Model!$AW$3539*AVERAGE('Assumptions (CSP)'!$AS$2:$AU$2)/10^9),0)</f>
        <v>-0.01588939416</v>
      </c>
      <c r="BC3699" s="95">
        <f>IF($AW$3539&gt;0,IPMT('Assumptions (CSP)'!$V$7,Model!AC$1,'Assumptions (CSP)'!$V$10,'Assumptions (CSP)'!$V$5*Model!$AW$3539*AVERAGE('Assumptions (CSP)'!$AS$2:$AU$2)/10^9),0)</f>
        <v>-0.01461129911</v>
      </c>
      <c r="BD3699" s="95">
        <f>IF($AW$3539&gt;0,IPMT('Assumptions (CSP)'!$V$7,Model!AD$1,'Assumptions (CSP)'!$V$10,'Assumptions (CSP)'!$V$5*Model!$AW$3539*AVERAGE('Assumptions (CSP)'!$AS$2:$AU$2)/10^9),0)</f>
        <v>-0.01327249454</v>
      </c>
      <c r="BE3699" s="95">
        <f>IF($AW$3539&gt;0,IPMT('Assumptions (CSP)'!$V$7,Model!AE$1,'Assumptions (CSP)'!$V$10,'Assumptions (CSP)'!$V$5*Model!$AW$3539*AVERAGE('Assumptions (CSP)'!$AS$2:$AU$2)/10^9),0)</f>
        <v>-0.01187009676</v>
      </c>
      <c r="BF3699" s="95">
        <f>IF($AW$3539&gt;0,IPMT('Assumptions (CSP)'!$V$7,Model!AF$1,'Assumptions (CSP)'!$V$10,'Assumptions (CSP)'!$V$5*Model!$AW$3539*AVERAGE('Assumptions (CSP)'!$AS$2:$AU$2)/10^9),0)</f>
        <v>-0.01040108508</v>
      </c>
      <c r="BG3699" s="95">
        <f>IF($AW$3539&gt;0,IPMT('Assumptions (CSP)'!$V$7,Model!AG$1,'Assumptions (CSP)'!$V$10,'Assumptions (CSP)'!$V$5*Model!$AW$3539*AVERAGE('Assumptions (CSP)'!$AS$2:$AU$2)/10^9),0)</f>
        <v>-0.008862295343</v>
      </c>
      <c r="BH3699" s="95">
        <f>IF($AW$3539&gt;0,IPMT('Assumptions (CSP)'!$V$7,Model!AH$1,'Assumptions (CSP)'!$V$10,'Assumptions (CSP)'!$V$5*Model!$AW$3539*AVERAGE('Assumptions (CSP)'!$AS$2:$AU$2)/10^9),0)</f>
        <v>-0.007250413096</v>
      </c>
      <c r="BI3699" s="95">
        <f>IF($AW$3539&gt;0,IPMT('Assumptions (CSP)'!$V$7,Model!AI$1,'Assumptions (CSP)'!$V$10,'Assumptions (CSP)'!$V$5*Model!$AW$3539*AVERAGE('Assumptions (CSP)'!$AS$2:$AU$2)/10^9),0)</f>
        <v>-0.005561966442</v>
      </c>
      <c r="BJ3699" s="95">
        <f>IF($AW$3539&gt;0,IPMT('Assumptions (CSP)'!$V$7,Model!AJ$1,'Assumptions (CSP)'!$V$10,'Assumptions (CSP)'!$V$5*Model!$AW$3539*AVERAGE('Assumptions (CSP)'!$AS$2:$AU$2)/10^9),0)</f>
        <v>-0.003793318573</v>
      </c>
      <c r="BK3699" s="95">
        <f>IF($AW$3539&gt;0,IPMT('Assumptions (CSP)'!$V$7,Model!AK$1,'Assumptions (CSP)'!$V$10,'Assumptions (CSP)'!$V$5*Model!$AW$3539*AVERAGE('Assumptions (CSP)'!$AS$2:$AU$2)/10^9),0)</f>
        <v>-0.001940659929</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-0.0218186368</v>
      </c>
      <c r="AY3700" s="95">
        <f>IF($AX$3539&gt;0,IPMT('Assumptions (CSP)'!$V$7,Model!X$1,'Assumptions (CSP)'!$V$10,'Assumptions (CSP)'!$V$5*Model!$AX$3539*AVERAGE('Assumptions (CSP)'!$AT$2:$AV$2)/10^9),0)</f>
        <v>-0.02078833601</v>
      </c>
      <c r="AZ3700" s="95">
        <f>IF($AX$3539&gt;0,IPMT('Assumptions (CSP)'!$V$7,Model!Y$1,'Assumptions (CSP)'!$V$10,'Assumptions (CSP)'!$V$5*Model!$AX$3539*AVERAGE('Assumptions (CSP)'!$AT$2:$AV$2)/10^9),0)</f>
        <v>-0.01970909595</v>
      </c>
      <c r="BA3700" s="95">
        <f>IF($AX$3539&gt;0,IPMT('Assumptions (CSP)'!$V$7,Model!Z$1,'Assumptions (CSP)'!$V$10,'Assumptions (CSP)'!$V$5*Model!$AX$3539*AVERAGE('Assumptions (CSP)'!$AT$2:$AV$2)/10^9),0)</f>
        <v>-0.01857859198</v>
      </c>
      <c r="BB3700" s="95">
        <f>IF($AX$3539&gt;0,IPMT('Assumptions (CSP)'!$V$7,Model!AA$1,'Assumptions (CSP)'!$V$10,'Assumptions (CSP)'!$V$5*Model!$AX$3539*AVERAGE('Assumptions (CSP)'!$AT$2:$AV$2)/10^9),0)</f>
        <v>-0.01739438907</v>
      </c>
      <c r="BC3700" s="95">
        <f>IF($AX$3539&gt;0,IPMT('Assumptions (CSP)'!$V$7,Model!AB$1,'Assumptions (CSP)'!$V$10,'Assumptions (CSP)'!$V$5*Model!$AX$3539*AVERAGE('Assumptions (CSP)'!$AT$2:$AV$2)/10^9),0)</f>
        <v>-0.01615393652</v>
      </c>
      <c r="BD3700" s="95">
        <f>IF($AX$3539&gt;0,IPMT('Assumptions (CSP)'!$V$7,Model!AC$1,'Assumptions (CSP)'!$V$10,'Assumptions (CSP)'!$V$5*Model!$AX$3539*AVERAGE('Assumptions (CSP)'!$AT$2:$AV$2)/10^9),0)</f>
        <v>-0.01485456247</v>
      </c>
      <c r="BE3700" s="95">
        <f>IF($AX$3539&gt;0,IPMT('Assumptions (CSP)'!$V$7,Model!AD$1,'Assumptions (CSP)'!$V$10,'Assumptions (CSP)'!$V$5*Model!$AX$3539*AVERAGE('Assumptions (CSP)'!$AT$2:$AV$2)/10^9),0)</f>
        <v>-0.01349346816</v>
      </c>
      <c r="BF3700" s="95">
        <f>IF($AX$3539&gt;0,IPMT('Assumptions (CSP)'!$V$7,Model!AE$1,'Assumptions (CSP)'!$V$10,'Assumptions (CSP)'!$V$5*Model!$AX$3539*AVERAGE('Assumptions (CSP)'!$AT$2:$AV$2)/10^9),0)</f>
        <v>-0.01206772187</v>
      </c>
      <c r="BG3700" s="95">
        <f>IF($AX$3539&gt;0,IPMT('Assumptions (CSP)'!$V$7,Model!AF$1,'Assumptions (CSP)'!$V$10,'Assumptions (CSP)'!$V$5*Model!$AX$3539*AVERAGE('Assumptions (CSP)'!$AT$2:$AV$2)/10^9),0)</f>
        <v>-0.01057425263</v>
      </c>
      <c r="BH3700" s="95">
        <f>IF($AX$3539&gt;0,IPMT('Assumptions (CSP)'!$V$7,Model!AG$1,'Assumptions (CSP)'!$V$10,'Assumptions (CSP)'!$V$5*Model!$AX$3539*AVERAGE('Assumptions (CSP)'!$AT$2:$AV$2)/10^9),0)</f>
        <v>-0.009009843604</v>
      </c>
      <c r="BI3700" s="95">
        <f>IF($AX$3539&gt;0,IPMT('Assumptions (CSP)'!$V$7,Model!AH$1,'Assumptions (CSP)'!$V$10,'Assumptions (CSP)'!$V$5*Model!$AX$3539*AVERAGE('Assumptions (CSP)'!$AT$2:$AV$2)/10^9),0)</f>
        <v>-0.007371125147</v>
      </c>
      <c r="BJ3700" s="95">
        <f>IF($AX$3539&gt;0,IPMT('Assumptions (CSP)'!$V$7,Model!AI$1,'Assumptions (CSP)'!$V$10,'Assumptions (CSP)'!$V$5*Model!$AX$3539*AVERAGE('Assumptions (CSP)'!$AT$2:$AV$2)/10^9),0)</f>
        <v>-0.005654567563</v>
      </c>
      <c r="BK3700" s="95">
        <f>IF($AX$3539&gt;0,IPMT('Assumptions (CSP)'!$V$7,Model!AJ$1,'Assumptions (CSP)'!$V$10,'Assumptions (CSP)'!$V$5*Model!$AX$3539*AVERAGE('Assumptions (CSP)'!$AT$2:$AV$2)/10^9),0)</f>
        <v>-0.003856473493</v>
      </c>
      <c r="BL3700" s="95">
        <f>IF($AX$3539&gt;0,IPMT('Assumptions (CSP)'!$V$7,Model!AK$1,'Assumptions (CSP)'!$V$10,'Assumptions (CSP)'!$V$5*Model!$AX$3539*AVERAGE('Assumptions (CSP)'!$AT$2:$AV$2)/10^9),0)</f>
        <v>-0.001972969956</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-0.02218861988</v>
      </c>
      <c r="AZ3701" s="95">
        <f>IF($AY$3539&gt;0,IPMT('Assumptions (CSP)'!$V$7,Model!X$1,'Assumptions (CSP)'!$V$10,'Assumptions (CSP)'!$V$5*Model!$AY$3539*AVERAGE('Assumptions (CSP)'!$AU$2:$AW$2)/10^9),0)</f>
        <v>-0.02114084808</v>
      </c>
      <c r="BA3701" s="95">
        <f>IF($AY$3539&gt;0,IPMT('Assumptions (CSP)'!$V$7,Model!Y$1,'Assumptions (CSP)'!$V$10,'Assumptions (CSP)'!$V$5*Model!$AY$3539*AVERAGE('Assumptions (CSP)'!$AU$2:$AW$2)/10^9),0)</f>
        <v>-0.02004330712</v>
      </c>
      <c r="BB3701" s="95">
        <f>IF($AY$3539&gt;0,IPMT('Assumptions (CSP)'!$V$7,Model!Z$1,'Assumptions (CSP)'!$V$10,'Assumptions (CSP)'!$V$5*Model!$AY$3539*AVERAGE('Assumptions (CSP)'!$AU$2:$AW$2)/10^9),0)</f>
        <v>-0.01889363296</v>
      </c>
      <c r="BC3701" s="95">
        <f>IF($AY$3539&gt;0,IPMT('Assumptions (CSP)'!$V$7,Model!AA$1,'Assumptions (CSP)'!$V$10,'Assumptions (CSP)'!$V$5*Model!$AY$3539*AVERAGE('Assumptions (CSP)'!$AU$2:$AW$2)/10^9),0)</f>
        <v>-0.01768934928</v>
      </c>
      <c r="BD3701" s="95">
        <f>IF($AY$3539&gt;0,IPMT('Assumptions (CSP)'!$V$7,Model!AB$1,'Assumptions (CSP)'!$V$10,'Assumptions (CSP)'!$V$5*Model!$AY$3539*AVERAGE('Assumptions (CSP)'!$AU$2:$AW$2)/10^9),0)</f>
        <v>-0.01642786212</v>
      </c>
      <c r="BE3701" s="95">
        <f>IF($AY$3539&gt;0,IPMT('Assumptions (CSP)'!$V$7,Model!AC$1,'Assumptions (CSP)'!$V$10,'Assumptions (CSP)'!$V$5*Model!$AY$3539*AVERAGE('Assumptions (CSP)'!$AU$2:$AW$2)/10^9),0)</f>
        <v>-0.01510645433</v>
      </c>
      <c r="BF3701" s="95">
        <f>IF($AY$3539&gt;0,IPMT('Assumptions (CSP)'!$V$7,Model!AD$1,'Assumptions (CSP)'!$V$10,'Assumptions (CSP)'!$V$5*Model!$AY$3539*AVERAGE('Assumptions (CSP)'!$AU$2:$AW$2)/10^9),0)</f>
        <v>-0.01372227966</v>
      </c>
      <c r="BG3701" s="95">
        <f>IF($AY$3539&gt;0,IPMT('Assumptions (CSP)'!$V$7,Model!AE$1,'Assumptions (CSP)'!$V$10,'Assumptions (CSP)'!$V$5*Model!$AY$3539*AVERAGE('Assumptions (CSP)'!$AU$2:$AW$2)/10^9),0)</f>
        <v>-0.0122723567</v>
      </c>
      <c r="BH3701" s="95">
        <f>IF($AY$3539&gt;0,IPMT('Assumptions (CSP)'!$V$7,Model!AF$1,'Assumptions (CSP)'!$V$10,'Assumptions (CSP)'!$V$5*Model!$AY$3539*AVERAGE('Assumptions (CSP)'!$AU$2:$AW$2)/10^9),0)</f>
        <v>-0.0107535624</v>
      </c>
      <c r="BI3701" s="95">
        <f>IF($AY$3539&gt;0,IPMT('Assumptions (CSP)'!$V$7,Model!AG$1,'Assumptions (CSP)'!$V$10,'Assumptions (CSP)'!$V$5*Model!$AY$3539*AVERAGE('Assumptions (CSP)'!$AU$2:$AW$2)/10^9),0)</f>
        <v>-0.009162625365</v>
      </c>
      <c r="BJ3701" s="95">
        <f>IF($AY$3539&gt;0,IPMT('Assumptions (CSP)'!$V$7,Model!AH$1,'Assumptions (CSP)'!$V$10,'Assumptions (CSP)'!$V$5*Model!$AY$3539*AVERAGE('Assumptions (CSP)'!$AU$2:$AW$2)/10^9),0)</f>
        <v>-0.007496118824</v>
      </c>
      <c r="BK3701" s="95">
        <f>IF($AY$3539&gt;0,IPMT('Assumptions (CSP)'!$V$7,Model!AI$1,'Assumptions (CSP)'!$V$10,'Assumptions (CSP)'!$V$5*Model!$AY$3539*AVERAGE('Assumptions (CSP)'!$AU$2:$AW$2)/10^9),0)</f>
        <v>-0.005750453222</v>
      </c>
      <c r="BL3701" s="95">
        <f>IF($AY$3539&gt;0,IPMT('Assumptions (CSP)'!$V$7,Model!AJ$1,'Assumptions (CSP)'!$V$10,'Assumptions (CSP)'!$V$5*Model!$AY$3539*AVERAGE('Assumptions (CSP)'!$AU$2:$AW$2)/10^9),0)</f>
        <v>-0.003921868503</v>
      </c>
      <c r="BM3701" s="95">
        <f>IF($AY$3539&gt;0,IPMT('Assumptions (CSP)'!$V$7,Model!AK$1,'Assumptions (CSP)'!$V$10,'Assumptions (CSP)'!$V$5*Model!$AY$3539*AVERAGE('Assumptions (CSP)'!$AU$2:$AW$2)/10^9),0)</f>
        <v>-0.002006426011</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-0.02256459753</v>
      </c>
      <c r="BA3702" s="95">
        <f>IF($AZ$3539&gt;0,IPMT('Assumptions (CSP)'!$V$7,Model!X$1,'Assumptions (CSP)'!$V$10,'Assumptions (CSP)'!$V$5*Model!$AZ$3539*AVERAGE('Assumptions (CSP)'!$AV$2:$AX$2)/10^9),0)</f>
        <v>-0.02149907164</v>
      </c>
      <c r="BB3702" s="95">
        <f>IF($AZ$3539&gt;0,IPMT('Assumptions (CSP)'!$V$7,Model!Y$1,'Assumptions (CSP)'!$V$10,'Assumptions (CSP)'!$V$5*Model!$AZ$3539*AVERAGE('Assumptions (CSP)'!$AV$2:$AX$2)/10^9),0)</f>
        <v>-0.02038293327</v>
      </c>
      <c r="BC3702" s="95">
        <f>IF($AZ$3539&gt;0,IPMT('Assumptions (CSP)'!$V$7,Model!Z$1,'Assumptions (CSP)'!$V$10,'Assumptions (CSP)'!$V$5*Model!$AZ$3539*AVERAGE('Assumptions (CSP)'!$AV$2:$AX$2)/10^9),0)</f>
        <v>-0.01921377832</v>
      </c>
      <c r="BD3702" s="95">
        <f>IF($AZ$3539&gt;0,IPMT('Assumptions (CSP)'!$V$7,Model!AA$1,'Assumptions (CSP)'!$V$10,'Assumptions (CSP)'!$V$5*Model!$AZ$3539*AVERAGE('Assumptions (CSP)'!$AV$2:$AX$2)/10^9),0)</f>
        <v>-0.01798908851</v>
      </c>
      <c r="BE3702" s="95">
        <f>IF($AZ$3539&gt;0,IPMT('Assumptions (CSP)'!$V$7,Model!AB$1,'Assumptions (CSP)'!$V$10,'Assumptions (CSP)'!$V$5*Model!$AZ$3539*AVERAGE('Assumptions (CSP)'!$AV$2:$AX$2)/10^9),0)</f>
        <v>-0.01670622594</v>
      </c>
      <c r="BF3702" s="95">
        <f>IF($AZ$3539&gt;0,IPMT('Assumptions (CSP)'!$V$7,Model!AC$1,'Assumptions (CSP)'!$V$10,'Assumptions (CSP)'!$V$5*Model!$AZ$3539*AVERAGE('Assumptions (CSP)'!$AV$2:$AX$2)/10^9),0)</f>
        <v>-0.0153624274</v>
      </c>
      <c r="BG3702" s="95">
        <f>IF($AZ$3539&gt;0,IPMT('Assumptions (CSP)'!$V$7,Model!AD$1,'Assumptions (CSP)'!$V$10,'Assumptions (CSP)'!$V$5*Model!$AZ$3539*AVERAGE('Assumptions (CSP)'!$AV$2:$AX$2)/10^9),0)</f>
        <v>-0.01395479843</v>
      </c>
      <c r="BH3702" s="95">
        <f>IF($AZ$3539&gt;0,IPMT('Assumptions (CSP)'!$V$7,Model!AE$1,'Assumptions (CSP)'!$V$10,'Assumptions (CSP)'!$V$5*Model!$AZ$3539*AVERAGE('Assumptions (CSP)'!$AV$2:$AX$2)/10^9),0)</f>
        <v>-0.01248030708</v>
      </c>
      <c r="BI3702" s="95">
        <f>IF($AZ$3539&gt;0,IPMT('Assumptions (CSP)'!$V$7,Model!AF$1,'Assumptions (CSP)'!$V$10,'Assumptions (CSP)'!$V$5*Model!$AZ$3539*AVERAGE('Assumptions (CSP)'!$AV$2:$AX$2)/10^9),0)</f>
        <v>-0.01093577739</v>
      </c>
      <c r="BJ3702" s="95">
        <f>IF($AZ$3539&gt;0,IPMT('Assumptions (CSP)'!$V$7,Model!AG$1,'Assumptions (CSP)'!$V$10,'Assumptions (CSP)'!$V$5*Model!$AZ$3539*AVERAGE('Assumptions (CSP)'!$AV$2:$AX$2)/10^9),0)</f>
        <v>-0.009317882536</v>
      </c>
      <c r="BK3702" s="95">
        <f>IF($AZ$3539&gt;0,IPMT('Assumptions (CSP)'!$V$7,Model!AH$1,'Assumptions (CSP)'!$V$10,'Assumptions (CSP)'!$V$5*Model!$AZ$3539*AVERAGE('Assumptions (CSP)'!$AV$2:$AX$2)/10^9),0)</f>
        <v>-0.00762313768</v>
      </c>
      <c r="BL3702" s="95">
        <f>IF($AZ$3539&gt;0,IPMT('Assumptions (CSP)'!$V$7,Model!AI$1,'Assumptions (CSP)'!$V$10,'Assumptions (CSP)'!$V$5*Model!$AZ$3539*AVERAGE('Assumptions (CSP)'!$AV$2:$AX$2)/10^9),0)</f>
        <v>-0.005847892445</v>
      </c>
      <c r="BM3702" s="95">
        <f>IF($AZ$3539&gt;0,IPMT('Assumptions (CSP)'!$V$7,Model!AJ$1,'Assumptions (CSP)'!$V$10,'Assumptions (CSP)'!$V$5*Model!$AZ$3539*AVERAGE('Assumptions (CSP)'!$AV$2:$AX$2)/10^9),0)</f>
        <v>-0.00398832306</v>
      </c>
      <c r="BN3702" s="95">
        <f>IF($AZ$3539&gt;0,IPMT('Assumptions (CSP)'!$V$7,Model!AK$1,'Assumptions (CSP)'!$V$10,'Assumptions (CSP)'!$V$5*Model!$AZ$3539*AVERAGE('Assumptions (CSP)'!$AV$2:$AX$2)/10^9),0)</f>
        <v>-0.00204042413</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-0.0229394879</v>
      </c>
      <c r="BB3703" s="95">
        <f>IF($BA$3539&gt;0,IPMT('Assumptions (CSP)'!$V$7,Model!X$1,'Assumptions (CSP)'!$V$10,'Assumptions (CSP)'!$V$5*Model!$BA$3539*AVERAGE('Assumptions (CSP)'!$AW$2:$AY$2)/10^9),0)</f>
        <v>-0.02185625926</v>
      </c>
      <c r="BC3703" s="95">
        <f>IF($BA$3539&gt;0,IPMT('Assumptions (CSP)'!$V$7,Model!Y$1,'Assumptions (CSP)'!$V$10,'Assumptions (CSP)'!$V$5*Model!$BA$3539*AVERAGE('Assumptions (CSP)'!$AW$2:$AY$2)/10^9),0)</f>
        <v>-0.02072157726</v>
      </c>
      <c r="BD3703" s="95">
        <f>IF($BA$3539&gt;0,IPMT('Assumptions (CSP)'!$V$7,Model!Z$1,'Assumptions (CSP)'!$V$10,'Assumptions (CSP)'!$V$5*Model!$BA$3539*AVERAGE('Assumptions (CSP)'!$AW$2:$AY$2)/10^9),0)</f>
        <v>-0.01953299786</v>
      </c>
      <c r="BE3703" s="95">
        <f>IF($BA$3539&gt;0,IPMT('Assumptions (CSP)'!$V$7,Model!AA$1,'Assumptions (CSP)'!$V$10,'Assumptions (CSP)'!$V$5*Model!$BA$3539*AVERAGE('Assumptions (CSP)'!$AW$2:$AY$2)/10^9),0)</f>
        <v>-0.01828796094</v>
      </c>
      <c r="BF3703" s="95">
        <f>IF($BA$3539&gt;0,IPMT('Assumptions (CSP)'!$V$7,Model!AB$1,'Assumptions (CSP)'!$V$10,'Assumptions (CSP)'!$V$5*Model!$BA$3539*AVERAGE('Assumptions (CSP)'!$AW$2:$AY$2)/10^9),0)</f>
        <v>-0.01698378477</v>
      </c>
      <c r="BG3703" s="95">
        <f>IF($BA$3539&gt;0,IPMT('Assumptions (CSP)'!$V$7,Model!AC$1,'Assumptions (CSP)'!$V$10,'Assumptions (CSP)'!$V$5*Model!$BA$3539*AVERAGE('Assumptions (CSP)'!$AW$2:$AY$2)/10^9),0)</f>
        <v>-0.01561766023</v>
      </c>
      <c r="BH3703" s="95">
        <f>IF($BA$3539&gt;0,IPMT('Assumptions (CSP)'!$V$7,Model!AD$1,'Assumptions (CSP)'!$V$10,'Assumptions (CSP)'!$V$5*Model!$BA$3539*AVERAGE('Assumptions (CSP)'!$AW$2:$AY$2)/10^9),0)</f>
        <v>-0.01418664477</v>
      </c>
      <c r="BI3703" s="95">
        <f>IF($BA$3539&gt;0,IPMT('Assumptions (CSP)'!$V$7,Model!AE$1,'Assumptions (CSP)'!$V$10,'Assumptions (CSP)'!$V$5*Model!$BA$3539*AVERAGE('Assumptions (CSP)'!$AW$2:$AY$2)/10^9),0)</f>
        <v>-0.01268765608</v>
      </c>
      <c r="BJ3703" s="95">
        <f>IF($BA$3539&gt;0,IPMT('Assumptions (CSP)'!$V$7,Model!AF$1,'Assumptions (CSP)'!$V$10,'Assumptions (CSP)'!$V$5*Model!$BA$3539*AVERAGE('Assumptions (CSP)'!$AW$2:$AY$2)/10^9),0)</f>
        <v>-0.01111746543</v>
      </c>
      <c r="BK3703" s="95">
        <f>IF($BA$3539&gt;0,IPMT('Assumptions (CSP)'!$V$7,Model!AG$1,'Assumptions (CSP)'!$V$10,'Assumptions (CSP)'!$V$5*Model!$BA$3539*AVERAGE('Assumptions (CSP)'!$AW$2:$AY$2)/10^9),0)</f>
        <v>-0.009472690722</v>
      </c>
      <c r="BL3703" s="95">
        <f>IF($BA$3539&gt;0,IPMT('Assumptions (CSP)'!$V$7,Model!AH$1,'Assumptions (CSP)'!$V$10,'Assumptions (CSP)'!$V$5*Model!$BA$3539*AVERAGE('Assumptions (CSP)'!$AW$2:$AY$2)/10^9),0)</f>
        <v>-0.007749789214</v>
      </c>
      <c r="BM3703" s="95">
        <f>IF($BA$3539&gt;0,IPMT('Assumptions (CSP)'!$V$7,Model!AI$1,'Assumptions (CSP)'!$V$10,'Assumptions (CSP)'!$V$5*Model!$BA$3539*AVERAGE('Assumptions (CSP)'!$AW$2:$AY$2)/10^9),0)</f>
        <v>-0.005945049885</v>
      </c>
      <c r="BN3703" s="95">
        <f>IF($BA$3539&gt;0,IPMT('Assumptions (CSP)'!$V$7,Model!AJ$1,'Assumptions (CSP)'!$V$10,'Assumptions (CSP)'!$V$5*Model!$BA$3539*AVERAGE('Assumptions (CSP)'!$AW$2:$AY$2)/10^9),0)</f>
        <v>-0.004054585438</v>
      </c>
      <c r="BO3703" s="95">
        <f>IF($BA$3539&gt;0,IPMT('Assumptions (CSP)'!$V$7,Model!AK$1,'Assumptions (CSP)'!$V$10,'Assumptions (CSP)'!$V$5*Model!$BA$3539*AVERAGE('Assumptions (CSP)'!$AW$2:$AY$2)/10^9),0)</f>
        <v>-0.00207432393</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0.007873731651</v>
      </c>
      <c r="M3704" s="218">
        <f t="shared" si="107"/>
        <v>0.01259797064</v>
      </c>
      <c r="N3704" s="218">
        <f t="shared" si="107"/>
        <v>0.007558782385</v>
      </c>
      <c r="O3704" s="218">
        <f t="shared" si="107"/>
        <v>0.004535269431</v>
      </c>
      <c r="P3704" s="218">
        <f t="shared" si="107"/>
        <v>0.5253053583</v>
      </c>
      <c r="Q3704" s="218">
        <f t="shared" si="107"/>
        <v>1.22716662</v>
      </c>
      <c r="R3704" s="218">
        <f t="shared" si="107"/>
        <v>1.126606234</v>
      </c>
      <c r="S3704" s="218">
        <f t="shared" si="107"/>
        <v>0.6759637402</v>
      </c>
      <c r="T3704" s="218">
        <f t="shared" si="107"/>
        <v>0.5255636726</v>
      </c>
      <c r="U3704" s="218">
        <f t="shared" si="107"/>
        <v>0.375581887</v>
      </c>
      <c r="V3704" s="218">
        <f t="shared" si="107"/>
        <v>0.1128000507</v>
      </c>
      <c r="W3704" s="218">
        <f t="shared" si="107"/>
        <v>0</v>
      </c>
      <c r="X3704" s="218">
        <f t="shared" si="107"/>
        <v>0.1760716604</v>
      </c>
      <c r="Y3704" s="218">
        <f t="shared" si="107"/>
        <v>0.3373075329</v>
      </c>
      <c r="Z3704" s="218">
        <f t="shared" si="107"/>
        <v>0.5930088818</v>
      </c>
      <c r="AA3704" s="218">
        <f t="shared" si="107"/>
        <v>0.6697859517</v>
      </c>
      <c r="AB3704" s="218">
        <f t="shared" si="107"/>
        <v>0.7482155654</v>
      </c>
      <c r="AC3704" s="218">
        <f t="shared" si="107"/>
        <v>0.7758712278</v>
      </c>
      <c r="AD3704" s="218">
        <f t="shared" si="107"/>
        <v>0.7549872373</v>
      </c>
      <c r="AE3704" s="218">
        <f t="shared" si="107"/>
        <v>0.7381343006</v>
      </c>
      <c r="AF3704" s="218">
        <f t="shared" si="107"/>
        <v>0.7237341471</v>
      </c>
      <c r="AG3704" s="218">
        <f t="shared" si="107"/>
        <v>0.7107077832</v>
      </c>
      <c r="AH3704" s="218">
        <f t="shared" si="107"/>
        <v>0.6986508015</v>
      </c>
      <c r="AI3704" s="218">
        <f t="shared" si="107"/>
        <v>0.687954711</v>
      </c>
      <c r="AJ3704" s="218">
        <f t="shared" si="107"/>
        <v>0.6793428879</v>
      </c>
      <c r="AK3704" s="218">
        <f t="shared" si="107"/>
        <v>0.673484361</v>
      </c>
      <c r="AL3704" s="218">
        <f t="shared" si="107"/>
        <v>0.6701997372</v>
      </c>
      <c r="AM3704" s="218">
        <f t="shared" si="107"/>
        <v>0.6689255175</v>
      </c>
      <c r="AN3704" s="218">
        <f t="shared" si="107"/>
        <v>0.6693225761</v>
      </c>
      <c r="AO3704" s="218">
        <f t="shared" si="107"/>
        <v>0.6712941157</v>
      </c>
      <c r="AP3704" s="218">
        <f t="shared" si="107"/>
        <v>0.674761573</v>
      </c>
      <c r="AQ3704" s="218">
        <f t="shared" si="107"/>
        <v>0.6797073982</v>
      </c>
      <c r="AR3704" s="218">
        <f t="shared" si="107"/>
        <v>0.6860762347</v>
      </c>
      <c r="AS3704" s="218">
        <f t="shared" si="107"/>
        <v>0.6936283178</v>
      </c>
      <c r="AT3704" s="218">
        <f t="shared" si="107"/>
        <v>0.702080876</v>
      </c>
      <c r="AU3704" s="218">
        <f t="shared" si="107"/>
        <v>0.7113635373</v>
      </c>
      <c r="AV3704" s="218">
        <f t="shared" si="107"/>
        <v>0.721504248</v>
      </c>
      <c r="AW3704" s="218">
        <f t="shared" si="107"/>
        <v>0.732402239</v>
      </c>
      <c r="AX3704" s="218">
        <f t="shared" si="107"/>
        <v>0.7439248918</v>
      </c>
      <c r="AY3704" s="218">
        <f t="shared" si="107"/>
        <v>0.7560057292</v>
      </c>
      <c r="AZ3704" s="218">
        <f t="shared" si="107"/>
        <v>0.7685662514</v>
      </c>
      <c r="BA3704" s="218">
        <f t="shared" si="107"/>
        <v>0.7814298687</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0.007873731651</v>
      </c>
      <c r="M3714" s="95">
        <f>IF($L$3539&gt;0,'Assumptions (CSP)'!W$11*Model!$L$3539*AVERAGE('Assumptions (CSP)'!$H$2:$J$2)/10^9,0)</f>
        <v>0.01259797064</v>
      </c>
      <c r="N3714" s="95">
        <f>IF($L$3539&gt;0,'Assumptions (CSP)'!X$11*Model!$L$3539*AVERAGE('Assumptions (CSP)'!$H$2:$J$2)/10^9,0)</f>
        <v>0.007558782385</v>
      </c>
      <c r="O3714" s="95">
        <f>IF($L$3539&gt;0,'Assumptions (CSP)'!Y$11*Model!$L$3539*AVERAGE('Assumptions (CSP)'!$H$2:$J$2)/10^9,0)</f>
        <v>0.004535269431</v>
      </c>
      <c r="P3714" s="95">
        <f>IF($L$3539&gt;0,'Assumptions (CSP)'!Z$11*Model!$L$3539*AVERAGE('Assumptions (CSP)'!$H$2:$J$2)/10^9,0)</f>
        <v>0.004535269431</v>
      </c>
      <c r="Q3714" s="95">
        <f>IF($L$3539&gt;0,'Assumptions (CSP)'!AA$11*Model!$L$3539*AVERAGE('Assumptions (CSP)'!$H$2:$J$2)/10^9,0)</f>
        <v>0.002267634715</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0.5207700889</v>
      </c>
      <c r="Q3718" s="95">
        <f>IF($P$3539&gt;0,'Assumptions (CSP)'!W$11*Model!$P$3539*AVERAGE('Assumptions (CSP)'!$L$2:$N$2)/10^9,0)</f>
        <v>0.8332321422</v>
      </c>
      <c r="R3718" s="95">
        <f>IF($P$3539&gt;0,'Assumptions (CSP)'!X$11*Model!$P$3539*AVERAGE('Assumptions (CSP)'!$L$2:$N$2)/10^9,0)</f>
        <v>0.4999392853</v>
      </c>
      <c r="S3718" s="95">
        <f>IF($P$3539&gt;0,'Assumptions (CSP)'!Y$11*Model!$P$3539*AVERAGE('Assumptions (CSP)'!$L$2:$N$2)/10^9,0)</f>
        <v>0.2999635712</v>
      </c>
      <c r="T3718" s="95">
        <f>IF($P$3539&gt;0,'Assumptions (CSP)'!Z$11*Model!$P$3539*AVERAGE('Assumptions (CSP)'!$L$2:$N$2)/10^9,0)</f>
        <v>0.2999635712</v>
      </c>
      <c r="U3718" s="95">
        <f>IF($P$3539&gt;0,'Assumptions (CSP)'!AA$11*Model!$P$3539*AVERAGE('Assumptions (CSP)'!$L$2:$N$2)/10^9,0)</f>
        <v>0.1499817856</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0.3916668427</v>
      </c>
      <c r="R3719" s="95">
        <f>IF($Q$3539&gt;0,'Assumptions (CSP)'!W$11*Model!$Q$3539*AVERAGE('Assumptions (CSP)'!$M$2:$O$2)/10^9,0)</f>
        <v>0.6266669484</v>
      </c>
      <c r="S3719" s="95">
        <f>IF($Q$3539&gt;0,'Assumptions (CSP)'!X$11*Model!$Q$3539*AVERAGE('Assumptions (CSP)'!$M$2:$O$2)/10^9,0)</f>
        <v>0.376000169</v>
      </c>
      <c r="T3719" s="95">
        <f>IF($Q$3539&gt;0,'Assumptions (CSP)'!Y$11*Model!$Q$3539*AVERAGE('Assumptions (CSP)'!$M$2:$O$2)/10^9,0)</f>
        <v>0.2256001014</v>
      </c>
      <c r="U3719" s="95">
        <f>IF($Q$3539&gt;0,'Assumptions (CSP)'!Z$11*Model!$Q$3539*AVERAGE('Assumptions (CSP)'!$M$2:$O$2)/10^9,0)</f>
        <v>0.2256001014</v>
      </c>
      <c r="V3719" s="95">
        <f>IF($Q$3539&gt;0,'Assumptions (CSP)'!AA$11*Model!$Q$3539*AVERAGE('Assumptions (CSP)'!$M$2:$O$2)/10^9,0)</f>
        <v>0.1128000507</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0.1760716604</v>
      </c>
      <c r="Y3726" s="95">
        <f>IF($Y$3539&gt;0,'Assumptions (CSP)'!V$11*Model!$Y$3539*AVERAGE('Assumptions (CSP)'!$T$2:$V$2)/10^9,0)</f>
        <v>0.171915409</v>
      </c>
      <c r="Z3726" s="95">
        <f>IF($X$3539&gt;0,'Assumptions (CSP)'!X$11*Model!$X$3539*AVERAGE('Assumptions (CSP)'!$S$2:$U$2)/10^9,0)</f>
        <v>0.169028794</v>
      </c>
      <c r="AA3726" s="95">
        <f>IF($X$3539&gt;0,'Assumptions (CSP)'!Y$11*Model!$X$3539*AVERAGE('Assumptions (CSP)'!$S$2:$U$2)/10^9,0)</f>
        <v>0.1014172764</v>
      </c>
      <c r="AB3726" s="95">
        <f>IF($X$3539&gt;0,'Assumptions (CSP)'!Z$11*Model!$X$3539*AVERAGE('Assumptions (CSP)'!$S$2:$U$2)/10^9,0)</f>
        <v>0.1014172764</v>
      </c>
      <c r="AC3726" s="95">
        <f>IF($X$3539&gt;0,'Assumptions (CSP)'!AA$11*Model!$X$3539*AVERAGE('Assumptions (CSP)'!$S$2:$U$2)/10^9,0)</f>
        <v>0.0507086382</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0.1653921239</v>
      </c>
      <c r="Z3727" s="95">
        <f>IF($Y$3539&gt;0,'Assumptions (CSP)'!W$11*Model!$Y$3539*AVERAGE('Assumptions (CSP)'!$U$2:$W$2)/10^9,0)</f>
        <v>0.2646273983</v>
      </c>
      <c r="AA3727" s="95">
        <f>IF($Y$3539&gt;0,'Assumptions (CSP)'!X$11*Model!$Y$3539*AVERAGE('Assumptions (CSP)'!$U$2:$W$2)/10^9,0)</f>
        <v>0.158776439</v>
      </c>
      <c r="AB3727" s="95">
        <f>IF($Y$3539&gt;0,'Assumptions (CSP)'!Y$11*Model!$Y$3539*AVERAGE('Assumptions (CSP)'!$U$2:$W$2)/10^9,0)</f>
        <v>0.09526586339</v>
      </c>
      <c r="AC3727" s="95">
        <f>IF($Y$3539&gt;0,'Assumptions (CSP)'!Z$11*Model!$Y$3539*AVERAGE('Assumptions (CSP)'!$U$2:$W$2)/10^9,0)</f>
        <v>0.09526586339</v>
      </c>
      <c r="AD3727" s="95">
        <f>IF($Y$3539&gt;0,'Assumptions (CSP)'!AA$11*Model!$Y$3539*AVERAGE('Assumptions (CSP)'!$U$2:$W$2)/10^9,0)</f>
        <v>0.04763293169</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0.1593526895</v>
      </c>
      <c r="AA3728" s="95">
        <f>IF($Z$3539&gt;0,'Assumptions (CSP)'!W$11*Model!$Z$3539*AVERAGE('Assumptions (CSP)'!$V$2:$X$2)/10^9,0)</f>
        <v>0.2549643033</v>
      </c>
      <c r="AB3728" s="95">
        <f>IF($Z$3539&gt;0,'Assumptions (CSP)'!X$11*Model!$Z$3539*AVERAGE('Assumptions (CSP)'!$V$2:$X$2)/10^9,0)</f>
        <v>0.152978582</v>
      </c>
      <c r="AC3728" s="95">
        <f>IF($Z$3539&gt;0,'Assumptions (CSP)'!Y$11*Model!$Z$3539*AVERAGE('Assumptions (CSP)'!$V$2:$X$2)/10^9,0)</f>
        <v>0.09178714918</v>
      </c>
      <c r="AD3728" s="95">
        <f>IF($Z$3539&gt;0,'Assumptions (CSP)'!Z$11*Model!$Z$3539*AVERAGE('Assumptions (CSP)'!$V$2:$X$2)/10^9,0)</f>
        <v>0.09178714918</v>
      </c>
      <c r="AE3728" s="95">
        <f>IF($Z$3539&gt;0,'Assumptions (CSP)'!AA$11*Model!$Z$3539*AVERAGE('Assumptions (CSP)'!$V$2:$X$2)/10^9,0)</f>
        <v>0.04589357459</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0.1546279331</v>
      </c>
      <c r="AB3729" s="95">
        <f>IF($AA$3539&gt;0,'Assumptions (CSP)'!W$11*Model!$AA$3539*AVERAGE('Assumptions (CSP)'!$W$2:$Y$2)/10^9,0)</f>
        <v>0.247404693</v>
      </c>
      <c r="AC3729" s="95">
        <f>IF($AA$3539&gt;0,'Assumptions (CSP)'!X$11*Model!$AA$3539*AVERAGE('Assumptions (CSP)'!$W$2:$Y$2)/10^9,0)</f>
        <v>0.1484428158</v>
      </c>
      <c r="AD3729" s="95">
        <f>IF($AA$3539&gt;0,'Assumptions (CSP)'!Y$11*Model!$AA$3539*AVERAGE('Assumptions (CSP)'!$W$2:$Y$2)/10^9,0)</f>
        <v>0.08906568947</v>
      </c>
      <c r="AE3729" s="95">
        <f>IF($AA$3539&gt;0,'Assumptions (CSP)'!Z$11*Model!$AA$3539*AVERAGE('Assumptions (CSP)'!$W$2:$Y$2)/10^9,0)</f>
        <v>0.08906568947</v>
      </c>
      <c r="AF3729" s="95">
        <f>IF($AA$3539&gt;0,'Assumptions (CSP)'!AA$11*Model!$AA$3539*AVERAGE('Assumptions (CSP)'!$W$2:$Y$2)/10^9,0)</f>
        <v>0.04453284473</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0.1511491507</v>
      </c>
      <c r="AC3730" s="95">
        <f>IF($AB$3539&gt;0,'Assumptions (CSP)'!W$11*Model!$AB$3539*AVERAGE('Assumptions (CSP)'!$X$2:$Z$2)/10^9,0)</f>
        <v>0.2418386411</v>
      </c>
      <c r="AD3730" s="95">
        <f>IF($AB$3539&gt;0,'Assumptions (CSP)'!X$11*Model!$AB$3539*AVERAGE('Assumptions (CSP)'!$X$2:$Z$2)/10^9,0)</f>
        <v>0.1451031847</v>
      </c>
      <c r="AE3730" s="95">
        <f>IF($AB$3539&gt;0,'Assumptions (CSP)'!Y$11*Model!$AB$3539*AVERAGE('Assumptions (CSP)'!$X$2:$Z$2)/10^9,0)</f>
        <v>0.08706191081</v>
      </c>
      <c r="AF3730" s="95">
        <f>IF($AB$3539&gt;0,'Assumptions (CSP)'!Z$11*Model!$AB$3539*AVERAGE('Assumptions (CSP)'!$X$2:$Z$2)/10^9,0)</f>
        <v>0.08706191081</v>
      </c>
      <c r="AG3730" s="95">
        <f>IF($AB$3539&gt;0,'Assumptions (CSP)'!AA$11*Model!$AB$3539*AVERAGE('Assumptions (CSP)'!$X$2:$Z$2)/10^9,0)</f>
        <v>0.04353095541</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0.1478281202</v>
      </c>
      <c r="AD3731" s="95">
        <f>IF($AC$3539&gt;0,'Assumptions (CSP)'!W$11*Model!$AC$3539*AVERAGE('Assumptions (CSP)'!$Y$2:$AA$2)/10^9,0)</f>
        <v>0.2365249923</v>
      </c>
      <c r="AE3731" s="95">
        <f>IF($AC$3539&gt;0,'Assumptions (CSP)'!X$11*Model!$AC$3539*AVERAGE('Assumptions (CSP)'!$Y$2:$AA$2)/10^9,0)</f>
        <v>0.1419149954</v>
      </c>
      <c r="AF3731" s="95">
        <f>IF($AC$3539&gt;0,'Assumptions (CSP)'!Y$11*Model!$AC$3539*AVERAGE('Assumptions (CSP)'!$Y$2:$AA$2)/10^9,0)</f>
        <v>0.08514899721</v>
      </c>
      <c r="AG3731" s="95">
        <f>IF($AC$3539&gt;0,'Assumptions (CSP)'!Z$11*Model!$AC$3539*AVERAGE('Assumptions (CSP)'!$Y$2:$AA$2)/10^9,0)</f>
        <v>0.08514899721</v>
      </c>
      <c r="AH3731" s="95">
        <f>IF($AC$3539&gt;0,'Assumptions (CSP)'!AA$11*Model!$AC$3539*AVERAGE('Assumptions (CSP)'!$Y$2:$AA$2)/10^9,0)</f>
        <v>0.04257449861</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0.14487329</v>
      </c>
      <c r="AE3732" s="95">
        <f>IF($AD$3539&gt;0,'Assumptions (CSP)'!W$11*Model!$AD$3539*AVERAGE('Assumptions (CSP)'!$Z$2:$AB$2)/10^9,0)</f>
        <v>0.2317972641</v>
      </c>
      <c r="AF3732" s="95">
        <f>IF($AD$3539&gt;0,'Assumptions (CSP)'!X$11*Model!$AD$3539*AVERAGE('Assumptions (CSP)'!$Z$2:$AB$2)/10^9,0)</f>
        <v>0.1390783584</v>
      </c>
      <c r="AG3732" s="95">
        <f>IF($AD$3539&gt;0,'Assumptions (CSP)'!Y$11*Model!$AD$3539*AVERAGE('Assumptions (CSP)'!$Z$2:$AB$2)/10^9,0)</f>
        <v>0.08344701507</v>
      </c>
      <c r="AH3732" s="95">
        <f>IF($AD$3539&gt;0,'Assumptions (CSP)'!Z$11*Model!$AD$3539*AVERAGE('Assumptions (CSP)'!$Z$2:$AB$2)/10^9,0)</f>
        <v>0.08344701507</v>
      </c>
      <c r="AI3732" s="95">
        <f>IF($AD$3539&gt;0,'Assumptions (CSP)'!AA$11*Model!$AD$3539*AVERAGE('Assumptions (CSP)'!$Z$2:$AB$2)/10^9,0)</f>
        <v>0.04172350753</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0.1424008663</v>
      </c>
      <c r="AF3733" s="95">
        <f>IF($AE$3539&gt;0,'Assumptions (CSP)'!W$11*Model!$AE$3539*AVERAGE('Assumptions (CSP)'!$AA$2:$AC$2)/10^9,0)</f>
        <v>0.2278413861</v>
      </c>
      <c r="AG3733" s="95">
        <f>IF($AE$3539&gt;0,'Assumptions (CSP)'!X$11*Model!$AE$3539*AVERAGE('Assumptions (CSP)'!$AA$2:$AC$2)/10^9,0)</f>
        <v>0.1367048316</v>
      </c>
      <c r="AH3733" s="95">
        <f>IF($AE$3539&gt;0,'Assumptions (CSP)'!Y$11*Model!$AE$3539*AVERAGE('Assumptions (CSP)'!$AA$2:$AC$2)/10^9,0)</f>
        <v>0.08202289899</v>
      </c>
      <c r="AI3733" s="95">
        <f>IF($AE$3539&gt;0,'Assumptions (CSP)'!Z$11*Model!$AE$3539*AVERAGE('Assumptions (CSP)'!$AA$2:$AC$2)/10^9,0)</f>
        <v>0.08202289899</v>
      </c>
      <c r="AJ3733" s="95">
        <f>IF($AE$3539&gt;0,'Assumptions (CSP)'!AA$11*Model!$AE$3539*AVERAGE('Assumptions (CSP)'!$AA$2:$AC$2)/10^9,0)</f>
        <v>0.04101144949</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0.1400706498</v>
      </c>
      <c r="AG3734" s="95">
        <f>IF($AF$3539&gt;0,'Assumptions (CSP)'!W$11*Model!$AF$3539*AVERAGE('Assumptions (CSP)'!$AB$2:$AD$2)/10^9,0)</f>
        <v>0.2241130396</v>
      </c>
      <c r="AH3734" s="95">
        <f>IF($AF$3539&gt;0,'Assumptions (CSP)'!X$11*Model!$AF$3539*AVERAGE('Assumptions (CSP)'!$AB$2:$AD$2)/10^9,0)</f>
        <v>0.1344678238</v>
      </c>
      <c r="AI3734" s="95">
        <f>IF($AF$3539&gt;0,'Assumptions (CSP)'!Y$11*Model!$AF$3539*AVERAGE('Assumptions (CSP)'!$AB$2:$AD$2)/10^9,0)</f>
        <v>0.08068069426</v>
      </c>
      <c r="AJ3734" s="95">
        <f>IF($AF$3539&gt;0,'Assumptions (CSP)'!Z$11*Model!$AF$3539*AVERAGE('Assumptions (CSP)'!$AB$2:$AD$2)/10^9,0)</f>
        <v>0.08068069426</v>
      </c>
      <c r="AK3734" s="95">
        <f>IF($AF$3539&gt;0,'Assumptions (CSP)'!AA$11*Model!$AF$3539*AVERAGE('Assumptions (CSP)'!$AB$2:$AD$2)/10^9,0)</f>
        <v>0.04034034713</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0.1377629442</v>
      </c>
      <c r="AH3735" s="95">
        <f>IF($AG$3539&gt;0,'Assumptions (CSP)'!W$11*Model!$AG$3539*AVERAGE('Assumptions (CSP)'!$AC$2:$AE$2)/10^9,0)</f>
        <v>0.2204207107</v>
      </c>
      <c r="AI3735" s="95">
        <f>IF($AG$3539&gt;0,'Assumptions (CSP)'!X$11*Model!$AG$3539*AVERAGE('Assumptions (CSP)'!$AC$2:$AE$2)/10^9,0)</f>
        <v>0.1322524264</v>
      </c>
      <c r="AJ3735" s="95">
        <f>IF($AG$3539&gt;0,'Assumptions (CSP)'!Y$11*Model!$AG$3539*AVERAGE('Assumptions (CSP)'!$AC$2:$AE$2)/10^9,0)</f>
        <v>0.07935145586</v>
      </c>
      <c r="AK3735" s="95">
        <f>IF($AG$3539&gt;0,'Assumptions (CSP)'!Z$11*Model!$AG$3539*AVERAGE('Assumptions (CSP)'!$AC$2:$AE$2)/10^9,0)</f>
        <v>0.07935145586</v>
      </c>
      <c r="AL3735" s="95">
        <f>IF($AG$3539&gt;0,'Assumptions (CSP)'!AA$11*Model!$AG$3539*AVERAGE('Assumptions (CSP)'!$AC$2:$AE$2)/10^9,0)</f>
        <v>0.03967572793</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0.1357178544</v>
      </c>
      <c r="AI3736" s="95">
        <f>IF($AH$3539&gt;0,'Assumptions (CSP)'!W$11*Model!$AH$3539*AVERAGE('Assumptions (CSP)'!$AD$2:$AF$2)/10^9,0)</f>
        <v>0.217148567</v>
      </c>
      <c r="AJ3736" s="95">
        <f>IF($AH$3539&gt;0,'Assumptions (CSP)'!X$11*Model!$AH$3539*AVERAGE('Assumptions (CSP)'!$AD$2:$AF$2)/10^9,0)</f>
        <v>0.1302891402</v>
      </c>
      <c r="AK3736" s="95">
        <f>IF($AH$3539&gt;0,'Assumptions (CSP)'!Y$11*Model!$AH$3539*AVERAGE('Assumptions (CSP)'!$AD$2:$AF$2)/10^9,0)</f>
        <v>0.07817348412</v>
      </c>
      <c r="AL3736" s="95">
        <f>IF($AH$3539&gt;0,'Assumptions (CSP)'!Z$11*Model!$AH$3539*AVERAGE('Assumptions (CSP)'!$AD$2:$AF$2)/10^9,0)</f>
        <v>0.07817348412</v>
      </c>
      <c r="AM3736" s="95">
        <f>IF($AH$3539&gt;0,'Assumptions (CSP)'!AA$11*Model!$AH$3539*AVERAGE('Assumptions (CSP)'!$AD$2:$AF$2)/10^9,0)</f>
        <v>0.03908674206</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0.1341266168</v>
      </c>
      <c r="AJ3737" s="95">
        <f>IF($AI$3539&gt;0,'Assumptions (CSP)'!W$11*Model!$AI$3539*AVERAGE('Assumptions (CSP)'!$AE$2:$AG$2)/10^9,0)</f>
        <v>0.2146025869</v>
      </c>
      <c r="AK3737" s="95">
        <f>IF($AI$3539&gt;0,'Assumptions (CSP)'!X$11*Model!$AI$3539*AVERAGE('Assumptions (CSP)'!$AE$2:$AG$2)/10^9,0)</f>
        <v>0.1287615521</v>
      </c>
      <c r="AL3737" s="95">
        <f>IF($AI$3539&gt;0,'Assumptions (CSP)'!Y$11*Model!$AI$3539*AVERAGE('Assumptions (CSP)'!$AE$2:$AG$2)/10^9,0)</f>
        <v>0.07725693128</v>
      </c>
      <c r="AM3737" s="95">
        <f>IF($AI$3539&gt;0,'Assumptions (CSP)'!Z$11*Model!$AI$3539*AVERAGE('Assumptions (CSP)'!$AE$2:$AG$2)/10^9,0)</f>
        <v>0.07725693128</v>
      </c>
      <c r="AN3737" s="95">
        <f>IF($AI$3539&gt;0,'Assumptions (CSP)'!AA$11*Model!$AI$3539*AVERAGE('Assumptions (CSP)'!$AE$2:$AG$2)/10^9,0)</f>
        <v>0.03862846564</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0.1334075612</v>
      </c>
      <c r="AK3738" s="95">
        <f>IF($AJ$3539&gt;0,'Assumptions (CSP)'!W$11*Model!$AJ$3539*AVERAGE('Assumptions (CSP)'!$AF$2:$AH$2)/10^9,0)</f>
        <v>0.2134520979</v>
      </c>
      <c r="AL3738" s="95">
        <f>IF($AJ$3539&gt;0,'Assumptions (CSP)'!X$11*Model!$AJ$3539*AVERAGE('Assumptions (CSP)'!$AF$2:$AH$2)/10^9,0)</f>
        <v>0.1280712588</v>
      </c>
      <c r="AM3738" s="95">
        <f>IF($AJ$3539&gt;0,'Assumptions (CSP)'!Y$11*Model!$AJ$3539*AVERAGE('Assumptions (CSP)'!$AF$2:$AH$2)/10^9,0)</f>
        <v>0.07684275526</v>
      </c>
      <c r="AN3738" s="95">
        <f>IF($AJ$3539&gt;0,'Assumptions (CSP)'!Z$11*Model!$AJ$3539*AVERAGE('Assumptions (CSP)'!$AF$2:$AH$2)/10^9,0)</f>
        <v>0.07684275526</v>
      </c>
      <c r="AO3738" s="95">
        <f>IF($AJ$3539&gt;0,'Assumptions (CSP)'!AA$11*Model!$AJ$3539*AVERAGE('Assumptions (CSP)'!$AF$2:$AH$2)/10^9,0)</f>
        <v>0.03842137763</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0.1334054238</v>
      </c>
      <c r="AL3739" s="95">
        <f>IF($AK$3539&gt;0,'Assumptions (CSP)'!W$11*Model!$AK$3539*AVERAGE('Assumptions (CSP)'!$AG$2:$AI$2)/10^9,0)</f>
        <v>0.2134486782</v>
      </c>
      <c r="AM3739" s="95">
        <f>IF($AK$3539&gt;0,'Assumptions (CSP)'!X$11*Model!$AK$3539*AVERAGE('Assumptions (CSP)'!$AG$2:$AI$2)/10^9,0)</f>
        <v>0.1280692069</v>
      </c>
      <c r="AN3739" s="95">
        <f>IF($AK$3539&gt;0,'Assumptions (CSP)'!Y$11*Model!$AK$3539*AVERAGE('Assumptions (CSP)'!$AG$2:$AI$2)/10^9,0)</f>
        <v>0.07684152414</v>
      </c>
      <c r="AO3739" s="95">
        <f>IF($AK$3539&gt;0,'Assumptions (CSP)'!Z$11*Model!$AK$3539*AVERAGE('Assumptions (CSP)'!$AG$2:$AI$2)/10^9,0)</f>
        <v>0.07684152414</v>
      </c>
      <c r="AP3739" s="95">
        <f>IF($AK$3539&gt;0,'Assumptions (CSP)'!AA$11*Model!$AK$3539*AVERAGE('Assumptions (CSP)'!$AG$2:$AI$2)/10^9,0)</f>
        <v>0.03842076207</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0.1335736569</v>
      </c>
      <c r="AM3740" s="95">
        <f>IF($AL$3539&gt;0,'Assumptions (CSP)'!W$11*Model!$AL$3539*AVERAGE('Assumptions (CSP)'!$AH$2:$AJ$2)/10^9,0)</f>
        <v>0.2137178511</v>
      </c>
      <c r="AN3740" s="95">
        <f>IF($AL$3539&gt;0,'Assumptions (CSP)'!X$11*Model!$AL$3539*AVERAGE('Assumptions (CSP)'!$AH$2:$AJ$2)/10^9,0)</f>
        <v>0.1282307106</v>
      </c>
      <c r="AO3740" s="95">
        <f>IF($AL$3539&gt;0,'Assumptions (CSP)'!Y$11*Model!$AL$3539*AVERAGE('Assumptions (CSP)'!$AH$2:$AJ$2)/10^9,0)</f>
        <v>0.07693842638</v>
      </c>
      <c r="AP3740" s="95">
        <f>IF($AL$3539&gt;0,'Assumptions (CSP)'!Z$11*Model!$AL$3539*AVERAGE('Assumptions (CSP)'!$AH$2:$AJ$2)/10^9,0)</f>
        <v>0.07693842638</v>
      </c>
      <c r="AQ3740" s="95">
        <f>IF($AL$3539&gt;0,'Assumptions (CSP)'!AA$11*Model!$AL$3539*AVERAGE('Assumptions (CSP)'!$AH$2:$AJ$2)/10^9,0)</f>
        <v>0.03846921319</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0.133952031</v>
      </c>
      <c r="AN3741" s="95">
        <f>IF($AM$3539&gt;0,'Assumptions (CSP)'!W$11*Model!$AM$3539*AVERAGE('Assumptions (CSP)'!$AI$2:$AK$2)/10^9,0)</f>
        <v>0.2143232496</v>
      </c>
      <c r="AO3741" s="95">
        <f>IF($AM$3539&gt;0,'Assumptions (CSP)'!X$11*Model!$AM$3539*AVERAGE('Assumptions (CSP)'!$AI$2:$AK$2)/10^9,0)</f>
        <v>0.1285939497</v>
      </c>
      <c r="AP3741" s="95">
        <f>IF($AM$3539&gt;0,'Assumptions (CSP)'!Y$11*Model!$AM$3539*AVERAGE('Assumptions (CSP)'!$AI$2:$AK$2)/10^9,0)</f>
        <v>0.07715636985</v>
      </c>
      <c r="AQ3741" s="95">
        <f>IF($AM$3539&gt;0,'Assumptions (CSP)'!Z$11*Model!$AM$3539*AVERAGE('Assumptions (CSP)'!$AI$2:$AK$2)/10^9,0)</f>
        <v>0.07715636985</v>
      </c>
      <c r="AR3741" s="95">
        <f>IF($AM$3539&gt;0,'Assumptions (CSP)'!AA$11*Model!$AM$3539*AVERAGE('Assumptions (CSP)'!$AI$2:$AK$2)/10^9,0)</f>
        <v>0.03857818492</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0.1344558708</v>
      </c>
      <c r="AO3742" s="95">
        <f>IF($AN$3539&gt;0,'Assumptions (CSP)'!W$11*Model!$AN$3539*AVERAGE('Assumptions (CSP)'!$AJ$2:$AL$2)/10^9,0)</f>
        <v>0.2151293933</v>
      </c>
      <c r="AP3742" s="95">
        <f>IF($AN$3539&gt;0,'Assumptions (CSP)'!X$11*Model!$AN$3539*AVERAGE('Assumptions (CSP)'!$AJ$2:$AL$2)/10^9,0)</f>
        <v>0.129077636</v>
      </c>
      <c r="AQ3742" s="95">
        <f>IF($AN$3539&gt;0,'Assumptions (CSP)'!Y$11*Model!$AN$3539*AVERAGE('Assumptions (CSP)'!$AJ$2:$AL$2)/10^9,0)</f>
        <v>0.07744658159</v>
      </c>
      <c r="AR3742" s="95">
        <f>IF($AN$3539&gt;0,'Assumptions (CSP)'!Z$11*Model!$AN$3539*AVERAGE('Assumptions (CSP)'!$AJ$2:$AL$2)/10^9,0)</f>
        <v>0.07744658159</v>
      </c>
      <c r="AS3742" s="95">
        <f>IF($AN$3539&gt;0,'Assumptions (CSP)'!AA$11*Model!$AN$3539*AVERAGE('Assumptions (CSP)'!$AJ$2:$AL$2)/10^9,0)</f>
        <v>0.0387232908</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0.1353694445</v>
      </c>
      <c r="AP3743" s="95">
        <f>IF($AO$3539&gt;0,'Assumptions (CSP)'!W$11*Model!$AO$3539*AVERAGE('Assumptions (CSP)'!$AK$2:$AM$2)/10^9,0)</f>
        <v>0.2165911111</v>
      </c>
      <c r="AQ3743" s="95">
        <f>IF($AO$3539&gt;0,'Assumptions (CSP)'!X$11*Model!$AO$3539*AVERAGE('Assumptions (CSP)'!$AK$2:$AM$2)/10^9,0)</f>
        <v>0.1299546667</v>
      </c>
      <c r="AR3743" s="95">
        <f>IF($AO$3539&gt;0,'Assumptions (CSP)'!Y$11*Model!$AO$3539*AVERAGE('Assumptions (CSP)'!$AK$2:$AM$2)/10^9,0)</f>
        <v>0.07797280001</v>
      </c>
      <c r="AS3743" s="95">
        <f>IF($AO$3539&gt;0,'Assumptions (CSP)'!Z$11*Model!$AO$3539*AVERAGE('Assumptions (CSP)'!$AK$2:$AM$2)/10^9,0)</f>
        <v>0.07797280001</v>
      </c>
      <c r="AT3743" s="95">
        <f>IF($AO$3539&gt;0,'Assumptions (CSP)'!AA$11*Model!$AO$3539*AVERAGE('Assumptions (CSP)'!$AK$2:$AM$2)/10^9,0)</f>
        <v>0.0389864</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0.1365772676</v>
      </c>
      <c r="AQ3744" s="95">
        <f>IF($AP$3539&gt;0,'Assumptions (CSP)'!W$11*Model!$AP$3539*AVERAGE('Assumptions (CSP)'!$AL$2:$AN$2)/10^9,0)</f>
        <v>0.2185236282</v>
      </c>
      <c r="AR3744" s="95">
        <f>IF($AP$3539&gt;0,'Assumptions (CSP)'!X$11*Model!$AP$3539*AVERAGE('Assumptions (CSP)'!$AL$2:$AN$2)/10^9,0)</f>
        <v>0.1311141769</v>
      </c>
      <c r="AS3744" s="95">
        <f>IF($AP$3539&gt;0,'Assumptions (CSP)'!Y$11*Model!$AP$3539*AVERAGE('Assumptions (CSP)'!$AL$2:$AN$2)/10^9,0)</f>
        <v>0.07866850615</v>
      </c>
      <c r="AT3744" s="95">
        <f>IF($AP$3539&gt;0,'Assumptions (CSP)'!Z$11*Model!$AP$3539*AVERAGE('Assumptions (CSP)'!$AL$2:$AN$2)/10^9,0)</f>
        <v>0.07866850615</v>
      </c>
      <c r="AU3744" s="95">
        <f>IF($AP$3539&gt;0,'Assumptions (CSP)'!AA$11*Model!$AP$3539*AVERAGE('Assumptions (CSP)'!$AL$2:$AN$2)/10^9,0)</f>
        <v>0.03933425308</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0.1381569387</v>
      </c>
      <c r="AR3745" s="95">
        <f>IF($AQ$3539&gt;0,'Assumptions (CSP)'!W$11*Model!$AQ$3539*AVERAGE('Assumptions (CSP)'!$AM$2:$AO$2)/10^9,0)</f>
        <v>0.2210511019</v>
      </c>
      <c r="AS3745" s="95">
        <f>IF($AQ$3539&gt;0,'Assumptions (CSP)'!X$11*Model!$AQ$3539*AVERAGE('Assumptions (CSP)'!$AM$2:$AO$2)/10^9,0)</f>
        <v>0.1326306612</v>
      </c>
      <c r="AT3745" s="95">
        <f>IF($AQ$3539&gt;0,'Assumptions (CSP)'!Y$11*Model!$AQ$3539*AVERAGE('Assumptions (CSP)'!$AM$2:$AO$2)/10^9,0)</f>
        <v>0.07957839669</v>
      </c>
      <c r="AU3745" s="95">
        <f>IF($AQ$3539&gt;0,'Assumptions (CSP)'!Z$11*Model!$AQ$3539*AVERAGE('Assumptions (CSP)'!$AM$2:$AO$2)/10^9,0)</f>
        <v>0.07957839669</v>
      </c>
      <c r="AV3745" s="95">
        <f>IF($AQ$3539&gt;0,'Assumptions (CSP)'!AA$11*Model!$AQ$3539*AVERAGE('Assumptions (CSP)'!$AM$2:$AO$2)/10^9,0)</f>
        <v>0.03978919835</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0.1399133893</v>
      </c>
      <c r="AS3746" s="95">
        <f>IF($AR$3539&gt;0,'Assumptions (CSP)'!W$11*Model!$AR$3539*AVERAGE('Assumptions (CSP)'!$AN$2:$AP$2)/10^9,0)</f>
        <v>0.223861423</v>
      </c>
      <c r="AT3746" s="95">
        <f>IF($AR$3539&gt;0,'Assumptions (CSP)'!X$11*Model!$AR$3539*AVERAGE('Assumptions (CSP)'!$AN$2:$AP$2)/10^9,0)</f>
        <v>0.1343168538</v>
      </c>
      <c r="AU3746" s="95">
        <f>IF($AR$3539&gt;0,'Assumptions (CSP)'!Y$11*Model!$AR$3539*AVERAGE('Assumptions (CSP)'!$AN$2:$AP$2)/10^9,0)</f>
        <v>0.08059011226</v>
      </c>
      <c r="AV3746" s="95">
        <f>IF($AR$3539&gt;0,'Assumptions (CSP)'!Z$11*Model!$AR$3539*AVERAGE('Assumptions (CSP)'!$AN$2:$AP$2)/10^9,0)</f>
        <v>0.08059011226</v>
      </c>
      <c r="AW3746" s="95">
        <f>IF($AR$3539&gt;0,'Assumptions (CSP)'!AA$11*Model!$AR$3539*AVERAGE('Assumptions (CSP)'!$AN$2:$AP$2)/10^9,0)</f>
        <v>0.04029505613</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0.1417716368</v>
      </c>
      <c r="AT3747" s="95">
        <f>IF($AS$3539&gt;0,'Assumptions (CSP)'!W$11*Model!$AS$3539*AVERAGE('Assumptions (CSP)'!$AO$2:$AQ$2)/10^9,0)</f>
        <v>0.2268346188</v>
      </c>
      <c r="AU3747" s="95">
        <f>IF($AS$3539&gt;0,'Assumptions (CSP)'!X$11*Model!$AS$3539*AVERAGE('Assumptions (CSP)'!$AO$2:$AQ$2)/10^9,0)</f>
        <v>0.1361007713</v>
      </c>
      <c r="AV3747" s="95">
        <f>IF($AS$3539&gt;0,'Assumptions (CSP)'!Y$11*Model!$AS$3539*AVERAGE('Assumptions (CSP)'!$AO$2:$AQ$2)/10^9,0)</f>
        <v>0.08166046278</v>
      </c>
      <c r="AW3747" s="95">
        <f>IF($AS$3539&gt;0,'Assumptions (CSP)'!Z$11*Model!$AS$3539*AVERAGE('Assumptions (CSP)'!$AO$2:$AQ$2)/10^9,0)</f>
        <v>0.08166046278</v>
      </c>
      <c r="AX3747" s="95">
        <f>IF($AS$3539&gt;0,'Assumptions (CSP)'!AA$11*Model!$AS$3539*AVERAGE('Assumptions (CSP)'!$AO$2:$AQ$2)/10^9,0)</f>
        <v>0.04083023139</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0.1436961005</v>
      </c>
      <c r="AU3748" s="95">
        <f>IF($AT$3539&gt;0,'Assumptions (CSP)'!W$11*Model!$AT$3539*AVERAGE('Assumptions (CSP)'!$AP$2:$AR$2)/10^9,0)</f>
        <v>0.2299137609</v>
      </c>
      <c r="AV3748" s="95">
        <f>IF($AT$3539&gt;0,'Assumptions (CSP)'!X$11*Model!$AT$3539*AVERAGE('Assumptions (CSP)'!$AP$2:$AR$2)/10^9,0)</f>
        <v>0.1379482565</v>
      </c>
      <c r="AW3748" s="95">
        <f>IF($AT$3539&gt;0,'Assumptions (CSP)'!Y$11*Model!$AT$3539*AVERAGE('Assumptions (CSP)'!$AP$2:$AR$2)/10^9,0)</f>
        <v>0.08276895391</v>
      </c>
      <c r="AX3748" s="95">
        <f>IF($AT$3539&gt;0,'Assumptions (CSP)'!Z$11*Model!$AT$3539*AVERAGE('Assumptions (CSP)'!$AP$2:$AR$2)/10^9,0)</f>
        <v>0.08276895391</v>
      </c>
      <c r="AY3748" s="95">
        <f>IF($AT$3539&gt;0,'Assumptions (CSP)'!AA$11*Model!$AT$3539*AVERAGE('Assumptions (CSP)'!$AP$2:$AR$2)/10^9,0)</f>
        <v>0.04138447695</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0.1458462431</v>
      </c>
      <c r="AV3749" s="95">
        <f>IF($AU$3539&gt;0,'Assumptions (CSP)'!W$11*Model!$AU$3539*AVERAGE('Assumptions (CSP)'!$AQ$2:$AS$2)/10^9,0)</f>
        <v>0.2333539889</v>
      </c>
      <c r="AW3749" s="95">
        <f>IF($AU$3539&gt;0,'Assumptions (CSP)'!X$11*Model!$AU$3539*AVERAGE('Assumptions (CSP)'!$AQ$2:$AS$2)/10^9,0)</f>
        <v>0.1400123934</v>
      </c>
      <c r="AX3749" s="95">
        <f>IF($AU$3539&gt;0,'Assumptions (CSP)'!Y$11*Model!$AU$3539*AVERAGE('Assumptions (CSP)'!$AQ$2:$AS$2)/10^9,0)</f>
        <v>0.08400743602</v>
      </c>
      <c r="AY3749" s="95">
        <f>IF($AU$3539&gt;0,'Assumptions (CSP)'!Z$11*Model!$AU$3539*AVERAGE('Assumptions (CSP)'!$AQ$2:$AS$2)/10^9,0)</f>
        <v>0.08400743602</v>
      </c>
      <c r="AZ3749" s="95">
        <f>IF($AU$3539&gt;0,'Assumptions (CSP)'!AA$11*Model!$AU$3539*AVERAGE('Assumptions (CSP)'!$AQ$2:$AS$2)/10^9,0)</f>
        <v>0.04200371801</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0.1481622291</v>
      </c>
      <c r="AW3750" s="95">
        <f>IF($AV$3539&gt;0,'Assumptions (CSP)'!W$11*Model!$AV$3539*AVERAGE('Assumptions (CSP)'!$AR$2:$AT$2)/10^9,0)</f>
        <v>0.2370595666</v>
      </c>
      <c r="AX3750" s="95">
        <f>IF($AV$3539&gt;0,'Assumptions (CSP)'!X$11*Model!$AV$3539*AVERAGE('Assumptions (CSP)'!$AR$2:$AT$2)/10^9,0)</f>
        <v>0.1422357399</v>
      </c>
      <c r="AY3750" s="95">
        <f>IF($AV$3539&gt;0,'Assumptions (CSP)'!Y$11*Model!$AV$3539*AVERAGE('Assumptions (CSP)'!$AR$2:$AT$2)/10^9,0)</f>
        <v>0.08534144397</v>
      </c>
      <c r="AZ3750" s="95">
        <f>IF($AV$3539&gt;0,'Assumptions (CSP)'!Z$11*Model!$AV$3539*AVERAGE('Assumptions (CSP)'!$AR$2:$AT$2)/10^9,0)</f>
        <v>0.08534144397</v>
      </c>
      <c r="BA3750" s="95">
        <f>IF($AV$3539&gt;0,'Assumptions (CSP)'!AA$11*Model!$AV$3539*AVERAGE('Assumptions (CSP)'!$AR$2:$AT$2)/10^9,0)</f>
        <v>0.04267072198</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0.1506058062</v>
      </c>
      <c r="AX3751" s="95">
        <f>IF($AW$3539&gt;0,'Assumptions (CSP)'!W$11*Model!$AW$3539*AVERAGE('Assumptions (CSP)'!$AS$2:$AU$2)/10^9,0)</f>
        <v>0.2409692899</v>
      </c>
      <c r="AY3751" s="95">
        <f>IF($AW$3539&gt;0,'Assumptions (CSP)'!X$11*Model!$AW$3539*AVERAGE('Assumptions (CSP)'!$AS$2:$AU$2)/10^9,0)</f>
        <v>0.1445815739</v>
      </c>
      <c r="AZ3751" s="95">
        <f>IF($AW$3539&gt;0,'Assumptions (CSP)'!Y$11*Model!$AW$3539*AVERAGE('Assumptions (CSP)'!$AS$2:$AU$2)/10^9,0)</f>
        <v>0.08674894437</v>
      </c>
      <c r="BA3751" s="95">
        <f>IF($AW$3539&gt;0,'Assumptions (CSP)'!Z$11*Model!$AW$3539*AVERAGE('Assumptions (CSP)'!$AS$2:$AU$2)/10^9,0)</f>
        <v>0.08674894437</v>
      </c>
      <c r="BB3751" s="95">
        <f>IF($AW$3539&gt;0,'Assumptions (CSP)'!AA$11*Model!$AW$3539*AVERAGE('Assumptions (CSP)'!$AS$2:$AU$2)/10^9,0)</f>
        <v>0.04337447218</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0.1531132407</v>
      </c>
      <c r="AY3752" s="95">
        <f>IF($AX$3539&gt;0,'Assumptions (CSP)'!W$11*Model!$AX$3539*AVERAGE('Assumptions (CSP)'!$AT$2:$AV$2)/10^9,0)</f>
        <v>0.2449811851</v>
      </c>
      <c r="AZ3752" s="95">
        <f>IF($AX$3539&gt;0,'Assumptions (CSP)'!X$11*Model!$AX$3539*AVERAGE('Assumptions (CSP)'!$AT$2:$AV$2)/10^9,0)</f>
        <v>0.146988711</v>
      </c>
      <c r="BA3752" s="95">
        <f>IF($AX$3539&gt;0,'Assumptions (CSP)'!Y$11*Model!$AX$3539*AVERAGE('Assumptions (CSP)'!$AT$2:$AV$2)/10^9,0)</f>
        <v>0.08819322662</v>
      </c>
      <c r="BB3752" s="95">
        <f>IF($AX$3539&gt;0,'Assumptions (CSP)'!Z$11*Model!$AX$3539*AVERAGE('Assumptions (CSP)'!$AT$2:$AV$2)/10^9,0)</f>
        <v>0.08819322662</v>
      </c>
      <c r="BC3752" s="95">
        <f>IF($AX$3539&gt;0,'Assumptions (CSP)'!AA$11*Model!$AX$3539*AVERAGE('Assumptions (CSP)'!$AT$2:$AV$2)/10^9,0)</f>
        <v>0.04409661331</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0.1557096132</v>
      </c>
      <c r="AZ3753" s="95">
        <f>IF($AY$3539&gt;0,'Assumptions (CSP)'!W$11*Model!$AY$3539*AVERAGE('Assumptions (CSP)'!$AU$2:$AW$2)/10^9,0)</f>
        <v>0.2491353811</v>
      </c>
      <c r="BA3753" s="95">
        <f>IF($AY$3539&gt;0,'Assumptions (CSP)'!X$11*Model!$AY$3539*AVERAGE('Assumptions (CSP)'!$AU$2:$AW$2)/10^9,0)</f>
        <v>0.1494812287</v>
      </c>
      <c r="BB3753" s="95">
        <f>IF($AY$3539&gt;0,'Assumptions (CSP)'!Y$11*Model!$AY$3539*AVERAGE('Assumptions (CSP)'!$AU$2:$AW$2)/10^9,0)</f>
        <v>0.08968873721</v>
      </c>
      <c r="BC3753" s="95">
        <f>IF($AY$3539&gt;0,'Assumptions (CSP)'!Z$11*Model!$AY$3539*AVERAGE('Assumptions (CSP)'!$AU$2:$AW$2)/10^9,0)</f>
        <v>0.08968873721</v>
      </c>
      <c r="BD3753" s="95">
        <f>IF($AY$3539&gt;0,'Assumptions (CSP)'!AA$11*Model!$AY$3539*AVERAGE('Assumptions (CSP)'!$AU$2:$AW$2)/10^9,0)</f>
        <v>0.04484436861</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0.1583480529</v>
      </c>
      <c r="BA3754" s="95">
        <f>IF($AZ$3539&gt;0,'Assumptions (CSP)'!W$11*Model!$AZ$3539*AVERAGE('Assumptions (CSP)'!$AV$2:$AX$2)/10^9,0)</f>
        <v>0.2533568846</v>
      </c>
      <c r="BB3754" s="95">
        <f>IF($AZ$3539&gt;0,'Assumptions (CSP)'!X$11*Model!$AZ$3539*AVERAGE('Assumptions (CSP)'!$AV$2:$AX$2)/10^9,0)</f>
        <v>0.1520141307</v>
      </c>
      <c r="BC3754" s="95">
        <f>IF($AZ$3539&gt;0,'Assumptions (CSP)'!Y$11*Model!$AZ$3539*AVERAGE('Assumptions (CSP)'!$AV$2:$AX$2)/10^9,0)</f>
        <v>0.09120847844</v>
      </c>
      <c r="BD3754" s="95">
        <f>IF($AZ$3539&gt;0,'Assumptions (CSP)'!Z$11*Model!$AZ$3539*AVERAGE('Assumptions (CSP)'!$AV$2:$AX$2)/10^9,0)</f>
        <v>0.09120847844</v>
      </c>
      <c r="BE3754" s="95">
        <f>IF($AZ$3539&gt;0,'Assumptions (CSP)'!AA$11*Model!$AZ$3539*AVERAGE('Assumptions (CSP)'!$AV$2:$AX$2)/10^9,0)</f>
        <v>0.04560423922</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0.1609788625</v>
      </c>
      <c r="BB3755" s="95">
        <f>IF($BA$3539&gt;0,'Assumptions (CSP)'!W$11*Model!$BA$3539*AVERAGE('Assumptions (CSP)'!$AW$2:$AY$2)/10^9,0)</f>
        <v>0.2575661799</v>
      </c>
      <c r="BC3755" s="95">
        <f>IF($BA$3539&gt;0,'Assumptions (CSP)'!X$11*Model!$BA$3539*AVERAGE('Assumptions (CSP)'!$AW$2:$AY$2)/10^9,0)</f>
        <v>0.154539708</v>
      </c>
      <c r="BD3755" s="95">
        <f>IF($BA$3539&gt;0,'Assumptions (CSP)'!Y$11*Model!$BA$3539*AVERAGE('Assumptions (CSP)'!$AW$2:$AY$2)/10^9,0)</f>
        <v>0.09272382477</v>
      </c>
      <c r="BE3755" s="95">
        <f>IF($BA$3539&gt;0,'Assumptions (CSP)'!Z$11*Model!$BA$3539*AVERAGE('Assumptions (CSP)'!$AW$2:$AY$2)/10^9,0)</f>
        <v>0.09272382477</v>
      </c>
      <c r="BF3755" s="95">
        <f>IF($BA$3539&gt;0,'Assumptions (CSP)'!AA$11*Model!$BA$3539*AVERAGE('Assumptions (CSP)'!$AW$2:$AY$2)/10^9,0)</f>
        <v>0.04636191239</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0.02701327167</v>
      </c>
      <c r="D3758" s="95">
        <f>IF(Model!D3537+Model!D3538-Model!D3536-D3704+D3652&gt;0,(1-'Assumptions (CSP)'!C25)*(Model!D3537+Model!D3538-Model!D3536-Model!D3704+D3652)+D3704-D3599+D3600,Model!D3537+Model!D3538-Model!D3536-Model!D3704+D3652-D3599+D3600)</f>
        <v>0.0232639135</v>
      </c>
      <c r="E3758" s="95">
        <f>IF(Model!E3537+Model!E3538-Model!E3536-E3704+E3652&gt;0,(1-'Assumptions (CSP)'!D25)*(Model!E3537+Model!E3538-Model!E3536-Model!E3704+E3652)+E3704-E3599+E3600,Model!E3537+Model!E3538-Model!E3536-Model!E3704+E3652-E3599+E3600)</f>
        <v>0.02931254212</v>
      </c>
      <c r="F3758" s="95">
        <f>IF(Model!F3537+Model!F3538-Model!F3536-F3704+F3652&gt;0,(1-'Assumptions (CSP)'!E25)*(Model!F3537+Model!F3538-Model!F3536-Model!F3704+F3652)+F3704-F3599+F3600,Model!F3537+Model!F3538-Model!F3536-Model!F3704+F3652-F3599+F3600)</f>
        <v>0.0234569045</v>
      </c>
      <c r="G3758" s="95">
        <f>IF(Model!G3537+Model!G3538-Model!G3536-G3704+G3652&gt;0,(1-'Assumptions (CSP)'!F25)*(Model!G3537+Model!G3538-Model!G3536-Model!G3704+G3652)+G3704-G3599+G3600,Model!G3537+Model!G3538-Model!G3536-Model!G3704+G3652-G3599+G3600)</f>
        <v>0.02346988569</v>
      </c>
      <c r="H3758" s="95">
        <f>IF(Model!H3537+Model!H3538-Model!H3536-H3704+H3652&gt;0,(1-'Assumptions (CSP)'!G25)*(Model!H3537+Model!H3538-Model!H3536-Model!H3704+H3652)+H3704-H3599+H3600,Model!H3537+Model!H3538-Model!H3536-Model!H3704+H3652-H3599+H3600)</f>
        <v>0.02046493804</v>
      </c>
      <c r="I3758" s="95">
        <f>IF(Model!I3537+Model!I3538-Model!I3536-I3704+I3652&gt;0,(1-'Assumptions (CSP)'!H25)*(Model!I3537+Model!I3538-Model!I3536-Model!I3704+I3652)+I3704-I3599+I3600,Model!I3537+Model!I3538-Model!I3536-Model!I3704+I3652-I3599+I3600)</f>
        <v>0.006677473746</v>
      </c>
      <c r="J3758" s="95">
        <f>IF(Model!J3537+Model!J3538-Model!J3536-J3704+J3652&gt;0,(1-'Assumptions (CSP)'!I25)*(Model!J3537+Model!J3538-Model!J3536-Model!J3704+J3652)+J3704-J3599+J3600,Model!J3537+Model!J3538-Model!J3536-Model!J3704+J3652-J3599+J3600)</f>
        <v>0.01074019829</v>
      </c>
      <c r="K3758" s="95">
        <f>IF(Model!K3537+Model!K3538-Model!K3536-K3704+K3652&gt;0,(1-'Assumptions (CSP)'!J25)*(Model!K3537+Model!K3538-Model!K3536-Model!K3704+K3652)+K3704-K3599+K3600,Model!K3537+Model!K3538-Model!K3536-Model!K3704+K3652-K3599+K3600)</f>
        <v>0.01848589228</v>
      </c>
      <c r="L3758" s="95">
        <f>IF(Model!L3537+Model!L3538-Model!L3536-L3704+L3652&gt;0,(1-'Assumptions (CSP)'!K25)*(Model!L3537+Model!L3538-Model!L3536-Model!L3704+L3652)+L3704-L3599+L3600,Model!L3537+Model!L3538-Model!L3536-Model!L3704+L3652-L3599+L3600)</f>
        <v>0.01001707492</v>
      </c>
      <c r="M3758" s="95">
        <f>IF(Model!M3537+Model!M3538-Model!M3536-M3704+M3652&gt;0,(1-'Assumptions (CSP)'!L25)*(Model!M3537+Model!M3538-Model!M3536-Model!M3704+M3652)+M3704-M3599+M3600,Model!M3537+Model!M3538-Model!M3536-Model!M3704+M3652-M3599+M3600)</f>
        <v>0.01542852102</v>
      </c>
      <c r="N3758" s="95">
        <f>IF(Model!N3537+Model!N3538-Model!N3536-N3704+N3652&gt;0,(1-'Assumptions (CSP)'!M25)*(Model!N3537+Model!N3538-Model!N3536-Model!N3704+N3652)+N3704-N3599+N3600,Model!N3537+Model!N3538-Model!N3536-Model!N3704+N3652-N3599+N3600)</f>
        <v>-0.336692025</v>
      </c>
      <c r="O3758" s="95">
        <f>IF(Model!O3537+Model!O3538-Model!O3536-O3704+O3652&gt;0,(1-'Assumptions (CSP)'!N25)*(Model!O3537+Model!O3538-Model!O3536-Model!O3704+O3652)+O3704-O3599+O3600,Model!O3537+Model!O3538-Model!O3536-Model!O3704+O3652-O3599+O3600)</f>
        <v>-0.5970109778</v>
      </c>
      <c r="P3758" s="95">
        <f>IF(Model!P3537+Model!P3538-Model!P3536-P3704+P3652&gt;0,(1-'Assumptions (CSP)'!O25)*(Model!P3537+Model!P3538-Model!P3536-Model!P3704+P3652)+P3704-P3599+P3600,Model!P3537+Model!P3538-Model!P3536-Model!P3704+P3652-P3599+P3600)</f>
        <v>-1.248193786</v>
      </c>
      <c r="Q3758" s="95">
        <f>IF(Model!Q3537+Model!Q3538-Model!Q3536-Q3704+Q3652&gt;0,(1-'Assumptions (CSP)'!P25)*(Model!Q3537+Model!Q3538-Model!Q3536-Model!Q3704+Q3652)+Q3704-Q3599+Q3600,Model!Q3537+Model!Q3538-Model!Q3536-Model!Q3704+Q3652-Q3599+Q3600)</f>
        <v>-1.921059624</v>
      </c>
      <c r="R3758" s="95">
        <f>IF(Model!R3537+Model!R3538-Model!R3536-R3704+R3652&gt;0,(1-'Assumptions (CSP)'!Q25)*(Model!R3537+Model!R3538-Model!R3536-Model!R3704+R3652)+R3704-R3599+R3600,Model!R3537+Model!R3538-Model!R3536-Model!R3704+R3652-R3599+R3600)</f>
        <v>-1.553802171</v>
      </c>
      <c r="S3758" s="95">
        <f>IF(Model!S3537+Model!S3538-Model!S3536-S3704+S3652&gt;0,(1-'Assumptions (CSP)'!R25)*(Model!S3537+Model!S3538-Model!S3536-Model!S3704+S3652)+S3704-S3599+S3600,Model!S3537+Model!S3538-Model!S3536-Model!S3704+S3652-S3599+S3600)</f>
        <v>-0.8705971904</v>
      </c>
      <c r="T3758" s="95">
        <f>IF(Model!T3537+Model!T3538-Model!T3536-T3704+T3652&gt;0,(1-'Assumptions (CSP)'!S25)*(Model!T3537+Model!T3538-Model!T3536-Model!T3704+T3652)+T3704-T3599+T3600,Model!T3537+Model!T3538-Model!T3536-Model!T3704+T3652-T3599+T3600)</f>
        <v>-0.7017878454</v>
      </c>
      <c r="U3758" s="95">
        <f>IF(Model!U3537+Model!U3538-Model!U3536-U3704+U3652&gt;0,(1-'Assumptions (CSP)'!T25)*(Model!U3537+Model!U3538-Model!U3536-Model!U3704+U3652)+U3704-U3599+U3600,Model!U3537+Model!U3538-Model!U3536-Model!U3704+U3652-U3599+U3600)</f>
        <v>-0.5517348351</v>
      </c>
      <c r="V3758" s="95">
        <f>IF(Model!V3537+Model!V3538-Model!V3536-V3704+V3652&gt;0,(1-'Assumptions (CSP)'!U25)*(Model!V3537+Model!V3538-Model!V3536-Model!V3704+V3652)+V3704-V3599+V3600,Model!V3537+Model!V3538-Model!V3536-Model!V3704+V3652-V3599+V3600)</f>
        <v>-0.292612103</v>
      </c>
      <c r="W3758" s="95">
        <f>IF(Model!W3537+Model!W3538-Model!W3536-W3704+W3652&gt;0,(1-'Assumptions (CSP)'!V25)*(Model!W3537+Model!W3538-Model!W3536-Model!W3704+W3652)+W3704-W3599+W3600,Model!W3537+Model!W3538-Model!W3536-Model!W3704+W3652-W3599+W3600)</f>
        <v>-0.2558921544</v>
      </c>
      <c r="X3758" s="95">
        <f>IF(Model!X3537+Model!X3538-Model!X3536-X3704+X3652&gt;0,(1-'Assumptions (CSP)'!W25)*(Model!X3537+Model!X3538-Model!X3536-Model!X3704+X3652)+X3704-X3599+X3600,Model!X3537+Model!X3538-Model!X3536-Model!X3704+X3652-X3599+X3600)</f>
        <v>-0.5606697468</v>
      </c>
      <c r="Y3758" s="95">
        <f>IF(Model!Y3537+Model!Y3538-Model!Y3536-Y3704+Y3652&gt;0,(1-'Assumptions (CSP)'!X25)*(Model!Y3537+Model!Y3538-Model!Y3536-Model!Y3704+Y3652)+Y3704-Y3599+Y3600,Model!Y3537+Model!Y3538-Model!Y3536-Model!Y3704+Y3652-Y3599+Y3600)</f>
        <v>-0.8519343683</v>
      </c>
      <c r="Z3758" s="95">
        <f>IF(Model!Z3537+Model!Z3538-Model!Z3536-Z3704+Z3652&gt;0,(1-'Assumptions (CSP)'!Y25)*(Model!Z3537+Model!Z3538-Model!Z3536-Model!Z3704+Z3652)+Z3704-Z3599+Z3600,Model!Z3537+Model!Z3538-Model!Z3536-Model!Z3704+Z3652-Z3599+Z3600)</f>
        <v>-1.1294265</v>
      </c>
      <c r="AA3758" s="95">
        <f>IF(Model!AA3537+Model!AA3538-Model!AA3536-AA3704+AA3652&gt;0,(1-'Assumptions (CSP)'!Z25)*(Model!AA3537+Model!AA3538-Model!AA3536-Model!AA3704+AA3652)+AA3704-AA3599+AA3600,Model!AA3537+Model!AA3538-Model!AA3536-Model!AA3704+AA3652-AA3599+AA3600)</f>
        <v>-1.222821796</v>
      </c>
      <c r="AB3758" s="95">
        <f>IF(Model!AB3537+Model!AB3538-Model!AB3536-AB3704+AB3652&gt;0,(1-'Assumptions (CSP)'!AA25)*(Model!AB3537+Model!AB3538-Model!AB3536-Model!AB3704+AB3652)+AB3704-AB3599+AB3600,Model!AB3537+Model!AB3538-Model!AB3536-Model!AB3704+AB3652-AB3599+AB3600)</f>
        <v>-1.318461295</v>
      </c>
      <c r="AC3758" s="95">
        <f>IF(Model!AC3537+Model!AC3538-Model!AC3536-AC3704+AC3652&gt;0,(1-'Assumptions (CSP)'!AB25)*(Model!AC3537+Model!AC3538-Model!AC3536-Model!AC3704+AC3652)+AC3704-AC3599+AC3600,Model!AC3537+Model!AC3538-Model!AC3536-Model!AC3704+AC3652-AC3599+AC3600)</f>
        <v>-1.365565557</v>
      </c>
      <c r="AD3758" s="95">
        <f>IF(Model!AD3537+Model!AD3538-Model!AD3536-AD3704+AD3652&gt;0,(1-'Assumptions (CSP)'!AC25)*(Model!AD3537+Model!AD3538-Model!AD3536-Model!AD3704+AD3652)+AD3704-AD3599+AD3600,Model!AD3537+Model!AD3538-Model!AD3536-Model!AD3704+AD3652-AD3599+AD3600)</f>
        <v>-1.361474966</v>
      </c>
      <c r="AE3758" s="95">
        <f>IF(Model!AE3537+Model!AE3538-Model!AE3536-AE3704+AE3652&gt;0,(1-'Assumptions (CSP)'!AD25)*(Model!AE3537+Model!AE3538-Model!AE3536-Model!AE3704+AE3652)+AE3704-AE3599+AE3600,Model!AE3537+Model!AE3538-Model!AE3536-Model!AE3704+AE3652-AE3599+AE3600)</f>
        <v>-1.214122842</v>
      </c>
      <c r="AF3758" s="95">
        <f>IF(Model!AF3537+Model!AF3538-Model!AF3536-AF3704+AF3652&gt;0,(1-'Assumptions (CSP)'!AE25)*(Model!AF3537+Model!AF3538-Model!AF3536-Model!AF3704+AF3652)+AF3704-AF3599+AF3600,Model!AF3537+Model!AF3538-Model!AF3536-Model!AF3704+AF3652-AF3599+AF3600)</f>
        <v>-1.102862885</v>
      </c>
      <c r="AG3758" s="95">
        <f>IF(Model!AG3537+Model!AG3538-Model!AG3536-AG3704+AG3652&gt;0,(1-'Assumptions (CSP)'!AF25)*(Model!AG3537+Model!AG3538-Model!AG3536-Model!AG3704+AG3652)+AG3704-AG3599+AG3600,Model!AG3537+Model!AG3538-Model!AG3536-Model!AG3704+AG3652-AG3599+AG3600)</f>
        <v>-1.104705599</v>
      </c>
      <c r="AH3758" s="95">
        <f>IF(Model!AH3537+Model!AH3538-Model!AH3536-AH3704+AH3652&gt;0,(1-'Assumptions (CSP)'!AG25)*(Model!AH3537+Model!AH3538-Model!AH3536-Model!AH3704+AH3652)+AH3704-AH3599+AH3600,Model!AH3537+Model!AH3538-Model!AH3536-Model!AH3704+AH3652-AH3599+AH3600)</f>
        <v>-1.115827734</v>
      </c>
      <c r="AI3758" s="95">
        <f>IF(Model!AI3537+Model!AI3538-Model!AI3536-AI3704+AI3652&gt;0,(1-'Assumptions (CSP)'!AH25)*(Model!AI3537+Model!AI3538-Model!AI3536-Model!AI3704+AI3652)+AI3704-AI3599+AI3600,Model!AI3537+Model!AI3538-Model!AI3536-Model!AI3704+AI3652-AI3599+AI3600)</f>
        <v>-1.132215201</v>
      </c>
      <c r="AJ3758" s="95">
        <f>IF(Model!AJ3537+Model!AJ3538-Model!AJ3536-AJ3704+AJ3652&gt;0,(1-'Assumptions (CSP)'!AI25)*(Model!AJ3537+Model!AJ3538-Model!AJ3536-Model!AJ3704+AJ3652)+AJ3704-AJ3599+AJ3600,Model!AJ3537+Model!AJ3538-Model!AJ3536-Model!AJ3704+AJ3652-AJ3599+AJ3600)</f>
        <v>-1.15242005</v>
      </c>
      <c r="AK3758" s="95">
        <f>IF(Model!AK3537+Model!AK3538-Model!AK3536-AK3704+AK3652&gt;0,(1-'Assumptions (CSP)'!AJ25)*(Model!AK3537+Model!AK3538-Model!AK3536-Model!AK3704+AK3652)+AK3704-AK3599+AK3600,Model!AK3537+Model!AK3538-Model!AK3536-Model!AK3704+AK3652-AK3599+AK3600)</f>
        <v>-1.175351561</v>
      </c>
      <c r="AL3758" s="95">
        <f>IF(Model!AL3537+Model!AL3538-Model!AL3536-AL3704+AL3652&gt;0,(1-'Assumptions (CSP)'!AK25)*(Model!AL3537+Model!AL3538-Model!AL3536-Model!AL3704+AL3652)+AL3704-AL3599+AL3600,Model!AL3537+Model!AL3538-Model!AL3536-Model!AL3704+AL3652-AL3599+AL3600)</f>
        <v>-1.20219844</v>
      </c>
      <c r="AM3758" s="95">
        <f>IF(Model!AM3537+Model!AM3538-Model!AM3536-AM3704+AM3652&gt;0,(1-'Assumptions (CSP)'!AL25)*(Model!AM3537+Model!AM3538-Model!AM3536-Model!AM3704+AM3652)+AM3704-AM3599+AM3600,Model!AM3537+Model!AM3538-Model!AM3536-Model!AM3704+AM3652-AM3599+AM3600)</f>
        <v>-1.180422477</v>
      </c>
      <c r="AN3758" s="95">
        <f>IF(Model!AN3537+Model!AN3538-Model!AN3536-AN3704+AN3652&gt;0,(1-'Assumptions (CSP)'!AM25)*(Model!AN3537+Model!AN3538-Model!AN3536-Model!AN3704+AN3652)+AN3704-AN3599+AN3600,Model!AN3537+Model!AN3538-Model!AN3536-Model!AN3704+AN3652-AN3599+AN3600)</f>
        <v>-1.16447233</v>
      </c>
      <c r="AO3758" s="95">
        <f>IF(Model!AO3537+Model!AO3538-Model!AO3536-AO3704+AO3652&gt;0,(1-'Assumptions (CSP)'!AN25)*(Model!AO3537+Model!AO3538-Model!AO3536-Model!AO3704+AO3652)+AO3704-AO3599+AO3600,Model!AO3537+Model!AO3538-Model!AO3536-Model!AO3704+AO3652-AO3599+AO3600)</f>
        <v>-1.151059789</v>
      </c>
      <c r="AP3758" s="95">
        <f>IF(Model!AP3537+Model!AP3538-Model!AP3536-AP3704+AP3652&gt;0,(1-'Assumptions (CSP)'!AO25)*(Model!AP3537+Model!AP3538-Model!AP3536-Model!AP3704+AP3652)+AP3704-AP3599+AP3600,Model!AP3537+Model!AP3538-Model!AP3536-Model!AP3704+AP3652-AP3599+AP3600)</f>
        <v>-1.142056241</v>
      </c>
      <c r="AQ3758" s="95">
        <f>IF(Model!AQ3537+Model!AQ3538-Model!AQ3536-AQ3704+AQ3652&gt;0,(1-'Assumptions (CSP)'!AP25)*(Model!AQ3537+Model!AQ3538-Model!AQ3536-Model!AQ3704+AQ3652)+AQ3704-AQ3599+AQ3600,Model!AQ3537+Model!AQ3538-Model!AQ3536-Model!AQ3704+AQ3652-AQ3599+AQ3600)</f>
        <v>-1.137900024</v>
      </c>
      <c r="AR3758" s="95">
        <f>IF(Model!AR3537+Model!AR3538-Model!AR3536-AR3704+AR3652&gt;0,(1-'Assumptions (CSP)'!AQ25)*(Model!AR3537+Model!AR3538-Model!AR3536-Model!AR3704+AR3652)+AR3704-AR3599+AR3600,Model!AR3537+Model!AR3538-Model!AR3536-Model!AR3704+AR3652-AR3599+AR3600)</f>
        <v>-1.138450316</v>
      </c>
      <c r="AS3758" s="95">
        <f>IF(Model!AS3537+Model!AS3538-Model!AS3536-AS3704+AS3652&gt;0,(1-'Assumptions (CSP)'!AR25)*(Model!AS3537+Model!AS3538-Model!AS3536-Model!AS3704+AS3652)+AS3704-AS3599+AS3600,Model!AS3537+Model!AS3538-Model!AS3536-Model!AS3704+AS3652-AS3599+AS3600)</f>
        <v>-1.143297101</v>
      </c>
      <c r="AT3758" s="95">
        <f>IF(Model!AT3537+Model!AT3538-Model!AT3536-AT3704+AT3652&gt;0,(1-'Assumptions (CSP)'!AS25)*(Model!AT3537+Model!AT3538-Model!AT3536-Model!AT3704+AT3652)+AT3704-AT3599+AT3600,Model!AT3537+Model!AT3538-Model!AT3536-Model!AT3704+AT3652-AT3599+AT3600)</f>
        <v>-1.15110202</v>
      </c>
      <c r="AU3758" s="95">
        <f>IF(Model!AU3537+Model!AU3538-Model!AU3536-AU3704+AU3652&gt;0,(1-'Assumptions (CSP)'!AT25)*(Model!AU3537+Model!AU3538-Model!AU3536-Model!AU3704+AU3652)+AU3704-AU3599+AU3600,Model!AU3537+Model!AU3538-Model!AU3536-Model!AU3704+AU3652-AU3599+AU3600)</f>
        <v>-1.160856322</v>
      </c>
      <c r="AV3758" s="95">
        <f>IF(Model!AV3537+Model!AV3538-Model!AV3536-AV3704+AV3652&gt;0,(1-'Assumptions (CSP)'!AU25)*(Model!AV3537+Model!AV3538-Model!AV3536-Model!AV3704+AV3652)+AV3704-AV3599+AV3600,Model!AV3537+Model!AV3538-Model!AV3536-Model!AV3704+AV3652-AV3599+AV3600)</f>
        <v>-1.173747834</v>
      </c>
      <c r="AW3758" s="95">
        <f>IF(Model!AW3537+Model!AW3538-Model!AW3536-AW3704+AW3652&gt;0,(1-'Assumptions (CSP)'!AV25)*(Model!AW3537+Model!AW3538-Model!AW3536-Model!AW3704+AW3652)+AW3704-AW3599+AW3600,Model!AW3537+Model!AW3538-Model!AW3536-Model!AW3704+AW3652-AW3599+AW3600)</f>
        <v>-1.192002972</v>
      </c>
      <c r="AX3758" s="95">
        <f>IF(Model!AX3537+Model!AX3538-Model!AX3536-AX3704+AX3652&gt;0,(1-'Assumptions (CSP)'!AW25)*(Model!AX3537+Model!AX3538-Model!AX3536-Model!AX3704+AX3652)+AX3704-AX3599+AX3600,Model!AX3537+Model!AX3538-Model!AX3536-Model!AX3704+AX3652-AX3599+AX3600)</f>
        <v>-1.209349978</v>
      </c>
      <c r="AY3758" s="95">
        <f>IF(Model!AY3537+Model!AY3538-Model!AY3536-AY3704+AY3652&gt;0,(1-'Assumptions (CSP)'!AX25)*(Model!AY3537+Model!AY3538-Model!AY3536-Model!AY3704+AY3652)+AY3704-AY3599+AY3600,Model!AY3537+Model!AY3538-Model!AY3536-Model!AY3704+AY3652-AY3599+AY3600)</f>
        <v>-1.104789128</v>
      </c>
      <c r="AZ3758" s="95">
        <f>IF(Model!AZ3537+Model!AZ3538-Model!AZ3536-AZ3704+AZ3652&gt;0,(1-'Assumptions (CSP)'!AY25)*(Model!AZ3537+Model!AZ3538-Model!AZ3536-Model!AZ3704+AZ3652)+AZ3704-AZ3599+AZ3600,Model!AZ3537+Model!AZ3538-Model!AZ3536-Model!AZ3704+AZ3652-AZ3599+AZ3600)</f>
        <v>-1.009037964</v>
      </c>
      <c r="BA3758" s="95">
        <f>IF(Model!BA3537+Model!BA3538-Model!BA3536-BA3704+BA3652&gt;0,(1-'Assumptions (CSP)'!AZ25)*(Model!BA3537+Model!BA3538-Model!BA3536-Model!BA3704+BA3652)+BA3704-BA3599+BA3600,Model!BA3537+Model!BA3538-Model!BA3536-Model!BA3704+BA3652-BA3599+BA3600)</f>
        <v>-0.918385689</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0.008407041898</v>
      </c>
      <c r="X3759" s="402">
        <f>IF(Model!X3537+Model!X3538-Model!X3536-X3704+X3652&gt;0,'Assumptions (CSP)'!W25*(Model!X3537+Model!X3538-Model!X3536-Model!X3704+X3652)-'Assumptions (CSP)'!W26*Model!X3535/10^3,-'Assumptions (Coal)'!W24*Model!X3535/10^3)</f>
        <v>-0.000002372426346</v>
      </c>
      <c r="Y3759" s="402">
        <f>IF(Model!Y3537+Model!Y3538-Model!Y3536-Y3704+Y3652&gt;0,'Assumptions (CSP)'!X25*(Model!Y3537+Model!Y3538-Model!Y3536-Model!Y3704+Y3652)-'Assumptions (CSP)'!X26*Model!Y3535/10^3,-'Assumptions (Coal)'!X24*Model!Y3535/10^3)</f>
        <v>-0.000002675800121</v>
      </c>
      <c r="Z3759" s="402">
        <f>IF(Model!Z3537+Model!Z3538-Model!Z3536-Z3704+Z3652&gt;0,'Assumptions (CSP)'!Y25*(Model!Z3537+Model!Z3538-Model!Z3536-Model!Z3704+Z3652)-'Assumptions (CSP)'!Y26*Model!Z3535/10^3,-'Assumptions (Coal)'!Y24*Model!Z3535/10^3)</f>
        <v>-0.000002979173897</v>
      </c>
      <c r="AA3759" s="402">
        <f>IF(Model!AA3537+Model!AA3538-Model!AA3536-AA3704+AA3652&gt;0,'Assumptions (CSP)'!Z25*(Model!AA3537+Model!AA3538-Model!AA3536-Model!AA3704+AA3652)-'Assumptions (CSP)'!Z26*Model!AA3535/10^3,-'Assumptions (Coal)'!Z24*Model!AA3535/10^3)</f>
        <v>-0.000003282547672</v>
      </c>
      <c r="AB3759" s="402">
        <f>IF(Model!AB3537+Model!AB3538-Model!AB3536-AB3704+AB3652&gt;0,'Assumptions (CSP)'!AA25*(Model!AB3537+Model!AB3538-Model!AB3536-Model!AB3704+AB3652)-'Assumptions (CSP)'!AA26*Model!AB3535/10^3,-'Assumptions (Coal)'!AA24*Model!AB3535/10^3)</f>
        <v>-0.000003585921447</v>
      </c>
      <c r="AC3759" s="402">
        <f>IF(Model!AC3537+Model!AC3538-Model!AC3536-AC3704+AC3652&gt;0,'Assumptions (CSP)'!AB25*(Model!AC3537+Model!AC3538-Model!AC3536-Model!AC3704+AC3652)-'Assumptions (CSP)'!AB26*Model!AC3535/10^3,-'Assumptions (Coal)'!AB24*Model!AC3535/10^3)</f>
        <v>-0.000003889295222</v>
      </c>
      <c r="AD3759" s="402">
        <f>IF(Model!AD3537+Model!AD3538-Model!AD3536-AD3704+AD3652&gt;0,'Assumptions (CSP)'!AC25*(Model!AD3537+Model!AD3538-Model!AD3536-Model!AD3704+AD3652)-'Assumptions (CSP)'!AC26*Model!AD3535/10^3,-'Assumptions (Coal)'!AC24*Model!AD3535/10^3)</f>
        <v>-0.000004192668997</v>
      </c>
      <c r="AE3759" s="402">
        <f>IF(Model!AE3537+Model!AE3538-Model!AE3536-AE3704+AE3652&gt;0,'Assumptions (CSP)'!AD25*(Model!AE3537+Model!AE3538-Model!AE3536-Model!AE3704+AE3652)-'Assumptions (CSP)'!AD26*Model!AE3535/10^3,-'Assumptions (Coal)'!AD24*Model!AE3535/10^3)</f>
        <v>-0.000004496042772</v>
      </c>
      <c r="AF3759" s="402">
        <f>IF(Model!AF3537+Model!AF3538-Model!AF3536-AF3704+AF3652&gt;0,'Assumptions (CSP)'!AE25*(Model!AF3537+Model!AF3538-Model!AF3536-Model!AF3704+AF3652)-'Assumptions (CSP)'!AE26*Model!AF3535/10^3,-'Assumptions (Coal)'!AE24*Model!AF3535/10^3)</f>
        <v>-0.000004799416547</v>
      </c>
      <c r="AG3759" s="402">
        <f>IF(Model!AG3537+Model!AG3538-Model!AG3536-AG3704+AG3652&gt;0,'Assumptions (CSP)'!AF25*(Model!AG3537+Model!AG3538-Model!AG3536-Model!AG3704+AG3652)-'Assumptions (CSP)'!AF26*Model!AG3535/10^3,-'Assumptions (Coal)'!AF24*Model!AG3535/10^3)</f>
        <v>-0.000005102790322</v>
      </c>
      <c r="AH3759" s="402">
        <f>IF(Model!AH3537+Model!AH3538-Model!AH3536-AH3704+AH3652&gt;0,'Assumptions (CSP)'!AG25*(Model!AH3537+Model!AH3538-Model!AH3536-Model!AH3704+AH3652)-'Assumptions (CSP)'!AG26*Model!AH3535/10^3,-'Assumptions (Coal)'!AG24*Model!AH3535/10^3)</f>
        <v>-0.000005406164097</v>
      </c>
      <c r="AI3759" s="402">
        <f>IF(Model!AI3537+Model!AI3538-Model!AI3536-AI3704+AI3652&gt;0,'Assumptions (CSP)'!AH25*(Model!AI3537+Model!AI3538-Model!AI3536-Model!AI3704+AI3652)-'Assumptions (CSP)'!AH26*Model!AI3535/10^3,-'Assumptions (Coal)'!AH24*Model!AI3535/10^3)</f>
        <v>-0.000005709537873</v>
      </c>
      <c r="AJ3759" s="402">
        <f>IF(Model!AJ3537+Model!AJ3538-Model!AJ3536-AJ3704+AJ3652&gt;0,'Assumptions (CSP)'!AI25*(Model!AJ3537+Model!AJ3538-Model!AJ3536-Model!AJ3704+AJ3652)-'Assumptions (CSP)'!AI26*Model!AJ3535/10^3,-'Assumptions (Coal)'!AI24*Model!AJ3535/10^3)</f>
        <v>-0.000006012911648</v>
      </c>
      <c r="AK3759" s="402">
        <f>IF(Model!AK3537+Model!AK3538-Model!AK3536-AK3704+AK3652&gt;0,'Assumptions (CSP)'!AJ25*(Model!AK3537+Model!AK3538-Model!AK3536-Model!AK3704+AK3652)-'Assumptions (CSP)'!AJ26*Model!AK3535/10^3,-'Assumptions (Coal)'!AJ24*Model!AK3535/10^3)</f>
        <v>-0.000006316285423</v>
      </c>
      <c r="AL3759" s="402">
        <f>IF(Model!AL3537+Model!AL3538-Model!AL3536-AL3704+AL3652&gt;0,'Assumptions (CSP)'!AK25*(Model!AL3537+Model!AL3538-Model!AL3536-Model!AL3704+AL3652)-'Assumptions (CSP)'!AK26*Model!AL3535/10^3,-'Assumptions (Coal)'!AK24*Model!AL3535/10^3)</f>
        <v>-0.000006619659198</v>
      </c>
      <c r="AM3759" s="402">
        <f>IF(Model!AM3537+Model!AM3538-Model!AM3536-AM3704+AM3652&gt;0,'Assumptions (CSP)'!AL25*(Model!AM3537+Model!AM3538-Model!AM3536-Model!AM3704+AM3652)-'Assumptions (CSP)'!AL26*Model!AM3535/10^3,-'Assumptions (Coal)'!AL24*Model!AM3535/10^3)</f>
        <v>-0.000006923032973</v>
      </c>
      <c r="AN3759" s="402">
        <f>IF(Model!AN3537+Model!AN3538-Model!AN3536-AN3704+AN3652&gt;0,'Assumptions (CSP)'!AM25*(Model!AN3537+Model!AN3538-Model!AN3536-Model!AN3704+AN3652)-'Assumptions (CSP)'!AM26*Model!AN3535/10^3,-'Assumptions (Coal)'!AM24*Model!AN3535/10^3)</f>
        <v>-0.000007226406748</v>
      </c>
      <c r="AO3759" s="402">
        <f>IF(Model!AO3537+Model!AO3538-Model!AO3536-AO3704+AO3652&gt;0,'Assumptions (CSP)'!AN25*(Model!AO3537+Model!AO3538-Model!AO3536-Model!AO3704+AO3652)-'Assumptions (CSP)'!AN26*Model!AO3535/10^3,-'Assumptions (Coal)'!AN24*Model!AO3535/10^3)</f>
        <v>-0.000007529780523</v>
      </c>
      <c r="AP3759" s="402">
        <f>IF(Model!AP3537+Model!AP3538-Model!AP3536-AP3704+AP3652&gt;0,'Assumptions (CSP)'!AO25*(Model!AP3537+Model!AP3538-Model!AP3536-Model!AP3704+AP3652)-'Assumptions (CSP)'!AO26*Model!AP3535/10^3,-'Assumptions (Coal)'!AO24*Model!AP3535/10^3)</f>
        <v>-0.000007833154298</v>
      </c>
      <c r="AQ3759" s="402">
        <f>IF(Model!AQ3537+Model!AQ3538-Model!AQ3536-AQ3704+AQ3652&gt;0,'Assumptions (CSP)'!AP25*(Model!AQ3537+Model!AQ3538-Model!AQ3536-Model!AQ3704+AQ3652)-'Assumptions (CSP)'!AP26*Model!AQ3535/10^3,-'Assumptions (Coal)'!AP24*Model!AQ3535/10^3)</f>
        <v>-0.000008136528074</v>
      </c>
      <c r="AR3759" s="402">
        <f>IF(Model!AR3537+Model!AR3538-Model!AR3536-AR3704+AR3652&gt;0,'Assumptions (CSP)'!AQ25*(Model!AR3537+Model!AR3538-Model!AR3536-Model!AR3704+AR3652)-'Assumptions (CSP)'!AQ26*Model!AR3535/10^3,-'Assumptions (Coal)'!AQ24*Model!AR3535/10^3)</f>
        <v>-0.000008439901849</v>
      </c>
      <c r="AS3759" s="402">
        <f>IF(Model!AS3537+Model!AS3538-Model!AS3536-AS3704+AS3652&gt;0,'Assumptions (CSP)'!AR25*(Model!AS3537+Model!AS3538-Model!AS3536-Model!AS3704+AS3652)-'Assumptions (CSP)'!AR26*Model!AS3535/10^3,-'Assumptions (Coal)'!AR24*Model!AS3535/10^3)</f>
        <v>-0.000008743275624</v>
      </c>
      <c r="AT3759" s="402">
        <f>IF(Model!AT3537+Model!AT3538-Model!AT3536-AT3704+AT3652&gt;0,'Assumptions (CSP)'!AS25*(Model!AT3537+Model!AT3538-Model!AT3536-Model!AT3704+AT3652)-'Assumptions (CSP)'!AS26*Model!AT3535/10^3,-'Assumptions (Coal)'!AS24*Model!AT3535/10^3)</f>
        <v>-0.000009046649399</v>
      </c>
      <c r="AU3759" s="402">
        <f>IF(Model!AU3537+Model!AU3538-Model!AU3536-AU3704+AU3652&gt;0,'Assumptions (CSP)'!AT25*(Model!AU3537+Model!AU3538-Model!AU3536-Model!AU3704+AU3652)-'Assumptions (CSP)'!AT26*Model!AU3535/10^3,-'Assumptions (Coal)'!AT24*Model!AU3535/10^3)</f>
        <v>-0.000009350023174</v>
      </c>
      <c r="AV3759" s="402">
        <f>IF(Model!AV3537+Model!AV3538-Model!AV3536-AV3704+AV3652&gt;0,'Assumptions (CSP)'!AU25*(Model!AV3537+Model!AV3538-Model!AV3536-Model!AV3704+AV3652)-'Assumptions (CSP)'!AU26*Model!AV3535/10^3,-'Assumptions (Coal)'!AU24*Model!AV3535/10^3)</f>
        <v>-0.000009653396949</v>
      </c>
      <c r="AW3759" s="402">
        <f>IF(Model!AW3537+Model!AW3538-Model!AW3536-AW3704+AW3652&gt;0,'Assumptions (CSP)'!AV25*(Model!AW3537+Model!AW3538-Model!AW3536-Model!AW3704+AW3652)-'Assumptions (CSP)'!AV26*Model!AW3535/10^3,-'Assumptions (Coal)'!AV24*Model!AW3535/10^3)</f>
        <v>-0.000009956770724</v>
      </c>
      <c r="AX3759" s="402">
        <f>IF(Model!AX3537+Model!AX3538-Model!AX3536-AX3704+AX3652&gt;0,'Assumptions (CSP)'!AW25*(Model!AX3537+Model!AX3538-Model!AX3536-Model!AX3704+AX3652)-'Assumptions (CSP)'!AW26*Model!AX3535/10^3,-'Assumptions (Coal)'!AW24*Model!AX3535/10^3)</f>
        <v>-0.0000102601445</v>
      </c>
      <c r="AY3759" s="402">
        <f>IF(Model!AY3537+Model!AY3538-Model!AY3536-AY3704+AY3652&gt;0,'Assumptions (CSP)'!AX25*(Model!AY3537+Model!AY3538-Model!AY3536-Model!AY3704+AY3652)-'Assumptions (CSP)'!AX26*Model!AY3535/10^3,-'Assumptions (Coal)'!AX24*Model!AY3535/10^3)</f>
        <v>-0.00001056351827</v>
      </c>
      <c r="AZ3759" s="402">
        <f>IF(Model!AZ3537+Model!AZ3538-Model!AZ3536-AZ3704+AZ3652&gt;0,'Assumptions (CSP)'!AY25*(Model!AZ3537+Model!AZ3538-Model!AZ3536-Model!AZ3704+AZ3652)-'Assumptions (CSP)'!AY26*Model!AZ3535/10^3,-'Assumptions (Coal)'!AY24*Model!AZ3535/10^3)</f>
        <v>-0.00001086689205</v>
      </c>
      <c r="BA3759" s="402">
        <f>IF(Model!BA3537+Model!BA3538-Model!BA3536-BA3704+BA3652&gt;0,'Assumptions (CSP)'!AZ25*(Model!BA3537+Model!BA3538-Model!BA3536-Model!BA3704+BA3652)-'Assumptions (CSP)'!AZ26*Model!BA3535/10^3,-'Assumptions (Coal)'!AZ24*Model!BA3535/10^3)</f>
        <v>-0.00001117026582</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0.022275</v>
      </c>
      <c r="M3760" s="292">
        <f>M3539*'Assumptions (CSP)'!$V$24/1000000000</f>
        <v>0</v>
      </c>
      <c r="N3760" s="292">
        <f>N3539*'Assumptions (CSP)'!$V$24/1000000000</f>
        <v>0</v>
      </c>
      <c r="O3760" s="292">
        <f>O3539*'Assumptions (CSP)'!$V$24/1000000000</f>
        <v>0</v>
      </c>
      <c r="P3760" s="292">
        <f>P3539*'Assumptions (CSP)'!$V$24/1000000000</f>
        <v>1.558656</v>
      </c>
      <c r="Q3760" s="292">
        <f>Q3539*'Assumptions (CSP)'!$V$24/1000000000</f>
        <v>1.20285</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0.634017915</v>
      </c>
      <c r="Y3760" s="292">
        <f>Y3539*'Assumptions (CSP)'!$V$24/1000000000</f>
        <v>0.634017915</v>
      </c>
      <c r="Z3760" s="292">
        <f>Z3539*'Assumptions (CSP)'!$V$24/1000000000</f>
        <v>0.634017915</v>
      </c>
      <c r="AA3760" s="292">
        <f>AA3539*'Assumptions (CSP)'!$V$24/1000000000</f>
        <v>0.634017915</v>
      </c>
      <c r="AB3760" s="292">
        <f>AB3539*'Assumptions (CSP)'!$V$24/1000000000</f>
        <v>0.634017915</v>
      </c>
      <c r="AC3760" s="292">
        <f>AC3539*'Assumptions (CSP)'!$V$24/1000000000</f>
        <v>0.634017915</v>
      </c>
      <c r="AD3760" s="292">
        <f>AD3539*'Assumptions (CSP)'!$V$24/1000000000</f>
        <v>0.634017915</v>
      </c>
      <c r="AE3760" s="292">
        <f>AE3539*'Assumptions (CSP)'!$V$24/1000000000</f>
        <v>0.634017915</v>
      </c>
      <c r="AF3760" s="292">
        <f>AF3539*'Assumptions (CSP)'!$V$24/1000000000</f>
        <v>0.634017915</v>
      </c>
      <c r="AG3760" s="292">
        <f>AG3539*'Assumptions (CSP)'!$V$24/1000000000</f>
        <v>0.634017915</v>
      </c>
      <c r="AH3760" s="292">
        <f>AH3539*'Assumptions (CSP)'!$V$24/1000000000</f>
        <v>0.634017915</v>
      </c>
      <c r="AI3760" s="292">
        <f>AI3539*'Assumptions (CSP)'!$V$24/1000000000</f>
        <v>0.634017915</v>
      </c>
      <c r="AJ3760" s="292">
        <f>AJ3539*'Assumptions (CSP)'!$V$24/1000000000</f>
        <v>0.634017915</v>
      </c>
      <c r="AK3760" s="292">
        <f>AK3539*'Assumptions (CSP)'!$V$24/1000000000</f>
        <v>0.634017915</v>
      </c>
      <c r="AL3760" s="292">
        <f>AL3539*'Assumptions (CSP)'!$V$24/1000000000</f>
        <v>0.634017915</v>
      </c>
      <c r="AM3760" s="292">
        <f>AM3539*'Assumptions (CSP)'!$V$24/1000000000</f>
        <v>0.634017915</v>
      </c>
      <c r="AN3760" s="292">
        <f>AN3539*'Assumptions (CSP)'!$V$24/1000000000</f>
        <v>0.634017915</v>
      </c>
      <c r="AO3760" s="292">
        <f>AO3539*'Assumptions (CSP)'!$V$24/1000000000</f>
        <v>0.634017915</v>
      </c>
      <c r="AP3760" s="292">
        <f>AP3539*'Assumptions (CSP)'!$V$24/1000000000</f>
        <v>0.634017915</v>
      </c>
      <c r="AQ3760" s="292">
        <f>AQ3539*'Assumptions (CSP)'!$V$24/1000000000</f>
        <v>0.634017915</v>
      </c>
      <c r="AR3760" s="292">
        <f>AR3539*'Assumptions (CSP)'!$V$24/1000000000</f>
        <v>0.634017915</v>
      </c>
      <c r="AS3760" s="292">
        <f>AS3539*'Assumptions (CSP)'!$V$24/1000000000</f>
        <v>0.634017915</v>
      </c>
      <c r="AT3760" s="292">
        <f>AT3539*'Assumptions (CSP)'!$V$24/1000000000</f>
        <v>0.634017915</v>
      </c>
      <c r="AU3760" s="292">
        <f>AU3539*'Assumptions (CSP)'!$V$24/1000000000</f>
        <v>0.634017915</v>
      </c>
      <c r="AV3760" s="292">
        <f>AV3539*'Assumptions (CSP)'!$V$24/1000000000</f>
        <v>0.634017915</v>
      </c>
      <c r="AW3760" s="292">
        <f>AW3539*'Assumptions (CSP)'!$V$24/1000000000</f>
        <v>0.634017915</v>
      </c>
      <c r="AX3760" s="292">
        <f>AX3539*'Assumptions (CSP)'!$V$24/1000000000</f>
        <v>0.634017915</v>
      </c>
      <c r="AY3760" s="292">
        <f>AY3539*'Assumptions (CSP)'!$V$24/1000000000</f>
        <v>0.634017915</v>
      </c>
      <c r="AZ3760" s="292">
        <f>AZ3539*'Assumptions (CSP)'!$V$24/1000000000</f>
        <v>0.634017915</v>
      </c>
      <c r="BA3760" s="292">
        <f>BA3539*'Assumptions (CSP)'!$V$24/1000000000</f>
        <v>0.634017915</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1366561.0</v>
      </c>
      <c r="C22" s="428">
        <v>1384111.2</v>
      </c>
      <c r="D22" s="428">
        <v>1436430.9</v>
      </c>
      <c r="E22" s="428">
        <v>1527294.0</v>
      </c>
      <c r="F22" s="428">
        <v>1632216.9</v>
      </c>
      <c r="G22" s="428">
        <v>1753866.2</v>
      </c>
      <c r="H22" s="428">
        <v>1874737.3</v>
      </c>
      <c r="I22" s="428">
        <v>1955856.0</v>
      </c>
      <c r="J22" s="428">
        <v>1990678.2</v>
      </c>
      <c r="K22" s="428">
        <v>1920061.8</v>
      </c>
      <c r="L22" s="428">
        <v>1974614.5</v>
      </c>
      <c r="M22" s="428">
        <v>2050056.8</v>
      </c>
      <c r="N22" s="428">
        <v>2144497.3</v>
      </c>
      <c r="O22" s="428">
        <v>2262771.2</v>
      </c>
      <c r="P22" s="428">
        <v>2395162.3</v>
      </c>
      <c r="Q22" s="428">
        <v>2553772.2</v>
      </c>
      <c r="R22" s="428">
        <v>2657797.6</v>
      </c>
      <c r="S22" s="428">
        <v>2819110.7</v>
      </c>
      <c r="T22" s="428">
        <v>2997732.8</v>
      </c>
      <c r="U22" s="428">
        <v>3137469.0</v>
      </c>
      <c r="V22" s="235">
        <f t="shared" ref="V22:AZ22" si="22">U22*(1+V14)</f>
        <v>3261845.198</v>
      </c>
      <c r="W22" s="235">
        <f t="shared" si="22"/>
        <v>3391151.943</v>
      </c>
      <c r="X22" s="235">
        <f t="shared" si="22"/>
        <v>3525584.692</v>
      </c>
      <c r="Y22" s="235">
        <f t="shared" si="22"/>
        <v>3665346.653</v>
      </c>
      <c r="Z22" s="235">
        <f t="shared" si="22"/>
        <v>3810649.086</v>
      </c>
      <c r="AA22" s="235">
        <f t="shared" si="22"/>
        <v>3961711.629</v>
      </c>
      <c r="AB22" s="235">
        <f t="shared" si="22"/>
        <v>4118762.624</v>
      </c>
      <c r="AC22" s="235">
        <f t="shared" si="22"/>
        <v>4282039.468</v>
      </c>
      <c r="AD22" s="235">
        <f t="shared" si="22"/>
        <v>4451788.966</v>
      </c>
      <c r="AE22" s="235">
        <f t="shared" si="22"/>
        <v>4628267.709</v>
      </c>
      <c r="AF22" s="235">
        <f t="shared" si="22"/>
        <v>4811742.458</v>
      </c>
      <c r="AG22" s="235">
        <f t="shared" si="22"/>
        <v>5002490.552</v>
      </c>
      <c r="AH22" s="235">
        <f t="shared" si="22"/>
        <v>5200800.322</v>
      </c>
      <c r="AI22" s="235">
        <f t="shared" si="22"/>
        <v>5406971.529</v>
      </c>
      <c r="AJ22" s="235">
        <f t="shared" si="22"/>
        <v>5621315.817</v>
      </c>
      <c r="AK22" s="235">
        <f t="shared" si="22"/>
        <v>5844157.186</v>
      </c>
      <c r="AL22" s="235">
        <f t="shared" si="22"/>
        <v>6075832.479</v>
      </c>
      <c r="AM22" s="235">
        <f t="shared" si="22"/>
        <v>6316691.892</v>
      </c>
      <c r="AN22" s="235">
        <f t="shared" si="22"/>
        <v>6567099.504</v>
      </c>
      <c r="AO22" s="235">
        <f t="shared" si="22"/>
        <v>6827433.827</v>
      </c>
      <c r="AP22" s="235">
        <f t="shared" si="22"/>
        <v>7098088.377</v>
      </c>
      <c r="AQ22" s="235">
        <f t="shared" si="22"/>
        <v>7379472.271</v>
      </c>
      <c r="AR22" s="235">
        <f t="shared" si="22"/>
        <v>7672010.843</v>
      </c>
      <c r="AS22" s="235">
        <f t="shared" si="22"/>
        <v>7976146.291</v>
      </c>
      <c r="AT22" s="235">
        <f t="shared" si="22"/>
        <v>8292338.339</v>
      </c>
      <c r="AU22" s="235">
        <f t="shared" si="22"/>
        <v>8621064.937</v>
      </c>
      <c r="AV22" s="235">
        <f t="shared" si="22"/>
        <v>8962822.984</v>
      </c>
      <c r="AW22" s="235">
        <f t="shared" si="22"/>
        <v>9318129.075</v>
      </c>
      <c r="AX22" s="235">
        <f t="shared" si="22"/>
        <v>9687520.283</v>
      </c>
      <c r="AY22" s="235">
        <f t="shared" si="22"/>
        <v>10071554.97</v>
      </c>
      <c r="AZ22" s="235">
        <f t="shared" si="22"/>
        <v>10470813.65</v>
      </c>
    </row>
    <row r="23" ht="15.75" customHeight="1">
      <c r="A23" s="61" t="s">
        <v>480</v>
      </c>
      <c r="B23" s="426">
        <f t="shared" ref="B23:AZ23" si="23">B$22*$S$18/B$18</f>
        <v>1886677.379</v>
      </c>
      <c r="C23" s="426">
        <f t="shared" si="23"/>
        <v>1869892.704</v>
      </c>
      <c r="D23" s="426">
        <f t="shared" si="23"/>
        <v>1910358.01</v>
      </c>
      <c r="E23" s="426">
        <f t="shared" si="23"/>
        <v>1994165.789</v>
      </c>
      <c r="F23" s="426">
        <f t="shared" si="23"/>
        <v>2075291.116</v>
      </c>
      <c r="G23" s="426">
        <f t="shared" si="23"/>
        <v>2162599.757</v>
      </c>
      <c r="H23" s="426">
        <f t="shared" si="23"/>
        <v>2243739.216</v>
      </c>
      <c r="I23" s="426">
        <f t="shared" si="23"/>
        <v>2279587.686</v>
      </c>
      <c r="J23" s="426">
        <f t="shared" si="23"/>
        <v>2275904.362</v>
      </c>
      <c r="K23" s="426">
        <f t="shared" si="23"/>
        <v>2178562.006</v>
      </c>
      <c r="L23" s="426">
        <f t="shared" si="23"/>
        <v>2214652.896</v>
      </c>
      <c r="M23" s="426">
        <f t="shared" si="23"/>
        <v>2252219.189</v>
      </c>
      <c r="N23" s="426">
        <f t="shared" si="23"/>
        <v>2311639.193</v>
      </c>
      <c r="O23" s="426">
        <f t="shared" si="23"/>
        <v>2397064.569</v>
      </c>
      <c r="P23" s="426">
        <f t="shared" si="23"/>
        <v>2491216.427</v>
      </c>
      <c r="Q23" s="426">
        <f t="shared" si="23"/>
        <v>2628812.207</v>
      </c>
      <c r="R23" s="426">
        <f t="shared" si="23"/>
        <v>2707860.405</v>
      </c>
      <c r="S23" s="426">
        <f t="shared" si="23"/>
        <v>2819110.7</v>
      </c>
      <c r="T23" s="426">
        <f t="shared" si="23"/>
        <v>2926446.02</v>
      </c>
      <c r="U23" s="422">
        <f t="shared" si="23"/>
        <v>3004249.435</v>
      </c>
      <c r="V23" s="429">
        <f t="shared" si="23"/>
        <v>3063577.264</v>
      </c>
      <c r="W23" s="429">
        <f t="shared" si="23"/>
        <v>3124076.697</v>
      </c>
      <c r="X23" s="429">
        <f t="shared" si="23"/>
        <v>3185770.87</v>
      </c>
      <c r="Y23" s="429">
        <f t="shared" si="23"/>
        <v>3248683.379</v>
      </c>
      <c r="Z23" s="429">
        <f t="shared" si="23"/>
        <v>3312838.282</v>
      </c>
      <c r="AA23" s="429">
        <f t="shared" si="23"/>
        <v>3378260.114</v>
      </c>
      <c r="AB23" s="429">
        <f t="shared" si="23"/>
        <v>3444973.895</v>
      </c>
      <c r="AC23" s="429">
        <f t="shared" si="23"/>
        <v>3513005.137</v>
      </c>
      <c r="AD23" s="429">
        <f t="shared" si="23"/>
        <v>3582379.858</v>
      </c>
      <c r="AE23" s="429">
        <f t="shared" si="23"/>
        <v>3653124.589</v>
      </c>
      <c r="AF23" s="429">
        <f t="shared" si="23"/>
        <v>3725266.385</v>
      </c>
      <c r="AG23" s="429">
        <f t="shared" si="23"/>
        <v>3798832.835</v>
      </c>
      <c r="AH23" s="429">
        <f t="shared" si="23"/>
        <v>3873852.073</v>
      </c>
      <c r="AI23" s="429">
        <f t="shared" si="23"/>
        <v>3950352.789</v>
      </c>
      <c r="AJ23" s="429">
        <f t="shared" si="23"/>
        <v>4028364.239</v>
      </c>
      <c r="AK23" s="429">
        <f t="shared" si="23"/>
        <v>4107916.256</v>
      </c>
      <c r="AL23" s="429">
        <f t="shared" si="23"/>
        <v>4189039.265</v>
      </c>
      <c r="AM23" s="429">
        <f t="shared" si="23"/>
        <v>4271764.288</v>
      </c>
      <c r="AN23" s="429">
        <f t="shared" si="23"/>
        <v>4356122.962</v>
      </c>
      <c r="AO23" s="429">
        <f t="shared" si="23"/>
        <v>4442147.549</v>
      </c>
      <c r="AP23" s="429">
        <f t="shared" si="23"/>
        <v>4529870.947</v>
      </c>
      <c r="AQ23" s="429">
        <f t="shared" si="23"/>
        <v>4619326.704</v>
      </c>
      <c r="AR23" s="429">
        <f t="shared" si="23"/>
        <v>4710549.031</v>
      </c>
      <c r="AS23" s="429">
        <f t="shared" si="23"/>
        <v>4803572.813</v>
      </c>
      <c r="AT23" s="429">
        <f t="shared" si="23"/>
        <v>4898433.627</v>
      </c>
      <c r="AU23" s="429">
        <f t="shared" si="23"/>
        <v>4995167.749</v>
      </c>
      <c r="AV23" s="429">
        <f t="shared" si="23"/>
        <v>5093812.173</v>
      </c>
      <c r="AW23" s="429">
        <f t="shared" si="23"/>
        <v>5194404.625</v>
      </c>
      <c r="AX23" s="429">
        <f t="shared" si="23"/>
        <v>5296983.573</v>
      </c>
      <c r="AY23" s="429">
        <f t="shared" si="23"/>
        <v>5401588.248</v>
      </c>
      <c r="AZ23" s="429">
        <f t="shared" si="23"/>
        <v>5508258.652</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33.987977</v>
      </c>
      <c r="C28" s="433">
        <v>34.479458</v>
      </c>
      <c r="D28" s="433">
        <v>34.871843</v>
      </c>
      <c r="E28" s="433">
        <v>35.253159</v>
      </c>
      <c r="F28" s="433">
        <v>35.574576</v>
      </c>
      <c r="G28" s="433">
        <v>35.827943</v>
      </c>
      <c r="H28" s="433">
        <v>36.021202</v>
      </c>
      <c r="I28" s="433">
        <v>36.250311</v>
      </c>
      <c r="J28" s="433">
        <v>36.604337</v>
      </c>
      <c r="K28" s="433">
        <v>36.961229</v>
      </c>
      <c r="L28" s="433">
        <v>37.349363</v>
      </c>
      <c r="M28" s="433">
        <v>37.641823</v>
      </c>
      <c r="N28" s="433">
        <v>37.960782</v>
      </c>
      <c r="O28" s="433">
        <v>38.280824</v>
      </c>
      <c r="P28" s="433">
        <v>38.625139</v>
      </c>
      <c r="Q28" s="433">
        <v>38.953142</v>
      </c>
      <c r="R28" s="433">
        <v>39.209127</v>
      </c>
      <c r="S28" s="433">
        <v>39.399349</v>
      </c>
      <c r="T28" s="433">
        <v>39.557045</v>
      </c>
      <c r="U28" s="253">
        <f>(V28+T28)/2</f>
        <v>39.99784246</v>
      </c>
      <c r="V28" s="433">
        <v>40.43863992</v>
      </c>
      <c r="W28" s="253">
        <f t="shared" ref="W28:AE28" si="35">($AF28-$V28)*0.1+V28</f>
        <v>40.76988754</v>
      </c>
      <c r="X28" s="253">
        <f t="shared" si="35"/>
        <v>41.10113516</v>
      </c>
      <c r="Y28" s="253">
        <f t="shared" si="35"/>
        <v>41.43238279</v>
      </c>
      <c r="Z28" s="253">
        <f t="shared" si="35"/>
        <v>41.76363041</v>
      </c>
      <c r="AA28" s="253">
        <f t="shared" si="35"/>
        <v>42.09487803</v>
      </c>
      <c r="AB28" s="253">
        <f t="shared" si="35"/>
        <v>42.42612565</v>
      </c>
      <c r="AC28" s="253">
        <f t="shared" si="35"/>
        <v>42.75737327</v>
      </c>
      <c r="AD28" s="253">
        <f t="shared" si="35"/>
        <v>43.0886209</v>
      </c>
      <c r="AE28" s="253">
        <f t="shared" si="35"/>
        <v>43.41986852</v>
      </c>
      <c r="AF28" s="433">
        <v>43.75111614</v>
      </c>
      <c r="AG28" s="253">
        <f t="shared" ref="AG28:AO28" si="36">($AP28-$AF28)*0.1+AF28</f>
        <v>44.02270468</v>
      </c>
      <c r="AH28" s="253">
        <f t="shared" si="36"/>
        <v>44.29429321</v>
      </c>
      <c r="AI28" s="253">
        <f t="shared" si="36"/>
        <v>44.56588175</v>
      </c>
      <c r="AJ28" s="253">
        <f t="shared" si="36"/>
        <v>44.83747028</v>
      </c>
      <c r="AK28" s="253">
        <f t="shared" si="36"/>
        <v>45.10905882</v>
      </c>
      <c r="AL28" s="253">
        <f t="shared" si="36"/>
        <v>45.38064735</v>
      </c>
      <c r="AM28" s="253">
        <f t="shared" si="36"/>
        <v>45.65223589</v>
      </c>
      <c r="AN28" s="253">
        <f t="shared" si="36"/>
        <v>45.92382442</v>
      </c>
      <c r="AO28" s="253">
        <f t="shared" si="36"/>
        <v>46.19541296</v>
      </c>
      <c r="AP28" s="433">
        <v>46.46700149</v>
      </c>
      <c r="AQ28" s="253">
        <f t="shared" ref="AQ28:AY28" si="37">($AZ28-$AP28)*0.1+AP28</f>
        <v>46.7554491</v>
      </c>
      <c r="AR28" s="253">
        <f t="shared" si="37"/>
        <v>47.04389671</v>
      </c>
      <c r="AS28" s="253">
        <f t="shared" si="37"/>
        <v>47.33234432</v>
      </c>
      <c r="AT28" s="253">
        <f t="shared" si="37"/>
        <v>47.62079193</v>
      </c>
      <c r="AU28" s="253">
        <f t="shared" si="37"/>
        <v>47.90923954</v>
      </c>
      <c r="AV28" s="253">
        <f t="shared" si="37"/>
        <v>48.19768715</v>
      </c>
      <c r="AW28" s="253">
        <f t="shared" si="37"/>
        <v>48.48613476</v>
      </c>
      <c r="AX28" s="253">
        <f t="shared" si="37"/>
        <v>48.77458237</v>
      </c>
      <c r="AY28" s="253">
        <f t="shared" si="37"/>
        <v>49.06302998</v>
      </c>
      <c r="AZ28" s="433">
        <v>49.35147759</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0.235677</v>
      </c>
      <c r="C3" s="440">
        <v>0.2496</v>
      </c>
      <c r="D3" s="440">
        <v>0.242898</v>
      </c>
      <c r="E3" s="440">
        <v>0.237552</v>
      </c>
      <c r="F3" s="440">
        <v>0.236222</v>
      </c>
      <c r="G3" s="440">
        <v>0.238473</v>
      </c>
      <c r="H3" s="440">
        <v>0.250003</v>
      </c>
      <c r="I3" s="440">
        <v>0.258379</v>
      </c>
      <c r="J3" s="440">
        <v>0.257986</v>
      </c>
      <c r="K3" s="440">
        <v>0.254462</v>
      </c>
      <c r="L3" s="440">
        <v>0.253329</v>
      </c>
      <c r="M3" s="440">
        <v>0.250867</v>
      </c>
      <c r="N3" s="440">
        <v>0.258277</v>
      </c>
      <c r="O3" s="440">
        <v>0.261502</v>
      </c>
      <c r="P3" s="440">
        <v>0.244411</v>
      </c>
      <c r="Q3" s="440">
        <v>0.244468</v>
      </c>
      <c r="R3" s="440">
        <v>0.245346</v>
      </c>
      <c r="S3" s="440">
        <v>0.245791</v>
      </c>
      <c r="T3" s="168">
        <f t="shared" ref="T3:AY3" si="1">$S$3+(T$1-$S$1)/($AZ$1-$S$1)*($AZ$3-$S$3)</f>
        <v>0.2495054096</v>
      </c>
      <c r="U3" s="168">
        <f t="shared" si="1"/>
        <v>0.2532198191</v>
      </c>
      <c r="V3" s="168">
        <f t="shared" si="1"/>
        <v>0.2569342287</v>
      </c>
      <c r="W3" s="168">
        <f t="shared" si="1"/>
        <v>0.2606486383</v>
      </c>
      <c r="X3" s="168">
        <f t="shared" si="1"/>
        <v>0.2643630478</v>
      </c>
      <c r="Y3" s="168">
        <f t="shared" si="1"/>
        <v>0.2680774574</v>
      </c>
      <c r="Z3" s="168">
        <f t="shared" si="1"/>
        <v>0.2717918669</v>
      </c>
      <c r="AA3" s="168">
        <f t="shared" si="1"/>
        <v>0.2755062765</v>
      </c>
      <c r="AB3" s="168">
        <f t="shared" si="1"/>
        <v>0.2792206861</v>
      </c>
      <c r="AC3" s="168">
        <f t="shared" si="1"/>
        <v>0.2829350956</v>
      </c>
      <c r="AD3" s="168">
        <f t="shared" si="1"/>
        <v>0.2866495052</v>
      </c>
      <c r="AE3" s="168">
        <f t="shared" si="1"/>
        <v>0.2903639148</v>
      </c>
      <c r="AF3" s="168">
        <f t="shared" si="1"/>
        <v>0.2940783243</v>
      </c>
      <c r="AG3" s="168">
        <f t="shared" si="1"/>
        <v>0.2977927339</v>
      </c>
      <c r="AH3" s="168">
        <f t="shared" si="1"/>
        <v>0.3015071434</v>
      </c>
      <c r="AI3" s="168">
        <f t="shared" si="1"/>
        <v>0.305221553</v>
      </c>
      <c r="AJ3" s="168">
        <f t="shared" si="1"/>
        <v>0.3089359626</v>
      </c>
      <c r="AK3" s="168">
        <f t="shared" si="1"/>
        <v>0.3126503721</v>
      </c>
      <c r="AL3" s="168">
        <f t="shared" si="1"/>
        <v>0.3163647817</v>
      </c>
      <c r="AM3" s="168">
        <f t="shared" si="1"/>
        <v>0.3200791913</v>
      </c>
      <c r="AN3" s="168">
        <f t="shared" si="1"/>
        <v>0.3237936008</v>
      </c>
      <c r="AO3" s="168">
        <f t="shared" si="1"/>
        <v>0.3275080104</v>
      </c>
      <c r="AP3" s="168">
        <f t="shared" si="1"/>
        <v>0.33122242</v>
      </c>
      <c r="AQ3" s="168">
        <f t="shared" si="1"/>
        <v>0.3349368295</v>
      </c>
      <c r="AR3" s="168">
        <f t="shared" si="1"/>
        <v>0.3386512391</v>
      </c>
      <c r="AS3" s="168">
        <f t="shared" si="1"/>
        <v>0.3423656486</v>
      </c>
      <c r="AT3" s="168">
        <f t="shared" si="1"/>
        <v>0.3460800582</v>
      </c>
      <c r="AU3" s="168">
        <f t="shared" si="1"/>
        <v>0.3497944678</v>
      </c>
      <c r="AV3" s="168">
        <f t="shared" si="1"/>
        <v>0.3535088773</v>
      </c>
      <c r="AW3" s="168">
        <f t="shared" si="1"/>
        <v>0.3572232869</v>
      </c>
      <c r="AX3" s="168">
        <f t="shared" si="1"/>
        <v>0.3609376965</v>
      </c>
      <c r="AY3" s="168">
        <f t="shared" si="1"/>
        <v>0.364652106</v>
      </c>
      <c r="AZ3" s="205">
        <v>0.368366515580736</v>
      </c>
    </row>
    <row r="4">
      <c r="A4" s="439" t="s">
        <v>487</v>
      </c>
      <c r="B4" s="441"/>
      <c r="C4" s="441"/>
      <c r="D4" s="441"/>
      <c r="E4" s="441"/>
      <c r="F4" s="441"/>
      <c r="G4" s="441"/>
      <c r="H4" s="441"/>
      <c r="I4" s="441"/>
      <c r="J4" s="441"/>
      <c r="K4" s="441"/>
      <c r="L4" s="441"/>
      <c r="M4" s="441"/>
      <c r="N4" s="441"/>
      <c r="O4" s="441"/>
      <c r="P4" s="441"/>
      <c r="Q4" s="441"/>
      <c r="R4" s="442">
        <v>0.200061124426206</v>
      </c>
      <c r="S4" s="168">
        <f t="shared" ref="S4:AY4" si="2">$R$4+(S$1-$R$1)/($AZ$1-$R$1)*($AZ$4-$R$4)</f>
        <v>0.2000803223</v>
      </c>
      <c r="T4" s="168">
        <f t="shared" si="2"/>
        <v>0.2000995202</v>
      </c>
      <c r="U4" s="168">
        <f t="shared" si="2"/>
        <v>0.2001187181</v>
      </c>
      <c r="V4" s="168">
        <f t="shared" si="2"/>
        <v>0.200137916</v>
      </c>
      <c r="W4" s="168">
        <f t="shared" si="2"/>
        <v>0.2001571138</v>
      </c>
      <c r="X4" s="168">
        <f t="shared" si="2"/>
        <v>0.2001763117</v>
      </c>
      <c r="Y4" s="168">
        <f t="shared" si="2"/>
        <v>0.2001955096</v>
      </c>
      <c r="Z4" s="168">
        <f t="shared" si="2"/>
        <v>0.2002147075</v>
      </c>
      <c r="AA4" s="168">
        <f t="shared" si="2"/>
        <v>0.2002339054</v>
      </c>
      <c r="AB4" s="168">
        <f t="shared" si="2"/>
        <v>0.2002531032</v>
      </c>
      <c r="AC4" s="168">
        <f t="shared" si="2"/>
        <v>0.2002723011</v>
      </c>
      <c r="AD4" s="168">
        <f t="shared" si="2"/>
        <v>0.200291499</v>
      </c>
      <c r="AE4" s="168">
        <f t="shared" si="2"/>
        <v>0.2003106969</v>
      </c>
      <c r="AF4" s="168">
        <f t="shared" si="2"/>
        <v>0.2003298948</v>
      </c>
      <c r="AG4" s="168">
        <f t="shared" si="2"/>
        <v>0.2003490927</v>
      </c>
      <c r="AH4" s="168">
        <f t="shared" si="2"/>
        <v>0.2003682905</v>
      </c>
      <c r="AI4" s="168">
        <f t="shared" si="2"/>
        <v>0.2003874884</v>
      </c>
      <c r="AJ4" s="168">
        <f t="shared" si="2"/>
        <v>0.2004066863</v>
      </c>
      <c r="AK4" s="168">
        <f t="shared" si="2"/>
        <v>0.2004258842</v>
      </c>
      <c r="AL4" s="168">
        <f t="shared" si="2"/>
        <v>0.2004450821</v>
      </c>
      <c r="AM4" s="168">
        <f t="shared" si="2"/>
        <v>0.2004642799</v>
      </c>
      <c r="AN4" s="168">
        <f t="shared" si="2"/>
        <v>0.2004834778</v>
      </c>
      <c r="AO4" s="168">
        <f t="shared" si="2"/>
        <v>0.2005026757</v>
      </c>
      <c r="AP4" s="168">
        <f t="shared" si="2"/>
        <v>0.2005218736</v>
      </c>
      <c r="AQ4" s="168">
        <f t="shared" si="2"/>
        <v>0.2005410715</v>
      </c>
      <c r="AR4" s="168">
        <f t="shared" si="2"/>
        <v>0.2005602693</v>
      </c>
      <c r="AS4" s="168">
        <f t="shared" si="2"/>
        <v>0.2005794672</v>
      </c>
      <c r="AT4" s="168">
        <f t="shared" si="2"/>
        <v>0.2005986651</v>
      </c>
      <c r="AU4" s="168">
        <f t="shared" si="2"/>
        <v>0.200617863</v>
      </c>
      <c r="AV4" s="168">
        <f t="shared" si="2"/>
        <v>0.2006370609</v>
      </c>
      <c r="AW4" s="168">
        <f t="shared" si="2"/>
        <v>0.2006562588</v>
      </c>
      <c r="AX4" s="168">
        <f t="shared" si="2"/>
        <v>0.2006754566</v>
      </c>
      <c r="AY4" s="168">
        <f t="shared" si="2"/>
        <v>0.2006946545</v>
      </c>
      <c r="AZ4" s="443">
        <f>Inputs!H18</f>
        <v>0.2007138524</v>
      </c>
    </row>
    <row r="5">
      <c r="A5" s="439" t="s">
        <v>488</v>
      </c>
      <c r="B5" s="441"/>
      <c r="C5" s="441"/>
      <c r="D5" s="441"/>
      <c r="E5" s="441"/>
      <c r="F5" s="441"/>
      <c r="G5" s="441"/>
      <c r="H5" s="441"/>
      <c r="I5" s="441"/>
      <c r="J5" s="441"/>
      <c r="K5" s="441"/>
      <c r="L5" s="441"/>
      <c r="M5" s="441"/>
      <c r="N5" s="441"/>
      <c r="O5" s="441"/>
      <c r="P5" s="441"/>
      <c r="Q5" s="441"/>
      <c r="R5" s="442">
        <v>0.226328875573794</v>
      </c>
      <c r="S5" s="168">
        <f t="shared" ref="S5:AY5" si="3">$R$5+(S$1-$R$1)/($AZ$1-$R$1)*($AZ$5-$R$5)</f>
        <v>0.2197667006</v>
      </c>
      <c r="T5" s="168">
        <f t="shared" si="3"/>
        <v>0.2132045256</v>
      </c>
      <c r="U5" s="168">
        <f t="shared" si="3"/>
        <v>0.2066423506</v>
      </c>
      <c r="V5" s="168">
        <f t="shared" si="3"/>
        <v>0.2000801756</v>
      </c>
      <c r="W5" s="168">
        <f t="shared" si="3"/>
        <v>0.1935180006</v>
      </c>
      <c r="X5" s="168">
        <f t="shared" si="3"/>
        <v>0.1869558257</v>
      </c>
      <c r="Y5" s="168">
        <f t="shared" si="3"/>
        <v>0.1803936507</v>
      </c>
      <c r="Z5" s="168">
        <f t="shared" si="3"/>
        <v>0.1738314757</v>
      </c>
      <c r="AA5" s="168">
        <f t="shared" si="3"/>
        <v>0.1672693007</v>
      </c>
      <c r="AB5" s="168">
        <f t="shared" si="3"/>
        <v>0.1607071257</v>
      </c>
      <c r="AC5" s="168">
        <f t="shared" si="3"/>
        <v>0.1541449507</v>
      </c>
      <c r="AD5" s="168">
        <f t="shared" si="3"/>
        <v>0.1475827757</v>
      </c>
      <c r="AE5" s="168">
        <f t="shared" si="3"/>
        <v>0.1410206007</v>
      </c>
      <c r="AF5" s="168">
        <f t="shared" si="3"/>
        <v>0.1344584258</v>
      </c>
      <c r="AG5" s="168">
        <f t="shared" si="3"/>
        <v>0.1278962508</v>
      </c>
      <c r="AH5" s="168">
        <f t="shared" si="3"/>
        <v>0.1213340758</v>
      </c>
      <c r="AI5" s="168">
        <f t="shared" si="3"/>
        <v>0.1147719008</v>
      </c>
      <c r="AJ5" s="168">
        <f t="shared" si="3"/>
        <v>0.1082097258</v>
      </c>
      <c r="AK5" s="168">
        <f t="shared" si="3"/>
        <v>0.1016475508</v>
      </c>
      <c r="AL5" s="168">
        <f t="shared" si="3"/>
        <v>0.09508537584</v>
      </c>
      <c r="AM5" s="168">
        <f t="shared" si="3"/>
        <v>0.08852320085</v>
      </c>
      <c r="AN5" s="168">
        <f t="shared" si="3"/>
        <v>0.08196102586</v>
      </c>
      <c r="AO5" s="168">
        <f t="shared" si="3"/>
        <v>0.07539885088</v>
      </c>
      <c r="AP5" s="168">
        <f t="shared" si="3"/>
        <v>0.06883667589</v>
      </c>
      <c r="AQ5" s="168">
        <f t="shared" si="3"/>
        <v>0.0622745009</v>
      </c>
      <c r="AR5" s="168">
        <f t="shared" si="3"/>
        <v>0.05571232592</v>
      </c>
      <c r="AS5" s="168">
        <f t="shared" si="3"/>
        <v>0.04915015093</v>
      </c>
      <c r="AT5" s="168">
        <f t="shared" si="3"/>
        <v>0.04258797594</v>
      </c>
      <c r="AU5" s="168">
        <f t="shared" si="3"/>
        <v>0.03602580096</v>
      </c>
      <c r="AV5" s="168">
        <f t="shared" si="3"/>
        <v>0.02946362597</v>
      </c>
      <c r="AW5" s="168">
        <f t="shared" si="3"/>
        <v>0.02290145098</v>
      </c>
      <c r="AX5" s="168">
        <f t="shared" si="3"/>
        <v>0.01633927599</v>
      </c>
      <c r="AY5" s="168">
        <f t="shared" si="3"/>
        <v>0.009777101008</v>
      </c>
      <c r="AZ5" s="443">
        <f>Inputs!H19</f>
        <v>0.003214926021</v>
      </c>
    </row>
    <row r="6">
      <c r="A6" s="439" t="s">
        <v>489</v>
      </c>
      <c r="B6" s="444">
        <v>0.494165</v>
      </c>
      <c r="C6" s="444">
        <v>0.520632</v>
      </c>
      <c r="D6" s="444">
        <v>0.520837</v>
      </c>
      <c r="E6" s="444">
        <v>0.507874</v>
      </c>
      <c r="F6" s="444">
        <v>0.522272</v>
      </c>
      <c r="G6" s="444">
        <v>0.494886</v>
      </c>
      <c r="H6" s="444">
        <v>0.502984</v>
      </c>
      <c r="I6" s="444">
        <v>0.506805</v>
      </c>
      <c r="J6" s="444">
        <v>0.502833</v>
      </c>
      <c r="K6" s="444">
        <v>0.493696</v>
      </c>
      <c r="L6" s="444">
        <v>0.50553</v>
      </c>
      <c r="M6" s="444">
        <v>0.522406</v>
      </c>
      <c r="N6" s="444">
        <v>0.487614</v>
      </c>
      <c r="O6" s="444">
        <v>0.494357</v>
      </c>
      <c r="P6" s="444">
        <v>0.408754</v>
      </c>
      <c r="Q6" s="444">
        <v>0.415935</v>
      </c>
      <c r="R6" s="445">
        <f t="shared" ref="R6:AZ6" si="4">sum(R4:R5)</f>
        <v>0.42639</v>
      </c>
      <c r="S6" s="445">
        <f t="shared" si="4"/>
        <v>0.4198470229</v>
      </c>
      <c r="T6" s="445">
        <f t="shared" si="4"/>
        <v>0.4133040458</v>
      </c>
      <c r="U6" s="445">
        <f t="shared" si="4"/>
        <v>0.4067610687</v>
      </c>
      <c r="V6" s="445">
        <f t="shared" si="4"/>
        <v>0.4002180916</v>
      </c>
      <c r="W6" s="445">
        <f t="shared" si="4"/>
        <v>0.3936751145</v>
      </c>
      <c r="X6" s="445">
        <f t="shared" si="4"/>
        <v>0.3871321374</v>
      </c>
      <c r="Y6" s="445">
        <f t="shared" si="4"/>
        <v>0.3805891603</v>
      </c>
      <c r="Z6" s="445">
        <f t="shared" si="4"/>
        <v>0.3740461832</v>
      </c>
      <c r="AA6" s="445">
        <f t="shared" si="4"/>
        <v>0.3675032061</v>
      </c>
      <c r="AB6" s="445">
        <f t="shared" si="4"/>
        <v>0.3609602289</v>
      </c>
      <c r="AC6" s="445">
        <f t="shared" si="4"/>
        <v>0.3544172518</v>
      </c>
      <c r="AD6" s="445">
        <f t="shared" si="4"/>
        <v>0.3478742747</v>
      </c>
      <c r="AE6" s="445">
        <f t="shared" si="4"/>
        <v>0.3413312976</v>
      </c>
      <c r="AF6" s="445">
        <f t="shared" si="4"/>
        <v>0.3347883205</v>
      </c>
      <c r="AG6" s="445">
        <f t="shared" si="4"/>
        <v>0.3282453434</v>
      </c>
      <c r="AH6" s="445">
        <f t="shared" si="4"/>
        <v>0.3217023663</v>
      </c>
      <c r="AI6" s="445">
        <f t="shared" si="4"/>
        <v>0.3151593892</v>
      </c>
      <c r="AJ6" s="445">
        <f t="shared" si="4"/>
        <v>0.3086164121</v>
      </c>
      <c r="AK6" s="445">
        <f t="shared" si="4"/>
        <v>0.302073435</v>
      </c>
      <c r="AL6" s="445">
        <f t="shared" si="4"/>
        <v>0.2955304579</v>
      </c>
      <c r="AM6" s="445">
        <f t="shared" si="4"/>
        <v>0.2889874808</v>
      </c>
      <c r="AN6" s="445">
        <f t="shared" si="4"/>
        <v>0.2824445037</v>
      </c>
      <c r="AO6" s="445">
        <f t="shared" si="4"/>
        <v>0.2759015266</v>
      </c>
      <c r="AP6" s="445">
        <f t="shared" si="4"/>
        <v>0.2693585495</v>
      </c>
      <c r="AQ6" s="445">
        <f t="shared" si="4"/>
        <v>0.2628155724</v>
      </c>
      <c r="AR6" s="445">
        <f t="shared" si="4"/>
        <v>0.2562725953</v>
      </c>
      <c r="AS6" s="445">
        <f t="shared" si="4"/>
        <v>0.2497296182</v>
      </c>
      <c r="AT6" s="445">
        <f t="shared" si="4"/>
        <v>0.2431866411</v>
      </c>
      <c r="AU6" s="445">
        <f t="shared" si="4"/>
        <v>0.2366436639</v>
      </c>
      <c r="AV6" s="445">
        <f t="shared" si="4"/>
        <v>0.2301006868</v>
      </c>
      <c r="AW6" s="445">
        <f t="shared" si="4"/>
        <v>0.2235577097</v>
      </c>
      <c r="AX6" s="445">
        <f t="shared" si="4"/>
        <v>0.2170147326</v>
      </c>
      <c r="AY6" s="445">
        <f t="shared" si="4"/>
        <v>0.2104717555</v>
      </c>
      <c r="AZ6" s="445">
        <f t="shared" si="4"/>
        <v>0.2039287784</v>
      </c>
    </row>
    <row r="7">
      <c r="A7" s="439" t="s">
        <v>490</v>
      </c>
      <c r="B7" s="444">
        <v>0.803825</v>
      </c>
      <c r="C7" s="444">
        <v>0.730253</v>
      </c>
      <c r="D7" s="444">
        <v>0.79997</v>
      </c>
      <c r="E7" s="444">
        <v>0.837461</v>
      </c>
      <c r="F7" s="444">
        <v>0.893413</v>
      </c>
      <c r="G7" s="444">
        <v>0.841137</v>
      </c>
      <c r="H7" s="444">
        <v>0.809807</v>
      </c>
      <c r="I7" s="444">
        <v>0.821358</v>
      </c>
      <c r="J7" s="444">
        <v>0.809376</v>
      </c>
      <c r="K7" s="444">
        <v>0.792725</v>
      </c>
      <c r="L7" s="444">
        <v>0.78741</v>
      </c>
      <c r="M7" s="444">
        <v>0.767439</v>
      </c>
      <c r="N7" s="444">
        <v>0.805491</v>
      </c>
      <c r="O7" s="444">
        <v>0.850293</v>
      </c>
      <c r="P7" s="444">
        <v>0.857807</v>
      </c>
      <c r="Q7" s="444">
        <v>0.85308</v>
      </c>
      <c r="R7" s="444">
        <v>0.845763</v>
      </c>
      <c r="S7" s="444">
        <v>0.832432</v>
      </c>
      <c r="T7" s="299">
        <f t="shared" ref="T7:AY7" si="5">$S$7+(T$1-$S$1)/($AZ$1-$S$1)*($AZ$7-$S$7)</f>
        <v>0.8415184276</v>
      </c>
      <c r="U7" s="299">
        <f t="shared" si="5"/>
        <v>0.8506048551</v>
      </c>
      <c r="V7" s="299">
        <f t="shared" si="5"/>
        <v>0.8596912827</v>
      </c>
      <c r="W7" s="299">
        <f t="shared" si="5"/>
        <v>0.8687777102</v>
      </c>
      <c r="X7" s="299">
        <f t="shared" si="5"/>
        <v>0.8778641378</v>
      </c>
      <c r="Y7" s="299">
        <f t="shared" si="5"/>
        <v>0.8869505654</v>
      </c>
      <c r="Z7" s="299">
        <f t="shared" si="5"/>
        <v>0.8960369929</v>
      </c>
      <c r="AA7" s="299">
        <f t="shared" si="5"/>
        <v>0.9051234205</v>
      </c>
      <c r="AB7" s="299">
        <f t="shared" si="5"/>
        <v>0.9142098481</v>
      </c>
      <c r="AC7" s="299">
        <f t="shared" si="5"/>
        <v>0.9232962756</v>
      </c>
      <c r="AD7" s="299">
        <f t="shared" si="5"/>
        <v>0.9323827032</v>
      </c>
      <c r="AE7" s="299">
        <f t="shared" si="5"/>
        <v>0.9414691307</v>
      </c>
      <c r="AF7" s="299">
        <f t="shared" si="5"/>
        <v>0.9505555583</v>
      </c>
      <c r="AG7" s="299">
        <f t="shared" si="5"/>
        <v>0.9596419859</v>
      </c>
      <c r="AH7" s="299">
        <f t="shared" si="5"/>
        <v>0.9687284134</v>
      </c>
      <c r="AI7" s="299">
        <f t="shared" si="5"/>
        <v>0.977814841</v>
      </c>
      <c r="AJ7" s="299">
        <f t="shared" si="5"/>
        <v>0.9869012686</v>
      </c>
      <c r="AK7" s="299">
        <f t="shared" si="5"/>
        <v>0.9959876961</v>
      </c>
      <c r="AL7" s="299">
        <f t="shared" si="5"/>
        <v>1.005074124</v>
      </c>
      <c r="AM7" s="299">
        <f t="shared" si="5"/>
        <v>1.014160551</v>
      </c>
      <c r="AN7" s="299">
        <f t="shared" si="5"/>
        <v>1.023246979</v>
      </c>
      <c r="AO7" s="299">
        <f t="shared" si="5"/>
        <v>1.032333406</v>
      </c>
      <c r="AP7" s="299">
        <f t="shared" si="5"/>
        <v>1.041419834</v>
      </c>
      <c r="AQ7" s="299">
        <f t="shared" si="5"/>
        <v>1.050506261</v>
      </c>
      <c r="AR7" s="299">
        <f t="shared" si="5"/>
        <v>1.059592689</v>
      </c>
      <c r="AS7" s="299">
        <f t="shared" si="5"/>
        <v>1.068679117</v>
      </c>
      <c r="AT7" s="299">
        <f t="shared" si="5"/>
        <v>1.077765544</v>
      </c>
      <c r="AU7" s="299">
        <f t="shared" si="5"/>
        <v>1.086851972</v>
      </c>
      <c r="AV7" s="299">
        <f t="shared" si="5"/>
        <v>1.095938399</v>
      </c>
      <c r="AW7" s="299">
        <f t="shared" si="5"/>
        <v>1.105024827</v>
      </c>
      <c r="AX7" s="299">
        <f t="shared" si="5"/>
        <v>1.114111254</v>
      </c>
      <c r="AY7" s="299">
        <f t="shared" si="5"/>
        <v>1.123197682</v>
      </c>
      <c r="AZ7" s="446">
        <v>1.13228410955711</v>
      </c>
    </row>
    <row r="8">
      <c r="A8" s="439" t="s">
        <v>491</v>
      </c>
      <c r="B8" s="444">
        <v>0.011527</v>
      </c>
      <c r="C8" s="444">
        <v>0.013837</v>
      </c>
      <c r="D8" s="444">
        <v>0.012648</v>
      </c>
      <c r="E8" s="444">
        <v>0.01233</v>
      </c>
      <c r="F8" s="444">
        <v>0.017144</v>
      </c>
      <c r="G8" s="444">
        <v>0.020653</v>
      </c>
      <c r="H8" s="444">
        <v>0.017297</v>
      </c>
      <c r="I8" s="444">
        <v>0.020595</v>
      </c>
      <c r="J8" s="444">
        <v>0.019987</v>
      </c>
      <c r="K8" s="444">
        <v>0.019706</v>
      </c>
      <c r="L8" s="444">
        <v>0.023814</v>
      </c>
      <c r="M8" s="444">
        <v>0.025415</v>
      </c>
      <c r="N8" s="444">
        <v>0.028136</v>
      </c>
      <c r="O8" s="444">
        <v>0.025234</v>
      </c>
      <c r="P8" s="444">
        <v>0.039631</v>
      </c>
      <c r="Q8" s="444">
        <v>0.036827</v>
      </c>
      <c r="R8" s="444">
        <v>0.042655</v>
      </c>
      <c r="S8" s="444">
        <v>0.042886</v>
      </c>
      <c r="T8" s="168">
        <f t="shared" ref="T8:AY8" si="6">$S$8+(T$1-$S$1)/($AZ$1-$S$1)*($AZ$8-$S$8)</f>
        <v>0.04475323485</v>
      </c>
      <c r="U8" s="168">
        <f t="shared" si="6"/>
        <v>0.0466204697</v>
      </c>
      <c r="V8" s="168">
        <f t="shared" si="6"/>
        <v>0.04848770455</v>
      </c>
      <c r="W8" s="168">
        <f t="shared" si="6"/>
        <v>0.05035493939</v>
      </c>
      <c r="X8" s="168">
        <f t="shared" si="6"/>
        <v>0.05222217424</v>
      </c>
      <c r="Y8" s="168">
        <f t="shared" si="6"/>
        <v>0.05408940909</v>
      </c>
      <c r="Z8" s="168">
        <f t="shared" si="6"/>
        <v>0.05595664394</v>
      </c>
      <c r="AA8" s="168">
        <f t="shared" si="6"/>
        <v>0.05782387879</v>
      </c>
      <c r="AB8" s="168">
        <f t="shared" si="6"/>
        <v>0.05969111364</v>
      </c>
      <c r="AC8" s="168">
        <f t="shared" si="6"/>
        <v>0.06155834848</v>
      </c>
      <c r="AD8" s="168">
        <f t="shared" si="6"/>
        <v>0.06342558333</v>
      </c>
      <c r="AE8" s="168">
        <f t="shared" si="6"/>
        <v>0.06529281818</v>
      </c>
      <c r="AF8" s="168">
        <f t="shared" si="6"/>
        <v>0.06716005303</v>
      </c>
      <c r="AG8" s="168">
        <f t="shared" si="6"/>
        <v>0.06902728788</v>
      </c>
      <c r="AH8" s="168">
        <f t="shared" si="6"/>
        <v>0.07089452273</v>
      </c>
      <c r="AI8" s="168">
        <f t="shared" si="6"/>
        <v>0.07276175758</v>
      </c>
      <c r="AJ8" s="168">
        <f t="shared" si="6"/>
        <v>0.07462899242</v>
      </c>
      <c r="AK8" s="168">
        <f t="shared" si="6"/>
        <v>0.07649622727</v>
      </c>
      <c r="AL8" s="168">
        <f t="shared" si="6"/>
        <v>0.07836346212</v>
      </c>
      <c r="AM8" s="168">
        <f t="shared" si="6"/>
        <v>0.08023069697</v>
      </c>
      <c r="AN8" s="168">
        <f t="shared" si="6"/>
        <v>0.08209793182</v>
      </c>
      <c r="AO8" s="168">
        <f t="shared" si="6"/>
        <v>0.08396516667</v>
      </c>
      <c r="AP8" s="168">
        <f t="shared" si="6"/>
        <v>0.08583240152</v>
      </c>
      <c r="AQ8" s="168">
        <f t="shared" si="6"/>
        <v>0.08769963636</v>
      </c>
      <c r="AR8" s="168">
        <f t="shared" si="6"/>
        <v>0.08956687121</v>
      </c>
      <c r="AS8" s="168">
        <f t="shared" si="6"/>
        <v>0.09143410606</v>
      </c>
      <c r="AT8" s="168">
        <f t="shared" si="6"/>
        <v>0.09330134091</v>
      </c>
      <c r="AU8" s="168">
        <f t="shared" si="6"/>
        <v>0.09516857576</v>
      </c>
      <c r="AV8" s="168">
        <f t="shared" si="6"/>
        <v>0.09703581061</v>
      </c>
      <c r="AW8" s="168">
        <f t="shared" si="6"/>
        <v>0.09890304545</v>
      </c>
      <c r="AX8" s="168">
        <f t="shared" si="6"/>
        <v>0.1007702803</v>
      </c>
      <c r="AY8" s="168">
        <f t="shared" si="6"/>
        <v>0.1026375152</v>
      </c>
      <c r="AZ8" s="446">
        <v>0.10450475</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9.065797861</v>
      </c>
      <c r="C13" s="450">
        <f t="shared" si="7"/>
        <v>7.548517955</v>
      </c>
      <c r="D13" s="450">
        <f t="shared" si="7"/>
        <v>9.158335525</v>
      </c>
      <c r="E13" s="450">
        <f t="shared" si="7"/>
        <v>9.352713468</v>
      </c>
      <c r="F13" s="450">
        <f t="shared" si="7"/>
        <v>8.960847987</v>
      </c>
      <c r="G13" s="450">
        <f t="shared" si="7"/>
        <v>8.729283108</v>
      </c>
      <c r="H13" s="450">
        <f t="shared" si="7"/>
        <v>7.793488461</v>
      </c>
      <c r="I13" s="450">
        <f t="shared" si="7"/>
        <v>8.267479603</v>
      </c>
      <c r="J13" s="450">
        <f t="shared" si="7"/>
        <v>8.909518667</v>
      </c>
      <c r="K13" s="450">
        <f t="shared" si="7"/>
        <v>8.507259528</v>
      </c>
      <c r="L13" s="450">
        <f t="shared" si="7"/>
        <v>8.683955453</v>
      </c>
      <c r="M13" s="450">
        <f t="shared" si="7"/>
        <v>7.867444095</v>
      </c>
      <c r="N13" s="450">
        <f t="shared" si="7"/>
        <v>7.075268553</v>
      </c>
      <c r="O13" s="450">
        <f t="shared" si="7"/>
        <v>7.787894174</v>
      </c>
      <c r="P13" s="450">
        <f t="shared" si="7"/>
        <v>11.42496465</v>
      </c>
      <c r="Q13" s="450">
        <f t="shared" si="7"/>
        <v>10.65070263</v>
      </c>
      <c r="R13" s="450">
        <f t="shared" si="7"/>
        <v>9.897042614</v>
      </c>
    </row>
    <row r="14">
      <c r="A14" s="449" t="s">
        <v>497</v>
      </c>
      <c r="B14" s="450">
        <f t="shared" ref="B14:R14" si="8">B11/B3</f>
        <v>11.79580528</v>
      </c>
      <c r="C14" s="450">
        <f t="shared" si="8"/>
        <v>10.05608974</v>
      </c>
      <c r="D14" s="450">
        <f t="shared" si="8"/>
        <v>12.55671105</v>
      </c>
      <c r="E14" s="450">
        <f t="shared" si="8"/>
        <v>12.29204553</v>
      </c>
      <c r="F14" s="450">
        <f t="shared" si="8"/>
        <v>12.69991787</v>
      </c>
      <c r="G14" s="450">
        <f t="shared" si="8"/>
        <v>11.23816952</v>
      </c>
      <c r="H14" s="450">
        <f t="shared" si="8"/>
        <v>9.959880481</v>
      </c>
      <c r="I14" s="450">
        <f t="shared" si="8"/>
        <v>10.25625148</v>
      </c>
      <c r="J14" s="450">
        <f t="shared" si="8"/>
        <v>10.9695875</v>
      </c>
      <c r="K14" s="450">
        <f t="shared" si="8"/>
        <v>10.49272583</v>
      </c>
      <c r="L14" s="450">
        <f t="shared" si="8"/>
        <v>10.85544884</v>
      </c>
      <c r="M14" s="450">
        <f t="shared" si="8"/>
        <v>10.8025368</v>
      </c>
      <c r="N14" s="450">
        <f t="shared" si="8"/>
        <v>8.905167708</v>
      </c>
      <c r="O14" s="450">
        <f t="shared" si="8"/>
        <v>10.21024696</v>
      </c>
      <c r="P14" s="450">
        <f t="shared" si="8"/>
        <v>12.92904166</v>
      </c>
      <c r="Q14" s="450">
        <f t="shared" si="8"/>
        <v>12.47607049</v>
      </c>
      <c r="R14" s="450">
        <f t="shared" si="8"/>
        <v>12.14611202</v>
      </c>
    </row>
    <row r="15">
      <c r="A15" s="449" t="s">
        <v>498</v>
      </c>
      <c r="B15" s="450">
        <f t="shared" ref="B15:R15" si="9">B12/B7</f>
        <v>5.100612696</v>
      </c>
      <c r="C15" s="450">
        <f t="shared" si="9"/>
        <v>4.614838967</v>
      </c>
      <c r="D15" s="450">
        <f t="shared" si="9"/>
        <v>9.262847357</v>
      </c>
      <c r="E15" s="450">
        <f t="shared" si="9"/>
        <v>4.489761314</v>
      </c>
      <c r="F15" s="450">
        <f t="shared" si="9"/>
        <v>7.756770945</v>
      </c>
      <c r="G15" s="450">
        <f t="shared" si="9"/>
        <v>4.279921107</v>
      </c>
      <c r="H15" s="450">
        <f t="shared" si="9"/>
        <v>4.272622983</v>
      </c>
      <c r="I15" s="450">
        <f t="shared" si="9"/>
        <v>4.358635333</v>
      </c>
      <c r="J15" s="450">
        <f t="shared" si="9"/>
        <v>4.336674179</v>
      </c>
      <c r="K15" s="450">
        <f t="shared" si="9"/>
        <v>3.759185089</v>
      </c>
      <c r="L15" s="450">
        <f t="shared" si="9"/>
        <v>4.343353526</v>
      </c>
      <c r="M15" s="450">
        <f t="shared" si="9"/>
        <v>4.391228489</v>
      </c>
      <c r="N15" s="450">
        <f t="shared" si="9"/>
        <v>3.985146948</v>
      </c>
      <c r="O15" s="450">
        <f t="shared" si="9"/>
        <v>3.92805774</v>
      </c>
      <c r="P15" s="450">
        <f t="shared" si="9"/>
        <v>4.324982193</v>
      </c>
      <c r="Q15" s="450">
        <f t="shared" si="9"/>
        <v>4.384114034</v>
      </c>
      <c r="R15" s="450">
        <f t="shared" si="9"/>
        <v>4.563926301</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10.34391347</v>
      </c>
      <c r="C22" s="450">
        <f t="shared" si="13"/>
        <v>9.212841316</v>
      </c>
      <c r="D22" s="450">
        <f t="shared" si="13"/>
        <v>9.585724516</v>
      </c>
      <c r="E22" s="450">
        <f t="shared" si="13"/>
        <v>10.00838791</v>
      </c>
      <c r="F22" s="450">
        <f t="shared" si="13"/>
        <v>9.3577676</v>
      </c>
      <c r="G22" s="450">
        <f t="shared" si="13"/>
        <v>9.695970385</v>
      </c>
      <c r="H22" s="450">
        <f t="shared" si="13"/>
        <v>8.74719673</v>
      </c>
      <c r="I22" s="450">
        <f t="shared" si="13"/>
        <v>9.588105879</v>
      </c>
      <c r="J22" s="450">
        <f t="shared" si="13"/>
        <v>9.964739784</v>
      </c>
      <c r="K22" s="450">
        <f t="shared" si="13"/>
        <v>9.948632357</v>
      </c>
      <c r="L22" s="450">
        <f t="shared" si="13"/>
        <v>9.751745693</v>
      </c>
      <c r="M22" s="450">
        <f t="shared" si="13"/>
        <v>9.272290134</v>
      </c>
      <c r="N22" s="450">
        <f t="shared" si="13"/>
        <v>8.675304647</v>
      </c>
      <c r="O22" s="450">
        <f t="shared" si="13"/>
        <v>10.18535188</v>
      </c>
      <c r="P22" s="450">
        <f t="shared" si="13"/>
        <v>12.74752051</v>
      </c>
      <c r="Q22" s="450">
        <f t="shared" si="13"/>
        <v>11.41764939</v>
      </c>
      <c r="R22" s="450">
        <f t="shared" si="13"/>
        <v>10.54011586</v>
      </c>
      <c r="S22" s="450">
        <f t="shared" si="13"/>
        <v>10.86324245</v>
      </c>
    </row>
    <row r="23">
      <c r="A23" s="449" t="s">
        <v>506</v>
      </c>
      <c r="B23" s="450">
        <f t="shared" ref="B23:S23" si="14">B17/B3</f>
        <v>13.77308774</v>
      </c>
      <c r="C23" s="450">
        <f t="shared" si="14"/>
        <v>12.11057692</v>
      </c>
      <c r="D23" s="450">
        <f t="shared" si="14"/>
        <v>12.9404112</v>
      </c>
      <c r="E23" s="450">
        <f t="shared" si="14"/>
        <v>13.29898296</v>
      </c>
      <c r="F23" s="450">
        <f t="shared" si="14"/>
        <v>13.10758524</v>
      </c>
      <c r="G23" s="450">
        <f t="shared" si="14"/>
        <v>12.89663819</v>
      </c>
      <c r="H23" s="450">
        <f t="shared" si="14"/>
        <v>11.33146402</v>
      </c>
      <c r="I23" s="450">
        <f t="shared" si="14"/>
        <v>11.9529838</v>
      </c>
      <c r="J23" s="450">
        <f t="shared" si="14"/>
        <v>12.43555852</v>
      </c>
      <c r="K23" s="450">
        <f t="shared" si="14"/>
        <v>12.5099229</v>
      </c>
      <c r="L23" s="450">
        <f t="shared" si="14"/>
        <v>12.29547348</v>
      </c>
      <c r="M23" s="450">
        <f t="shared" si="14"/>
        <v>12.7621409</v>
      </c>
      <c r="N23" s="450">
        <f t="shared" si="14"/>
        <v>11.30027064</v>
      </c>
      <c r="O23" s="450">
        <f t="shared" si="14"/>
        <v>12.7142431</v>
      </c>
      <c r="P23" s="450">
        <f t="shared" si="14"/>
        <v>14.39624239</v>
      </c>
      <c r="Q23" s="450">
        <f t="shared" si="14"/>
        <v>13.34407775</v>
      </c>
      <c r="R23" s="450">
        <f t="shared" si="14"/>
        <v>12.90300229</v>
      </c>
      <c r="S23" s="450">
        <f t="shared" si="14"/>
        <v>13.13188847</v>
      </c>
    </row>
    <row r="24">
      <c r="A24" s="449" t="s">
        <v>507</v>
      </c>
      <c r="B24" s="450">
        <f t="shared" ref="B24:R24" si="15">B18/B7</f>
        <v>5.85226884</v>
      </c>
      <c r="C24" s="450">
        <f t="shared" si="15"/>
        <v>5.577519024</v>
      </c>
      <c r="D24" s="450">
        <f t="shared" si="15"/>
        <v>5.256947136</v>
      </c>
      <c r="E24" s="450">
        <f t="shared" si="15"/>
        <v>4.671501121</v>
      </c>
      <c r="F24" s="450">
        <f t="shared" si="15"/>
        <v>4.483256904</v>
      </c>
      <c r="G24" s="450">
        <f t="shared" si="15"/>
        <v>4.570480195</v>
      </c>
      <c r="H24" s="450">
        <f t="shared" si="15"/>
        <v>4.686054825</v>
      </c>
      <c r="I24" s="450">
        <f t="shared" si="15"/>
        <v>4.79048113</v>
      </c>
      <c r="J24" s="450">
        <f t="shared" si="15"/>
        <v>4.861028743</v>
      </c>
      <c r="K24" s="450">
        <f t="shared" si="15"/>
        <v>4.431927844</v>
      </c>
      <c r="L24" s="450">
        <f t="shared" si="15"/>
        <v>4.750892165</v>
      </c>
      <c r="M24" s="450">
        <f t="shared" si="15"/>
        <v>4.909706179</v>
      </c>
      <c r="N24" s="450">
        <f t="shared" si="15"/>
        <v>4.758960684</v>
      </c>
      <c r="O24" s="450">
        <f t="shared" si="15"/>
        <v>4.711199551</v>
      </c>
      <c r="P24" s="450">
        <f t="shared" si="15"/>
        <v>4.822763162</v>
      </c>
      <c r="Q24" s="450">
        <f t="shared" si="15"/>
        <v>4.755708726</v>
      </c>
      <c r="R24" s="450">
        <f t="shared" si="15"/>
        <v>4.917216762</v>
      </c>
      <c r="S24" s="450">
        <f>S18/S5</f>
        <v>18.70392552</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42.425</v>
      </c>
      <c r="C14" s="566">
        <v>38.533</v>
      </c>
      <c r="D14" s="566">
        <v>42.237</v>
      </c>
      <c r="E14" s="566">
        <v>44.239</v>
      </c>
      <c r="F14" s="566">
        <v>47.2</v>
      </c>
      <c r="G14" s="566">
        <v>44.443</v>
      </c>
      <c r="H14" s="566">
        <v>42.818</v>
      </c>
      <c r="I14" s="566">
        <v>43.428</v>
      </c>
      <c r="J14" s="566">
        <v>42.791</v>
      </c>
      <c r="K14" s="566">
        <v>41.924</v>
      </c>
      <c r="L14" s="566">
        <v>41.617</v>
      </c>
      <c r="M14" s="566">
        <v>40.553</v>
      </c>
      <c r="N14" s="566">
        <v>42.556</v>
      </c>
      <c r="O14" s="566">
        <v>44.932</v>
      </c>
      <c r="P14" s="566">
        <v>45.332</v>
      </c>
      <c r="Q14" s="566">
        <v>45.077</v>
      </c>
      <c r="R14" s="566">
        <v>44.679</v>
      </c>
      <c r="S14" s="566">
        <v>43.967</v>
      </c>
      <c r="T14" s="567">
        <f>'Assumptions (NG non-electricity'!T7*$R$14/'Assumptions (NG non-electricity'!$R$7</f>
        <v>44.45477258</v>
      </c>
      <c r="U14" s="567">
        <f>'Assumptions (NG non-electricity'!U7*$R$14/'Assumptions (NG non-electricity'!$R$7</f>
        <v>44.93477998</v>
      </c>
      <c r="V14" s="567">
        <f>'Assumptions (NG non-electricity'!V7*$R$14/'Assumptions (NG non-electricity'!$R$7</f>
        <v>45.41478738</v>
      </c>
      <c r="W14" s="567">
        <f>'Assumptions (NG non-electricity'!W7*$R$14/'Assumptions (NG non-electricity'!$R$7</f>
        <v>45.89479478</v>
      </c>
      <c r="X14" s="567">
        <f>'Assumptions (NG non-electricity'!X7*$R$14/'Assumptions (NG non-electricity'!$R$7</f>
        <v>46.37480218</v>
      </c>
      <c r="Y14" s="567">
        <f>'Assumptions (NG non-electricity'!Y7*$R$14/'Assumptions (NG non-electricity'!$R$7</f>
        <v>46.85480957</v>
      </c>
      <c r="Z14" s="567">
        <f>'Assumptions (NG non-electricity'!Z7*$R$14/'Assumptions (NG non-electricity'!$R$7</f>
        <v>47.33481697</v>
      </c>
      <c r="AA14" s="567">
        <f>'Assumptions (NG non-electricity'!AA7*$R$14/'Assumptions (NG non-electricity'!$R$7</f>
        <v>47.81482437</v>
      </c>
      <c r="AB14" s="567">
        <f>'Assumptions (NG non-electricity'!AB7*$R$14/'Assumptions (NG non-electricity'!$R$7</f>
        <v>48.29483177</v>
      </c>
      <c r="AC14" s="567">
        <f>'Assumptions (NG non-electricity'!AC7*$R$14/'Assumptions (NG non-electricity'!$R$7</f>
        <v>48.77483917</v>
      </c>
      <c r="AD14" s="567">
        <f>'Assumptions (NG non-electricity'!AD7*$R$14/'Assumptions (NG non-electricity'!$R$7</f>
        <v>49.25484657</v>
      </c>
      <c r="AE14" s="567">
        <f>'Assumptions (NG non-electricity'!AE7*$R$14/'Assumptions (NG non-electricity'!$R$7</f>
        <v>49.73485396</v>
      </c>
      <c r="AF14" s="567">
        <f>'Assumptions (NG non-electricity'!AF7*$R$14/'Assumptions (NG non-electricity'!$R$7</f>
        <v>50.21486136</v>
      </c>
      <c r="AG14" s="567">
        <f>'Assumptions (NG non-electricity'!AG7*$R$14/'Assumptions (NG non-electricity'!$R$7</f>
        <v>50.69486876</v>
      </c>
      <c r="AH14" s="567">
        <f>'Assumptions (NG non-electricity'!AH7*$R$14/'Assumptions (NG non-electricity'!$R$7</f>
        <v>51.17487616</v>
      </c>
      <c r="AI14" s="567">
        <f>'Assumptions (NG non-electricity'!AI7*$R$14/'Assumptions (NG non-electricity'!$R$7</f>
        <v>51.65488356</v>
      </c>
      <c r="AJ14" s="567">
        <f>'Assumptions (NG non-electricity'!AJ7*$R$14/'Assumptions (NG non-electricity'!$R$7</f>
        <v>52.13489095</v>
      </c>
      <c r="AK14" s="567">
        <f>'Assumptions (NG non-electricity'!AK7*$R$14/'Assumptions (NG non-electricity'!$R$7</f>
        <v>52.61489835</v>
      </c>
      <c r="AL14" s="567">
        <f>'Assumptions (NG non-electricity'!AL7*$R$14/'Assumptions (NG non-electricity'!$R$7</f>
        <v>53.09490575</v>
      </c>
      <c r="AM14" s="567">
        <f>'Assumptions (NG non-electricity'!AM7*$R$14/'Assumptions (NG non-electricity'!$R$7</f>
        <v>53.57491315</v>
      </c>
      <c r="AN14" s="567">
        <f>'Assumptions (NG non-electricity'!AN7*$R$14/'Assumptions (NG non-electricity'!$R$7</f>
        <v>54.05492055</v>
      </c>
      <c r="AO14" s="567">
        <f>'Assumptions (NG non-electricity'!AO7*$R$14/'Assumptions (NG non-electricity'!$R$7</f>
        <v>54.53492794</v>
      </c>
      <c r="AP14" s="567">
        <f>'Assumptions (NG non-electricity'!AP7*$R$14/'Assumptions (NG non-electricity'!$R$7</f>
        <v>55.01493534</v>
      </c>
      <c r="AQ14" s="567">
        <f>'Assumptions (NG non-electricity'!AQ7*$R$14/'Assumptions (NG non-electricity'!$R$7</f>
        <v>55.49494274</v>
      </c>
      <c r="AR14" s="567">
        <f>'Assumptions (NG non-electricity'!AR7*$R$14/'Assumptions (NG non-electricity'!$R$7</f>
        <v>55.97495014</v>
      </c>
      <c r="AS14" s="567">
        <f>'Assumptions (NG non-electricity'!AS7*$R$14/'Assumptions (NG non-electricity'!$R$7</f>
        <v>56.45495754</v>
      </c>
      <c r="AT14" s="567">
        <f>'Assumptions (NG non-electricity'!AT7*$R$14/'Assumptions (NG non-electricity'!$R$7</f>
        <v>56.93496494</v>
      </c>
      <c r="AU14" s="567">
        <f>'Assumptions (NG non-electricity'!AU7*$R$14/'Assumptions (NG non-electricity'!$R$7</f>
        <v>57.41497233</v>
      </c>
      <c r="AV14" s="567">
        <f>'Assumptions (NG non-electricity'!AV7*$R$14/'Assumptions (NG non-electricity'!$R$7</f>
        <v>57.89497973</v>
      </c>
      <c r="AW14" s="567">
        <f>'Assumptions (NG non-electricity'!AW7*$R$14/'Assumptions (NG non-electricity'!$R$7</f>
        <v>58.37498713</v>
      </c>
      <c r="AX14" s="567">
        <f>'Assumptions (NG non-electricity'!AX7*$R$14/'Assumptions (NG non-electricity'!$R$7</f>
        <v>58.85499453</v>
      </c>
      <c r="AY14" s="567">
        <f>'Assumptions (NG non-electricity'!AY7*$R$14/'Assumptions (NG non-electricity'!$R$7</f>
        <v>59.33500193</v>
      </c>
      <c r="AZ14" s="567">
        <f>'Assumptions (NG non-electricity'!AZ7*$R$14/'Assumptions (NG non-electricity'!$R$7</f>
        <v>59.81500932</v>
      </c>
    </row>
    <row r="15">
      <c r="A15" s="565" t="s">
        <v>731</v>
      </c>
      <c r="B15" s="566">
        <v>12.504</v>
      </c>
      <c r="C15" s="566">
        <v>13.243</v>
      </c>
      <c r="D15" s="566">
        <v>12.887</v>
      </c>
      <c r="E15" s="566">
        <v>12.604</v>
      </c>
      <c r="F15" s="566">
        <v>12.533</v>
      </c>
      <c r="G15" s="566">
        <v>12.653</v>
      </c>
      <c r="H15" s="566">
        <v>13.264</v>
      </c>
      <c r="I15" s="566">
        <v>13.709</v>
      </c>
      <c r="J15" s="566">
        <v>13.688</v>
      </c>
      <c r="K15" s="566">
        <v>13.501</v>
      </c>
      <c r="L15" s="566">
        <v>13.441</v>
      </c>
      <c r="M15" s="566">
        <v>13.31</v>
      </c>
      <c r="N15" s="566">
        <v>13.703</v>
      </c>
      <c r="O15" s="566">
        <v>13.874</v>
      </c>
      <c r="P15" s="566">
        <v>12.968</v>
      </c>
      <c r="Q15" s="566">
        <v>12.971</v>
      </c>
      <c r="R15" s="566">
        <v>13.017</v>
      </c>
      <c r="S15" s="566">
        <v>13.041</v>
      </c>
      <c r="T15" s="567">
        <f>'Assumptions (NG non-electricity'!T3*$R$15/'Assumptions (NG non-electricity'!$R$3</f>
        <v>13.23768032</v>
      </c>
      <c r="U15" s="567">
        <f>'Assumptions (NG non-electricity'!U3*$R$15/'Assumptions (NG non-electricity'!$R$3</f>
        <v>13.43475086</v>
      </c>
      <c r="V15" s="567">
        <f>'Assumptions (NG non-electricity'!V3*$R$15/'Assumptions (NG non-electricity'!$R$3</f>
        <v>13.63182141</v>
      </c>
      <c r="W15" s="567">
        <f>'Assumptions (NG non-electricity'!W3*$R$15/'Assumptions (NG non-electricity'!$R$3</f>
        <v>13.82889195</v>
      </c>
      <c r="X15" s="567">
        <f>'Assumptions (NG non-electricity'!X3*$R$15/'Assumptions (NG non-electricity'!$R$3</f>
        <v>14.02596249</v>
      </c>
      <c r="Y15" s="567">
        <f>'Assumptions (NG non-electricity'!Y3*$R$15/'Assumptions (NG non-electricity'!$R$3</f>
        <v>14.22303303</v>
      </c>
      <c r="Z15" s="567">
        <f>'Assumptions (NG non-electricity'!Z3*$R$15/'Assumptions (NG non-electricity'!$R$3</f>
        <v>14.42010358</v>
      </c>
      <c r="AA15" s="567">
        <f>'Assumptions (NG non-electricity'!AA3*$R$15/'Assumptions (NG non-electricity'!$R$3</f>
        <v>14.61717412</v>
      </c>
      <c r="AB15" s="567">
        <f>'Assumptions (NG non-electricity'!AB3*$R$15/'Assumptions (NG non-electricity'!$R$3</f>
        <v>14.81424466</v>
      </c>
      <c r="AC15" s="567">
        <f>'Assumptions (NG non-electricity'!AC3*$R$15/'Assumptions (NG non-electricity'!$R$3</f>
        <v>15.0113152</v>
      </c>
      <c r="AD15" s="567">
        <f>'Assumptions (NG non-electricity'!AD3*$R$15/'Assumptions (NG non-electricity'!$R$3</f>
        <v>15.20838575</v>
      </c>
      <c r="AE15" s="567">
        <f>'Assumptions (NG non-electricity'!AE3*$R$15/'Assumptions (NG non-electricity'!$R$3</f>
        <v>15.40545629</v>
      </c>
      <c r="AF15" s="567">
        <f>'Assumptions (NG non-electricity'!AF3*$R$15/'Assumptions (NG non-electricity'!$R$3</f>
        <v>15.60252683</v>
      </c>
      <c r="AG15" s="567">
        <f>'Assumptions (NG non-electricity'!AG3*$R$15/'Assumptions (NG non-electricity'!$R$3</f>
        <v>15.79959737</v>
      </c>
      <c r="AH15" s="567">
        <f>'Assumptions (NG non-electricity'!AH3*$R$15/'Assumptions (NG non-electricity'!$R$3</f>
        <v>15.99666791</v>
      </c>
      <c r="AI15" s="567">
        <f>'Assumptions (NG non-electricity'!AI3*$R$15/'Assumptions (NG non-electricity'!$R$3</f>
        <v>16.19373846</v>
      </c>
      <c r="AJ15" s="567">
        <f>'Assumptions (NG non-electricity'!AJ3*$R$15/'Assumptions (NG non-electricity'!$R$3</f>
        <v>16.390809</v>
      </c>
      <c r="AK15" s="567">
        <f>'Assumptions (NG non-electricity'!AK3*$R$15/'Assumptions (NG non-electricity'!$R$3</f>
        <v>16.58787954</v>
      </c>
      <c r="AL15" s="567">
        <f>'Assumptions (NG non-electricity'!AL3*$R$15/'Assumptions (NG non-electricity'!$R$3</f>
        <v>16.78495008</v>
      </c>
      <c r="AM15" s="567">
        <f>'Assumptions (NG non-electricity'!AM3*$R$15/'Assumptions (NG non-electricity'!$R$3</f>
        <v>16.98202063</v>
      </c>
      <c r="AN15" s="567">
        <f>'Assumptions (NG non-electricity'!AN3*$R$15/'Assumptions (NG non-electricity'!$R$3</f>
        <v>17.17909117</v>
      </c>
      <c r="AO15" s="567">
        <f>'Assumptions (NG non-electricity'!AO3*$R$15/'Assumptions (NG non-electricity'!$R$3</f>
        <v>17.37616171</v>
      </c>
      <c r="AP15" s="567">
        <f>'Assumptions (NG non-electricity'!AP3*$R$15/'Assumptions (NG non-electricity'!$R$3</f>
        <v>17.57323225</v>
      </c>
      <c r="AQ15" s="567">
        <f>'Assumptions (NG non-electricity'!AQ3*$R$15/'Assumptions (NG non-electricity'!$R$3</f>
        <v>17.7703028</v>
      </c>
      <c r="AR15" s="567">
        <f>'Assumptions (NG non-electricity'!AR3*$R$15/'Assumptions (NG non-electricity'!$R$3</f>
        <v>17.96737334</v>
      </c>
      <c r="AS15" s="567">
        <f>'Assumptions (NG non-electricity'!AS3*$R$15/'Assumptions (NG non-electricity'!$R$3</f>
        <v>18.16444388</v>
      </c>
      <c r="AT15" s="567">
        <f>'Assumptions (NG non-electricity'!AT3*$R$15/'Assumptions (NG non-electricity'!$R$3</f>
        <v>18.36151442</v>
      </c>
      <c r="AU15" s="567">
        <f>'Assumptions (NG non-electricity'!AU3*$R$15/'Assumptions (NG non-electricity'!$R$3</f>
        <v>18.55858497</v>
      </c>
      <c r="AV15" s="567">
        <f>'Assumptions (NG non-electricity'!AV3*$R$15/'Assumptions (NG non-electricity'!$R$3</f>
        <v>18.75565551</v>
      </c>
      <c r="AW15" s="567">
        <f>'Assumptions (NG non-electricity'!AW3*$R$15/'Assumptions (NG non-electricity'!$R$3</f>
        <v>18.95272605</v>
      </c>
      <c r="AX15" s="567">
        <f>'Assumptions (NG non-electricity'!AX3*$R$15/'Assumptions (NG non-electricity'!$R$3</f>
        <v>19.14979659</v>
      </c>
      <c r="AY15" s="567">
        <f>'Assumptions (NG non-electricity'!AY3*$R$15/'Assumptions (NG non-electricity'!$R$3</f>
        <v>19.34686713</v>
      </c>
      <c r="AZ15" s="567">
        <f>'Assumptions (NG non-electricity'!AZ3*$R$15/'Assumptions (NG non-electricity'!$R$3</f>
        <v>19.54393768</v>
      </c>
    </row>
    <row r="16">
      <c r="A16" s="565" t="s">
        <v>732</v>
      </c>
      <c r="B16" s="566">
        <v>26.219</v>
      </c>
      <c r="C16" s="566">
        <v>27.623</v>
      </c>
      <c r="D16" s="566">
        <v>27.634</v>
      </c>
      <c r="E16" s="566">
        <v>26.946</v>
      </c>
      <c r="F16" s="566">
        <v>27.71</v>
      </c>
      <c r="G16" s="566">
        <v>26.257</v>
      </c>
      <c r="H16" s="566">
        <v>26.687</v>
      </c>
      <c r="I16" s="566">
        <v>26.889</v>
      </c>
      <c r="J16" s="566">
        <v>26.679</v>
      </c>
      <c r="K16" s="566">
        <v>26.194</v>
      </c>
      <c r="L16" s="566">
        <v>26.822</v>
      </c>
      <c r="M16" s="566">
        <v>27.717</v>
      </c>
      <c r="N16" s="566">
        <v>25.871</v>
      </c>
      <c r="O16" s="566">
        <v>26.229</v>
      </c>
      <c r="P16" s="566">
        <v>21.687</v>
      </c>
      <c r="Q16" s="566">
        <v>22.068</v>
      </c>
      <c r="R16" s="566">
        <v>22.623</v>
      </c>
      <c r="S16" s="566">
        <v>23.68</v>
      </c>
      <c r="T16" s="567">
        <f>'Assumptions (NG non-electricity'!T6*$R$16/'Assumptions (NG non-electricity'!$R$6</f>
        <v>21.92869774</v>
      </c>
      <c r="U16" s="567">
        <f>'Assumptions (NG non-electricity'!U6*$R$16/'Assumptions (NG non-electricity'!$R$6</f>
        <v>21.5815466</v>
      </c>
      <c r="V16" s="567">
        <f>'Assumptions (NG non-electricity'!V6*$R$16/'Assumptions (NG non-electricity'!$R$6</f>
        <v>21.23439547</v>
      </c>
      <c r="W16" s="567">
        <f>'Assumptions (NG non-electricity'!W6*$R$16/'Assumptions (NG non-electricity'!$R$6</f>
        <v>20.88724434</v>
      </c>
      <c r="X16" s="567">
        <f>'Assumptions (NG non-electricity'!X6*$R$16/'Assumptions (NG non-electricity'!$R$6</f>
        <v>20.54009321</v>
      </c>
      <c r="Y16" s="567">
        <f>'Assumptions (NG non-electricity'!Y6*$R$16/'Assumptions (NG non-electricity'!$R$6</f>
        <v>20.19294208</v>
      </c>
      <c r="Z16" s="567">
        <f>'Assumptions (NG non-electricity'!Z6*$R$16/'Assumptions (NG non-electricity'!$R$6</f>
        <v>19.84579095</v>
      </c>
      <c r="AA16" s="567">
        <f>'Assumptions (NG non-electricity'!AA6*$R$16/'Assumptions (NG non-electricity'!$R$6</f>
        <v>19.49863981</v>
      </c>
      <c r="AB16" s="567">
        <f>'Assumptions (NG non-electricity'!AB6*$R$16/'Assumptions (NG non-electricity'!$R$6</f>
        <v>19.15148868</v>
      </c>
      <c r="AC16" s="567">
        <f>'Assumptions (NG non-electricity'!AC6*$R$16/'Assumptions (NG non-electricity'!$R$6</f>
        <v>18.80433755</v>
      </c>
      <c r="AD16" s="567">
        <f>'Assumptions (NG non-electricity'!AD6*$R$16/'Assumptions (NG non-electricity'!$R$6</f>
        <v>18.45718642</v>
      </c>
      <c r="AE16" s="567">
        <f>'Assumptions (NG non-electricity'!AE6*$R$16/'Assumptions (NG non-electricity'!$R$6</f>
        <v>18.11003529</v>
      </c>
      <c r="AF16" s="567">
        <f>'Assumptions (NG non-electricity'!AF6*$R$16/'Assumptions (NG non-electricity'!$R$6</f>
        <v>17.76288416</v>
      </c>
      <c r="AG16" s="567">
        <f>'Assumptions (NG non-electricity'!AG6*$R$16/'Assumptions (NG non-electricity'!$R$6</f>
        <v>17.41573302</v>
      </c>
      <c r="AH16" s="567">
        <f>'Assumptions (NG non-electricity'!AH6*$R$16/'Assumptions (NG non-electricity'!$R$6</f>
        <v>17.06858189</v>
      </c>
      <c r="AI16" s="567">
        <f>'Assumptions (NG non-electricity'!AI6*$R$16/'Assumptions (NG non-electricity'!$R$6</f>
        <v>16.72143076</v>
      </c>
      <c r="AJ16" s="567">
        <f>'Assumptions (NG non-electricity'!AJ6*$R$16/'Assumptions (NG non-electricity'!$R$6</f>
        <v>16.37427963</v>
      </c>
      <c r="AK16" s="567">
        <f>'Assumptions (NG non-electricity'!AK6*$R$16/'Assumptions (NG non-electricity'!$R$6</f>
        <v>16.0271285</v>
      </c>
      <c r="AL16" s="567">
        <f>'Assumptions (NG non-electricity'!AL6*$R$16/'Assumptions (NG non-electricity'!$R$6</f>
        <v>15.67997737</v>
      </c>
      <c r="AM16" s="567">
        <f>'Assumptions (NG non-electricity'!AM6*$R$16/'Assumptions (NG non-electricity'!$R$6</f>
        <v>15.33282623</v>
      </c>
      <c r="AN16" s="567">
        <f>'Assumptions (NG non-electricity'!AN6*$R$16/'Assumptions (NG non-electricity'!$R$6</f>
        <v>14.9856751</v>
      </c>
      <c r="AO16" s="567">
        <f>'Assumptions (NG non-electricity'!AO6*$R$16/'Assumptions (NG non-electricity'!$R$6</f>
        <v>14.63852397</v>
      </c>
      <c r="AP16" s="567">
        <f>'Assumptions (NG non-electricity'!AP6*$R$16/'Assumptions (NG non-electricity'!$R$6</f>
        <v>14.29137284</v>
      </c>
      <c r="AQ16" s="567">
        <f>'Assumptions (NG non-electricity'!AQ6*$R$16/'Assumptions (NG non-electricity'!$R$6</f>
        <v>13.94422171</v>
      </c>
      <c r="AR16" s="567">
        <f>'Assumptions (NG non-electricity'!AR6*$R$16/'Assumptions (NG non-electricity'!$R$6</f>
        <v>13.59707058</v>
      </c>
      <c r="AS16" s="567">
        <f>'Assumptions (NG non-electricity'!AS6*$R$16/'Assumptions (NG non-electricity'!$R$6</f>
        <v>13.24991944</v>
      </c>
      <c r="AT16" s="567">
        <f>'Assumptions (NG non-electricity'!AT6*$R$16/'Assumptions (NG non-electricity'!$R$6</f>
        <v>12.90276831</v>
      </c>
      <c r="AU16" s="567">
        <f>'Assumptions (NG non-electricity'!AU6*$R$16/'Assumptions (NG non-electricity'!$R$6</f>
        <v>12.55561718</v>
      </c>
      <c r="AV16" s="567">
        <f>'Assumptions (NG non-electricity'!AV6*$R$16/'Assumptions (NG non-electricity'!$R$6</f>
        <v>12.20846605</v>
      </c>
      <c r="AW16" s="567">
        <f>'Assumptions (NG non-electricity'!AW6*$R$16/'Assumptions (NG non-electricity'!$R$6</f>
        <v>11.86131492</v>
      </c>
      <c r="AX16" s="567">
        <f>'Assumptions (NG non-electricity'!AX6*$R$16/'Assumptions (NG non-electricity'!$R$6</f>
        <v>11.51416379</v>
      </c>
      <c r="AY16" s="567">
        <f>'Assumptions (NG non-electricity'!AY6*$R$16/'Assumptions (NG non-electricity'!$R$6</f>
        <v>11.16701265</v>
      </c>
      <c r="AZ16" s="567">
        <f>'Assumptions (NG non-electricity'!AZ6*$R$16/'Assumptions (NG non-electricity'!$R$6</f>
        <v>10.81986152</v>
      </c>
    </row>
    <row r="17">
      <c r="A17" s="565" t="s">
        <v>733</v>
      </c>
      <c r="B17" s="566">
        <v>0.612</v>
      </c>
      <c r="C17" s="566">
        <v>0.734</v>
      </c>
      <c r="D17" s="566">
        <v>0.671</v>
      </c>
      <c r="E17" s="566">
        <v>0.654</v>
      </c>
      <c r="F17" s="566">
        <v>0.91</v>
      </c>
      <c r="G17" s="566">
        <v>1.096</v>
      </c>
      <c r="H17" s="566">
        <v>0.918</v>
      </c>
      <c r="I17" s="566">
        <v>1.093</v>
      </c>
      <c r="J17" s="566">
        <v>1.06</v>
      </c>
      <c r="K17" s="566">
        <v>1.046</v>
      </c>
      <c r="L17" s="566">
        <v>1.263</v>
      </c>
      <c r="M17" s="566">
        <v>1.348</v>
      </c>
      <c r="N17" s="566">
        <v>1.493</v>
      </c>
      <c r="O17" s="566">
        <v>1.339</v>
      </c>
      <c r="P17" s="566">
        <v>2.103</v>
      </c>
      <c r="Q17" s="566">
        <v>1.954</v>
      </c>
      <c r="R17" s="566">
        <v>2.263</v>
      </c>
      <c r="S17" s="566">
        <v>2.275</v>
      </c>
      <c r="T17" s="567">
        <f>'Assumptions (NG non-electricity'!T8*$R$17/'Assumptions (NG non-electricity'!$R$8</f>
        <v>2.374318848</v>
      </c>
      <c r="U17" s="567">
        <f>'Assumptions (NG non-electricity'!U8*$R$17/'Assumptions (NG non-electricity'!$R$8</f>
        <v>2.473382322</v>
      </c>
      <c r="V17" s="567">
        <f>'Assumptions (NG non-electricity'!V8*$R$17/'Assumptions (NG non-electricity'!$R$8</f>
        <v>2.572445795</v>
      </c>
      <c r="W17" s="567">
        <f>'Assumptions (NG non-electricity'!W8*$R$17/'Assumptions (NG non-electricity'!$R$8</f>
        <v>2.671509269</v>
      </c>
      <c r="X17" s="567">
        <f>'Assumptions (NG non-electricity'!X8*$R$17/'Assumptions (NG non-electricity'!$R$8</f>
        <v>2.770572742</v>
      </c>
      <c r="Y17" s="567">
        <f>'Assumptions (NG non-electricity'!Y8*$R$17/'Assumptions (NG non-electricity'!$R$8</f>
        <v>2.869636216</v>
      </c>
      <c r="Z17" s="567">
        <f>'Assumptions (NG non-electricity'!Z8*$R$17/'Assumptions (NG non-electricity'!$R$8</f>
        <v>2.968699689</v>
      </c>
      <c r="AA17" s="567">
        <f>'Assumptions (NG non-electricity'!AA8*$R$17/'Assumptions (NG non-electricity'!$R$8</f>
        <v>3.067763163</v>
      </c>
      <c r="AB17" s="567">
        <f>'Assumptions (NG non-electricity'!AB8*$R$17/'Assumptions (NG non-electricity'!$R$8</f>
        <v>3.166826636</v>
      </c>
      <c r="AC17" s="567">
        <f>'Assumptions (NG non-electricity'!AC8*$R$17/'Assumptions (NG non-electricity'!$R$8</f>
        <v>3.26589011</v>
      </c>
      <c r="AD17" s="567">
        <f>'Assumptions (NG non-electricity'!AD8*$R$17/'Assumptions (NG non-electricity'!$R$8</f>
        <v>3.364953583</v>
      </c>
      <c r="AE17" s="567">
        <f>'Assumptions (NG non-electricity'!AE8*$R$17/'Assumptions (NG non-electricity'!$R$8</f>
        <v>3.464017057</v>
      </c>
      <c r="AF17" s="567">
        <f>'Assumptions (NG non-electricity'!AF8*$R$17/'Assumptions (NG non-electricity'!$R$8</f>
        <v>3.56308053</v>
      </c>
      <c r="AG17" s="567">
        <f>'Assumptions (NG non-electricity'!AG8*$R$17/'Assumptions (NG non-electricity'!$R$8</f>
        <v>3.662144004</v>
      </c>
      <c r="AH17" s="567">
        <f>'Assumptions (NG non-electricity'!AH8*$R$17/'Assumptions (NG non-electricity'!$R$8</f>
        <v>3.761207477</v>
      </c>
      <c r="AI17" s="567">
        <f>'Assumptions (NG non-electricity'!AI8*$R$17/'Assumptions (NG non-electricity'!$R$8</f>
        <v>3.860270951</v>
      </c>
      <c r="AJ17" s="567">
        <f>'Assumptions (NG non-electricity'!AJ8*$R$17/'Assumptions (NG non-electricity'!$R$8</f>
        <v>3.959334424</v>
      </c>
      <c r="AK17" s="567">
        <f>'Assumptions (NG non-electricity'!AK8*$R$17/'Assumptions (NG non-electricity'!$R$8</f>
        <v>4.058397898</v>
      </c>
      <c r="AL17" s="567">
        <f>'Assumptions (NG non-electricity'!AL8*$R$17/'Assumptions (NG non-electricity'!$R$8</f>
        <v>4.157461371</v>
      </c>
      <c r="AM17" s="567">
        <f>'Assumptions (NG non-electricity'!AM8*$R$17/'Assumptions (NG non-electricity'!$R$8</f>
        <v>4.256524845</v>
      </c>
      <c r="AN17" s="567">
        <f>'Assumptions (NG non-electricity'!AN8*$R$17/'Assumptions (NG non-electricity'!$R$8</f>
        <v>4.355588318</v>
      </c>
      <c r="AO17" s="567">
        <f>'Assumptions (NG non-electricity'!AO8*$R$17/'Assumptions (NG non-electricity'!$R$8</f>
        <v>4.454651792</v>
      </c>
      <c r="AP17" s="567">
        <f>'Assumptions (NG non-electricity'!AP8*$R$17/'Assumptions (NG non-electricity'!$R$8</f>
        <v>4.553715265</v>
      </c>
      <c r="AQ17" s="567">
        <f>'Assumptions (NG non-electricity'!AQ8*$R$17/'Assumptions (NG non-electricity'!$R$8</f>
        <v>4.652778739</v>
      </c>
      <c r="AR17" s="567">
        <f>'Assumptions (NG non-electricity'!AR8*$R$17/'Assumptions (NG non-electricity'!$R$8</f>
        <v>4.751842212</v>
      </c>
      <c r="AS17" s="567">
        <f>'Assumptions (NG non-electricity'!AS8*$R$17/'Assumptions (NG non-electricity'!$R$8</f>
        <v>4.850905686</v>
      </c>
      <c r="AT17" s="567">
        <f>'Assumptions (NG non-electricity'!AT8*$R$17/'Assumptions (NG non-electricity'!$R$8</f>
        <v>4.949969159</v>
      </c>
      <c r="AU17" s="567">
        <f>'Assumptions (NG non-electricity'!AU8*$R$17/'Assumptions (NG non-electricity'!$R$8</f>
        <v>5.049032633</v>
      </c>
      <c r="AV17" s="567">
        <f>'Assumptions (NG non-electricity'!AV8*$R$17/'Assumptions (NG non-electricity'!$R$8</f>
        <v>5.148096106</v>
      </c>
      <c r="AW17" s="567">
        <f>'Assumptions (NG non-electricity'!AW8*$R$17/'Assumptions (NG non-electricity'!$R$8</f>
        <v>5.24715958</v>
      </c>
      <c r="AX17" s="567">
        <f>'Assumptions (NG non-electricity'!AX8*$R$17/'Assumptions (NG non-electricity'!$R$8</f>
        <v>5.346223053</v>
      </c>
      <c r="AY17" s="567">
        <f>'Assumptions (NG non-electricity'!AY8*$R$17/'Assumptions (NG non-electricity'!$R$8</f>
        <v>5.445286527</v>
      </c>
      <c r="AZ17" s="567">
        <f>'Assumptions (NG non-electricity'!AZ8*$R$17/'Assumptions (NG non-electricity'!$R$8</f>
        <v>5.54435</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0.047942</v>
      </c>
      <c r="C20" s="571">
        <v>0.046728</v>
      </c>
      <c r="D20" s="571">
        <v>0.047114</v>
      </c>
      <c r="E20" s="571">
        <v>0.047755</v>
      </c>
      <c r="F20" s="571">
        <v>0.046375</v>
      </c>
      <c r="G20" s="571">
        <v>0.04673</v>
      </c>
      <c r="H20" s="571">
        <v>0.045095</v>
      </c>
      <c r="I20" s="571">
        <v>0.043136</v>
      </c>
      <c r="J20" s="571">
        <v>0.03942</v>
      </c>
      <c r="K20" s="571">
        <v>0.031318</v>
      </c>
      <c r="L20" s="571">
        <v>0.033196</v>
      </c>
      <c r="M20" s="571">
        <v>0.035572</v>
      </c>
      <c r="N20" s="571">
        <v>0.030679</v>
      </c>
      <c r="O20" s="571">
        <v>0.031938</v>
      </c>
      <c r="P20" s="571">
        <v>0.03262</v>
      </c>
      <c r="Q20" s="571">
        <v>0.030967</v>
      </c>
      <c r="R20" s="572">
        <v>0.032077</v>
      </c>
      <c r="S20" s="573">
        <f t="shared" ref="S20:AY20" si="1">$R$20+(S$1-$R$1)/($AZ$1-$R$1)*($AZ$20-$R$20)</f>
        <v>0.03204751746</v>
      </c>
      <c r="T20" s="573">
        <f t="shared" si="1"/>
        <v>0.03201803493</v>
      </c>
      <c r="U20" s="573">
        <f t="shared" si="1"/>
        <v>0.03198855239</v>
      </c>
      <c r="V20" s="573">
        <f t="shared" si="1"/>
        <v>0.03195906985</v>
      </c>
      <c r="W20" s="573">
        <f t="shared" si="1"/>
        <v>0.03192958732</v>
      </c>
      <c r="X20" s="573">
        <f t="shared" si="1"/>
        <v>0.03190010478</v>
      </c>
      <c r="Y20" s="573">
        <f t="shared" si="1"/>
        <v>0.03187062224</v>
      </c>
      <c r="Z20" s="573">
        <f t="shared" si="1"/>
        <v>0.03184113971</v>
      </c>
      <c r="AA20" s="573">
        <f t="shared" si="1"/>
        <v>0.03181165717</v>
      </c>
      <c r="AB20" s="573">
        <f t="shared" si="1"/>
        <v>0.03178217463</v>
      </c>
      <c r="AC20" s="573">
        <f t="shared" si="1"/>
        <v>0.0317526921</v>
      </c>
      <c r="AD20" s="573">
        <f t="shared" si="1"/>
        <v>0.03172320956</v>
      </c>
      <c r="AE20" s="573">
        <f t="shared" si="1"/>
        <v>0.03169372702</v>
      </c>
      <c r="AF20" s="573">
        <f t="shared" si="1"/>
        <v>0.03166424449</v>
      </c>
      <c r="AG20" s="573">
        <f t="shared" si="1"/>
        <v>0.03163476195</v>
      </c>
      <c r="AH20" s="573">
        <f t="shared" si="1"/>
        <v>0.03160527941</v>
      </c>
      <c r="AI20" s="573">
        <f t="shared" si="1"/>
        <v>0.03157579688</v>
      </c>
      <c r="AJ20" s="573">
        <f t="shared" si="1"/>
        <v>0.03154631434</v>
      </c>
      <c r="AK20" s="573">
        <f t="shared" si="1"/>
        <v>0.0315168318</v>
      </c>
      <c r="AL20" s="573">
        <f t="shared" si="1"/>
        <v>0.03148734926</v>
      </c>
      <c r="AM20" s="573">
        <f t="shared" si="1"/>
        <v>0.03145786673</v>
      </c>
      <c r="AN20" s="573">
        <f t="shared" si="1"/>
        <v>0.03142838419</v>
      </c>
      <c r="AO20" s="573">
        <f t="shared" si="1"/>
        <v>0.03139890165</v>
      </c>
      <c r="AP20" s="573">
        <f t="shared" si="1"/>
        <v>0.03136941912</v>
      </c>
      <c r="AQ20" s="573">
        <f t="shared" si="1"/>
        <v>0.03133993658</v>
      </c>
      <c r="AR20" s="573">
        <f t="shared" si="1"/>
        <v>0.03131045404</v>
      </c>
      <c r="AS20" s="573">
        <f t="shared" si="1"/>
        <v>0.03128097151</v>
      </c>
      <c r="AT20" s="573">
        <f t="shared" si="1"/>
        <v>0.03125148897</v>
      </c>
      <c r="AU20" s="573">
        <f t="shared" si="1"/>
        <v>0.03122200643</v>
      </c>
      <c r="AV20" s="573">
        <f t="shared" si="1"/>
        <v>0.0311925239</v>
      </c>
      <c r="AW20" s="573">
        <f t="shared" si="1"/>
        <v>0.03116304136</v>
      </c>
      <c r="AX20" s="573">
        <f t="shared" si="1"/>
        <v>0.03113355882</v>
      </c>
      <c r="AY20" s="573">
        <f t="shared" si="1"/>
        <v>0.03110407629</v>
      </c>
      <c r="AZ20" s="572">
        <v>0.03107459375</v>
      </c>
    </row>
    <row r="21">
      <c r="A21" s="569" t="s">
        <v>736</v>
      </c>
      <c r="B21" s="570">
        <v>4.525</v>
      </c>
      <c r="C21" s="574">
        <v>4.396</v>
      </c>
      <c r="D21" s="574">
        <v>4.417</v>
      </c>
      <c r="E21" s="574">
        <v>4.473</v>
      </c>
      <c r="F21" s="574">
        <v>4.346</v>
      </c>
      <c r="G21" s="574">
        <v>4.42</v>
      </c>
      <c r="H21" s="574">
        <v>4.272</v>
      </c>
      <c r="I21" s="574">
        <v>4.083</v>
      </c>
      <c r="J21" s="574">
        <v>3.732</v>
      </c>
      <c r="K21" s="574">
        <v>2.965</v>
      </c>
      <c r="L21" s="574">
        <v>3.142</v>
      </c>
      <c r="M21" s="574">
        <v>3.367</v>
      </c>
      <c r="N21" s="574">
        <v>2.904</v>
      </c>
      <c r="O21" s="574">
        <v>3.023</v>
      </c>
      <c r="P21" s="574">
        <v>3.088</v>
      </c>
      <c r="Q21" s="574">
        <v>2.931</v>
      </c>
      <c r="R21" s="574">
        <v>3.037</v>
      </c>
      <c r="S21" s="575">
        <v>3.187</v>
      </c>
      <c r="T21" s="567">
        <f t="shared" ref="T21:AZ21" si="2">T20*($R$21/$R$20)</f>
        <v>3.031417279</v>
      </c>
      <c r="U21" s="567">
        <f t="shared" si="2"/>
        <v>3.028625919</v>
      </c>
      <c r="V21" s="567">
        <f t="shared" si="2"/>
        <v>3.025834559</v>
      </c>
      <c r="W21" s="567">
        <f t="shared" si="2"/>
        <v>3.023043199</v>
      </c>
      <c r="X21" s="567">
        <f t="shared" si="2"/>
        <v>3.020251838</v>
      </c>
      <c r="Y21" s="567">
        <f t="shared" si="2"/>
        <v>3.017460478</v>
      </c>
      <c r="Z21" s="567">
        <f t="shared" si="2"/>
        <v>3.014669118</v>
      </c>
      <c r="AA21" s="567">
        <f t="shared" si="2"/>
        <v>3.011877757</v>
      </c>
      <c r="AB21" s="567">
        <f t="shared" si="2"/>
        <v>3.009086397</v>
      </c>
      <c r="AC21" s="567">
        <f t="shared" si="2"/>
        <v>3.006295037</v>
      </c>
      <c r="AD21" s="567">
        <f t="shared" si="2"/>
        <v>3.003503676</v>
      </c>
      <c r="AE21" s="567">
        <f t="shared" si="2"/>
        <v>3.000712316</v>
      </c>
      <c r="AF21" s="567">
        <f t="shared" si="2"/>
        <v>2.997920956</v>
      </c>
      <c r="AG21" s="567">
        <f t="shared" si="2"/>
        <v>2.995129596</v>
      </c>
      <c r="AH21" s="567">
        <f t="shared" si="2"/>
        <v>2.992338235</v>
      </c>
      <c r="AI21" s="567">
        <f t="shared" si="2"/>
        <v>2.989546875</v>
      </c>
      <c r="AJ21" s="567">
        <f t="shared" si="2"/>
        <v>2.986755515</v>
      </c>
      <c r="AK21" s="567">
        <f t="shared" si="2"/>
        <v>2.983964154</v>
      </c>
      <c r="AL21" s="567">
        <f t="shared" si="2"/>
        <v>2.981172794</v>
      </c>
      <c r="AM21" s="567">
        <f t="shared" si="2"/>
        <v>2.978381434</v>
      </c>
      <c r="AN21" s="567">
        <f t="shared" si="2"/>
        <v>2.975590074</v>
      </c>
      <c r="AO21" s="567">
        <f t="shared" si="2"/>
        <v>2.972798713</v>
      </c>
      <c r="AP21" s="567">
        <f t="shared" si="2"/>
        <v>2.970007353</v>
      </c>
      <c r="AQ21" s="567">
        <f t="shared" si="2"/>
        <v>2.967215993</v>
      </c>
      <c r="AR21" s="567">
        <f t="shared" si="2"/>
        <v>2.964424632</v>
      </c>
      <c r="AS21" s="567">
        <f t="shared" si="2"/>
        <v>2.961633272</v>
      </c>
      <c r="AT21" s="567">
        <f t="shared" si="2"/>
        <v>2.958841912</v>
      </c>
      <c r="AU21" s="567">
        <f t="shared" si="2"/>
        <v>2.956050551</v>
      </c>
      <c r="AV21" s="567">
        <f t="shared" si="2"/>
        <v>2.953259191</v>
      </c>
      <c r="AW21" s="567">
        <f t="shared" si="2"/>
        <v>2.950467831</v>
      </c>
      <c r="AX21" s="567">
        <f t="shared" si="2"/>
        <v>2.947676471</v>
      </c>
      <c r="AY21" s="567">
        <f t="shared" si="2"/>
        <v>2.94488511</v>
      </c>
      <c r="AZ21" s="567">
        <f t="shared" si="2"/>
        <v>2.94209375</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1.52424439973102</v>
      </c>
      <c r="S31" s="573">
        <f t="shared" ref="S31:AY31" si="5">$R$31+(S$1-$R$1)/($AZ$1-$R$1)*($AZ$31-$R$31)</f>
        <v>1.479413682</v>
      </c>
      <c r="T31" s="573">
        <f t="shared" si="5"/>
        <v>1.434582964</v>
      </c>
      <c r="U31" s="573">
        <f t="shared" si="5"/>
        <v>1.389752247</v>
      </c>
      <c r="V31" s="573">
        <f t="shared" si="5"/>
        <v>1.344921529</v>
      </c>
      <c r="W31" s="573">
        <f t="shared" si="5"/>
        <v>1.300090812</v>
      </c>
      <c r="X31" s="573">
        <f t="shared" si="5"/>
        <v>1.255260094</v>
      </c>
      <c r="Y31" s="573">
        <f t="shared" si="5"/>
        <v>1.210429376</v>
      </c>
      <c r="Z31" s="573">
        <f t="shared" si="5"/>
        <v>1.165598659</v>
      </c>
      <c r="AA31" s="573">
        <f t="shared" si="5"/>
        <v>1.120767941</v>
      </c>
      <c r="AB31" s="573">
        <f t="shared" si="5"/>
        <v>1.075937223</v>
      </c>
      <c r="AC31" s="573">
        <f t="shared" si="5"/>
        <v>1.031106506</v>
      </c>
      <c r="AD31" s="573">
        <f t="shared" si="5"/>
        <v>0.9862757881</v>
      </c>
      <c r="AE31" s="573">
        <f t="shared" si="5"/>
        <v>0.9414450704</v>
      </c>
      <c r="AF31" s="573">
        <f t="shared" si="5"/>
        <v>0.8966143528</v>
      </c>
      <c r="AG31" s="573">
        <f t="shared" si="5"/>
        <v>0.8517836351</v>
      </c>
      <c r="AH31" s="573">
        <f t="shared" si="5"/>
        <v>0.8069529175</v>
      </c>
      <c r="AI31" s="573">
        <f t="shared" si="5"/>
        <v>0.7621221999</v>
      </c>
      <c r="AJ31" s="573">
        <f t="shared" si="5"/>
        <v>0.7172914822</v>
      </c>
      <c r="AK31" s="573">
        <f t="shared" si="5"/>
        <v>0.6724607646</v>
      </c>
      <c r="AL31" s="573">
        <f t="shared" si="5"/>
        <v>0.6276300469</v>
      </c>
      <c r="AM31" s="573">
        <f t="shared" si="5"/>
        <v>0.5827993293</v>
      </c>
      <c r="AN31" s="573">
        <f t="shared" si="5"/>
        <v>0.5379686117</v>
      </c>
      <c r="AO31" s="573">
        <f t="shared" si="5"/>
        <v>0.493137894</v>
      </c>
      <c r="AP31" s="573">
        <f t="shared" si="5"/>
        <v>0.4483071764</v>
      </c>
      <c r="AQ31" s="573">
        <f t="shared" si="5"/>
        <v>0.4034764588</v>
      </c>
      <c r="AR31" s="573">
        <f t="shared" si="5"/>
        <v>0.3586457411</v>
      </c>
      <c r="AS31" s="573">
        <f t="shared" si="5"/>
        <v>0.3138150235</v>
      </c>
      <c r="AT31" s="573">
        <f t="shared" si="5"/>
        <v>0.2689843058</v>
      </c>
      <c r="AU31" s="573">
        <f t="shared" si="5"/>
        <v>0.2241535882</v>
      </c>
      <c r="AV31" s="573">
        <f t="shared" si="5"/>
        <v>0.1793228706</v>
      </c>
      <c r="AW31" s="573">
        <f t="shared" si="5"/>
        <v>0.1344921529</v>
      </c>
      <c r="AX31" s="573">
        <f t="shared" si="5"/>
        <v>0.08966143528</v>
      </c>
      <c r="AY31" s="573">
        <f t="shared" si="5"/>
        <v>0.04483071764</v>
      </c>
      <c r="AZ31" s="581">
        <f>Inputs!H21</f>
        <v>0</v>
      </c>
    </row>
    <row r="32">
      <c r="A32" s="565" t="s">
        <v>746</v>
      </c>
      <c r="B32" s="570">
        <v>2.999864</v>
      </c>
      <c r="C32" s="571">
        <v>2.946396</v>
      </c>
      <c r="D32" s="571">
        <v>3.111754</v>
      </c>
      <c r="E32" s="571">
        <v>3.020651</v>
      </c>
      <c r="F32" s="571">
        <v>3.167347</v>
      </c>
      <c r="G32" s="571">
        <v>3.250737</v>
      </c>
      <c r="H32" s="571">
        <v>3.301974</v>
      </c>
      <c r="I32" s="571">
        <v>3.325699</v>
      </c>
      <c r="J32" s="571">
        <v>3.115803</v>
      </c>
      <c r="K32" s="571">
        <v>3.034622</v>
      </c>
      <c r="L32" s="571">
        <v>3.011552</v>
      </c>
      <c r="M32" s="571">
        <v>2.911667</v>
      </c>
      <c r="N32" s="571">
        <v>2.83926</v>
      </c>
      <c r="O32" s="571">
        <v>2.861072</v>
      </c>
      <c r="P32" s="571">
        <v>2.890466</v>
      </c>
      <c r="Q32" s="571">
        <v>2.967799</v>
      </c>
      <c r="R32" s="572">
        <v>1.53806760026898</v>
      </c>
      <c r="S32" s="573">
        <f t="shared" ref="S32:AY32" si="6">$R$32+(S$1-$R$1)/($AZ$1-$R$1)*($AZ$32-$R$32)</f>
        <v>1.531183666</v>
      </c>
      <c r="T32" s="573">
        <f t="shared" si="6"/>
        <v>1.524299732</v>
      </c>
      <c r="U32" s="573">
        <f t="shared" si="6"/>
        <v>1.517415797</v>
      </c>
      <c r="V32" s="573">
        <f t="shared" si="6"/>
        <v>1.510531863</v>
      </c>
      <c r="W32" s="573">
        <f t="shared" si="6"/>
        <v>1.503647929</v>
      </c>
      <c r="X32" s="573">
        <f t="shared" si="6"/>
        <v>1.496763995</v>
      </c>
      <c r="Y32" s="573">
        <f t="shared" si="6"/>
        <v>1.48988006</v>
      </c>
      <c r="Z32" s="573">
        <f t="shared" si="6"/>
        <v>1.482996126</v>
      </c>
      <c r="AA32" s="573">
        <f t="shared" si="6"/>
        <v>1.476112192</v>
      </c>
      <c r="AB32" s="573">
        <f t="shared" si="6"/>
        <v>1.469228258</v>
      </c>
      <c r="AC32" s="573">
        <f t="shared" si="6"/>
        <v>1.462344323</v>
      </c>
      <c r="AD32" s="573">
        <f t="shared" si="6"/>
        <v>1.455460389</v>
      </c>
      <c r="AE32" s="573">
        <f t="shared" si="6"/>
        <v>1.448576455</v>
      </c>
      <c r="AF32" s="573">
        <f t="shared" si="6"/>
        <v>1.44169252</v>
      </c>
      <c r="AG32" s="573">
        <f t="shared" si="6"/>
        <v>1.434808586</v>
      </c>
      <c r="AH32" s="573">
        <f t="shared" si="6"/>
        <v>1.427924652</v>
      </c>
      <c r="AI32" s="573">
        <f t="shared" si="6"/>
        <v>1.421040718</v>
      </c>
      <c r="AJ32" s="573">
        <f t="shared" si="6"/>
        <v>1.414156783</v>
      </c>
      <c r="AK32" s="573">
        <f t="shared" si="6"/>
        <v>1.407272849</v>
      </c>
      <c r="AL32" s="573">
        <f t="shared" si="6"/>
        <v>1.400388915</v>
      </c>
      <c r="AM32" s="573">
        <f t="shared" si="6"/>
        <v>1.393504981</v>
      </c>
      <c r="AN32" s="573">
        <f t="shared" si="6"/>
        <v>1.386621046</v>
      </c>
      <c r="AO32" s="573">
        <f t="shared" si="6"/>
        <v>1.379737112</v>
      </c>
      <c r="AP32" s="573">
        <f t="shared" si="6"/>
        <v>1.372853178</v>
      </c>
      <c r="AQ32" s="573">
        <f t="shared" si="6"/>
        <v>1.365969243</v>
      </c>
      <c r="AR32" s="573">
        <f t="shared" si="6"/>
        <v>1.359085309</v>
      </c>
      <c r="AS32" s="573">
        <f t="shared" si="6"/>
        <v>1.352201375</v>
      </c>
      <c r="AT32" s="573">
        <f t="shared" si="6"/>
        <v>1.345317441</v>
      </c>
      <c r="AU32" s="573">
        <f t="shared" si="6"/>
        <v>1.338433506</v>
      </c>
      <c r="AV32" s="573">
        <f t="shared" si="6"/>
        <v>1.331549572</v>
      </c>
      <c r="AW32" s="573">
        <f t="shared" si="6"/>
        <v>1.324665638</v>
      </c>
      <c r="AX32" s="573">
        <f t="shared" si="6"/>
        <v>1.317781704</v>
      </c>
      <c r="AY32" s="573">
        <f t="shared" si="6"/>
        <v>1.310897769</v>
      </c>
      <c r="AZ32" s="570">
        <v>1.30401383501066</v>
      </c>
    </row>
    <row r="33">
      <c r="A33" s="565" t="s">
        <v>747</v>
      </c>
      <c r="B33" s="570">
        <v>0.020884</v>
      </c>
      <c r="C33" s="571">
        <v>0.015972</v>
      </c>
      <c r="D33" s="571">
        <v>0.016371</v>
      </c>
      <c r="E33" s="571">
        <v>0.0223</v>
      </c>
      <c r="F33" s="571">
        <v>0.027273</v>
      </c>
      <c r="G33" s="571">
        <v>0.030915</v>
      </c>
      <c r="H33" s="571">
        <v>0.027211</v>
      </c>
      <c r="I33" s="571">
        <v>0.027608</v>
      </c>
      <c r="J33" s="571">
        <v>0.033454</v>
      </c>
      <c r="K33" s="571">
        <v>0.033406</v>
      </c>
      <c r="L33" s="571">
        <v>0.033475</v>
      </c>
      <c r="M33" s="571">
        <v>0.03132</v>
      </c>
      <c r="N33" s="571">
        <v>0.023366</v>
      </c>
      <c r="O33" s="571">
        <v>0.02363</v>
      </c>
      <c r="P33" s="571">
        <v>0.019681</v>
      </c>
      <c r="Q33" s="571">
        <v>0.021816</v>
      </c>
      <c r="R33" s="582">
        <v>0.023919</v>
      </c>
      <c r="S33" s="582">
        <v>0.022794</v>
      </c>
      <c r="T33" s="573">
        <f t="shared" ref="T33:AY33" si="7">$S$33+(T$1-$S$1)/($AZ$1-$S$1)*($AZ$33-$S$33)</f>
        <v>0.02271483807</v>
      </c>
      <c r="U33" s="573">
        <f t="shared" si="7"/>
        <v>0.02263567614</v>
      </c>
      <c r="V33" s="573">
        <f t="shared" si="7"/>
        <v>0.0225565142</v>
      </c>
      <c r="W33" s="573">
        <f t="shared" si="7"/>
        <v>0.02247735227</v>
      </c>
      <c r="X33" s="573">
        <f t="shared" si="7"/>
        <v>0.02239819034</v>
      </c>
      <c r="Y33" s="573">
        <f t="shared" si="7"/>
        <v>0.02231902841</v>
      </c>
      <c r="Z33" s="573">
        <f t="shared" si="7"/>
        <v>0.02223986648</v>
      </c>
      <c r="AA33" s="573">
        <f t="shared" si="7"/>
        <v>0.02216070455</v>
      </c>
      <c r="AB33" s="573">
        <f t="shared" si="7"/>
        <v>0.02208154261</v>
      </c>
      <c r="AC33" s="573">
        <f t="shared" si="7"/>
        <v>0.02200238068</v>
      </c>
      <c r="AD33" s="573">
        <f t="shared" si="7"/>
        <v>0.02192321875</v>
      </c>
      <c r="AE33" s="573">
        <f t="shared" si="7"/>
        <v>0.02184405682</v>
      </c>
      <c r="AF33" s="573">
        <f t="shared" si="7"/>
        <v>0.02176489489</v>
      </c>
      <c r="AG33" s="573">
        <f t="shared" si="7"/>
        <v>0.02168573295</v>
      </c>
      <c r="AH33" s="573">
        <f t="shared" si="7"/>
        <v>0.02160657102</v>
      </c>
      <c r="AI33" s="573">
        <f t="shared" si="7"/>
        <v>0.02152740909</v>
      </c>
      <c r="AJ33" s="573">
        <f t="shared" si="7"/>
        <v>0.02144824716</v>
      </c>
      <c r="AK33" s="573">
        <f t="shared" si="7"/>
        <v>0.02136908523</v>
      </c>
      <c r="AL33" s="573">
        <f t="shared" si="7"/>
        <v>0.0212899233</v>
      </c>
      <c r="AM33" s="573">
        <f t="shared" si="7"/>
        <v>0.02121076136</v>
      </c>
      <c r="AN33" s="573">
        <f t="shared" si="7"/>
        <v>0.02113159943</v>
      </c>
      <c r="AO33" s="573">
        <f t="shared" si="7"/>
        <v>0.0210524375</v>
      </c>
      <c r="AP33" s="573">
        <f t="shared" si="7"/>
        <v>0.02097327557</v>
      </c>
      <c r="AQ33" s="573">
        <f t="shared" si="7"/>
        <v>0.02089411364</v>
      </c>
      <c r="AR33" s="573">
        <f t="shared" si="7"/>
        <v>0.0208149517</v>
      </c>
      <c r="AS33" s="573">
        <f t="shared" si="7"/>
        <v>0.02073578977</v>
      </c>
      <c r="AT33" s="573">
        <f t="shared" si="7"/>
        <v>0.02065662784</v>
      </c>
      <c r="AU33" s="573">
        <f t="shared" si="7"/>
        <v>0.02057746591</v>
      </c>
      <c r="AV33" s="573">
        <f t="shared" si="7"/>
        <v>0.02049830398</v>
      </c>
      <c r="AW33" s="573">
        <f t="shared" si="7"/>
        <v>0.02041914205</v>
      </c>
      <c r="AX33" s="573">
        <f t="shared" si="7"/>
        <v>0.02033998011</v>
      </c>
      <c r="AY33" s="573">
        <f t="shared" si="7"/>
        <v>0.02026081818</v>
      </c>
      <c r="AZ33" s="570">
        <v>0.02018165625</v>
      </c>
    </row>
    <row r="34">
      <c r="A34" s="565" t="s">
        <v>748</v>
      </c>
      <c r="B34" s="570">
        <v>0.025786</v>
      </c>
      <c r="C34" s="571">
        <v>0.02257</v>
      </c>
      <c r="D34" s="571">
        <v>0.019159</v>
      </c>
      <c r="E34" s="571">
        <v>0.020449</v>
      </c>
      <c r="F34" s="571">
        <v>0.023307</v>
      </c>
      <c r="G34" s="571">
        <v>0.022487</v>
      </c>
      <c r="H34" s="571">
        <v>0.017263</v>
      </c>
      <c r="I34" s="571">
        <v>0.019954</v>
      </c>
      <c r="J34" s="571">
        <v>0.027936</v>
      </c>
      <c r="K34" s="571">
        <v>0.029739</v>
      </c>
      <c r="L34" s="571">
        <v>0.037429</v>
      </c>
      <c r="M34" s="571">
        <v>0.034067</v>
      </c>
      <c r="N34" s="571">
        <v>0.03163</v>
      </c>
      <c r="O34" s="571">
        <v>0.029658</v>
      </c>
      <c r="P34" s="571">
        <v>0.030359</v>
      </c>
      <c r="Q34" s="571">
        <v>0.079701</v>
      </c>
      <c r="R34" s="582">
        <v>0.083003</v>
      </c>
      <c r="S34" s="582">
        <v>0.084055</v>
      </c>
      <c r="T34" s="573">
        <f t="shared" ref="T34:AY34" si="8">$S$34+(T$1-$S$1)/($AZ$1-$S$1)*($AZ$34-$S$34)</f>
        <v>0.08410360897</v>
      </c>
      <c r="U34" s="573">
        <f t="shared" si="8"/>
        <v>0.08415221794</v>
      </c>
      <c r="V34" s="573">
        <f t="shared" si="8"/>
        <v>0.08420082691</v>
      </c>
      <c r="W34" s="573">
        <f t="shared" si="8"/>
        <v>0.08424943588</v>
      </c>
      <c r="X34" s="573">
        <f t="shared" si="8"/>
        <v>0.08429804485</v>
      </c>
      <c r="Y34" s="573">
        <f t="shared" si="8"/>
        <v>0.08434665382</v>
      </c>
      <c r="Z34" s="573">
        <f t="shared" si="8"/>
        <v>0.08439526279</v>
      </c>
      <c r="AA34" s="573">
        <f t="shared" si="8"/>
        <v>0.08444387176</v>
      </c>
      <c r="AB34" s="573">
        <f t="shared" si="8"/>
        <v>0.08449248073</v>
      </c>
      <c r="AC34" s="573">
        <f t="shared" si="8"/>
        <v>0.0845410897</v>
      </c>
      <c r="AD34" s="573">
        <f t="shared" si="8"/>
        <v>0.08458969867</v>
      </c>
      <c r="AE34" s="573">
        <f t="shared" si="8"/>
        <v>0.08463830764</v>
      </c>
      <c r="AF34" s="573">
        <f t="shared" si="8"/>
        <v>0.08468691661</v>
      </c>
      <c r="AG34" s="573">
        <f t="shared" si="8"/>
        <v>0.08473552558</v>
      </c>
      <c r="AH34" s="573">
        <f t="shared" si="8"/>
        <v>0.08478413455</v>
      </c>
      <c r="AI34" s="573">
        <f t="shared" si="8"/>
        <v>0.08483274352</v>
      </c>
      <c r="AJ34" s="573">
        <f t="shared" si="8"/>
        <v>0.08488135248</v>
      </c>
      <c r="AK34" s="573">
        <f t="shared" si="8"/>
        <v>0.08492996145</v>
      </c>
      <c r="AL34" s="573">
        <f t="shared" si="8"/>
        <v>0.08497857042</v>
      </c>
      <c r="AM34" s="573">
        <f t="shared" si="8"/>
        <v>0.08502717939</v>
      </c>
      <c r="AN34" s="573">
        <f t="shared" si="8"/>
        <v>0.08507578836</v>
      </c>
      <c r="AO34" s="573">
        <f t="shared" si="8"/>
        <v>0.08512439733</v>
      </c>
      <c r="AP34" s="573">
        <f t="shared" si="8"/>
        <v>0.0851730063</v>
      </c>
      <c r="AQ34" s="573">
        <f t="shared" si="8"/>
        <v>0.08522161527</v>
      </c>
      <c r="AR34" s="573">
        <f t="shared" si="8"/>
        <v>0.08527022424</v>
      </c>
      <c r="AS34" s="573">
        <f t="shared" si="8"/>
        <v>0.08531883321</v>
      </c>
      <c r="AT34" s="573">
        <f t="shared" si="8"/>
        <v>0.08536744218</v>
      </c>
      <c r="AU34" s="573">
        <f t="shared" si="8"/>
        <v>0.08541605115</v>
      </c>
      <c r="AV34" s="573">
        <f t="shared" si="8"/>
        <v>0.08546466012</v>
      </c>
      <c r="AW34" s="573">
        <f t="shared" si="8"/>
        <v>0.08551326909</v>
      </c>
      <c r="AX34" s="573">
        <f t="shared" si="8"/>
        <v>0.08556187806</v>
      </c>
      <c r="AY34" s="573">
        <f t="shared" si="8"/>
        <v>0.08561048703</v>
      </c>
      <c r="AZ34" s="570">
        <v>0.085659096</v>
      </c>
    </row>
    <row r="35">
      <c r="A35" s="565" t="s">
        <v>749</v>
      </c>
      <c r="B35" s="570">
        <v>0.504676</v>
      </c>
      <c r="C35" s="571">
        <v>0.578076</v>
      </c>
      <c r="D35" s="571">
        <v>0.544325</v>
      </c>
      <c r="E35" s="571">
        <v>0.483247</v>
      </c>
      <c r="F35" s="571">
        <v>0.503815</v>
      </c>
      <c r="G35" s="571">
        <v>0.492974</v>
      </c>
      <c r="H35" s="571">
        <v>0.497057</v>
      </c>
      <c r="I35" s="571">
        <v>0.482896</v>
      </c>
      <c r="J35" s="571">
        <v>0.441922</v>
      </c>
      <c r="K35" s="571">
        <v>0.377447</v>
      </c>
      <c r="L35" s="571">
        <v>0.392612</v>
      </c>
      <c r="M35" s="571">
        <v>0.434961</v>
      </c>
      <c r="N35" s="571">
        <v>0.411487</v>
      </c>
      <c r="O35" s="571">
        <v>0.437788</v>
      </c>
      <c r="P35" s="571">
        <v>0.422672</v>
      </c>
      <c r="Q35" s="571">
        <v>0.424675</v>
      </c>
      <c r="R35" s="582">
        <v>0.433201</v>
      </c>
      <c r="S35" s="582">
        <v>0.435492</v>
      </c>
      <c r="T35" s="573">
        <f t="shared" ref="T35:AY35" si="9">$S$35+(T$1-$S$1)/($AZ$1-$S$1)*($AZ$35-$S$35)</f>
        <v>0.4350328313</v>
      </c>
      <c r="U35" s="573">
        <f t="shared" si="9"/>
        <v>0.4345736625</v>
      </c>
      <c r="V35" s="573">
        <f t="shared" si="9"/>
        <v>0.4341144938</v>
      </c>
      <c r="W35" s="573">
        <f t="shared" si="9"/>
        <v>0.4336553251</v>
      </c>
      <c r="X35" s="573">
        <f t="shared" si="9"/>
        <v>0.4331961563</v>
      </c>
      <c r="Y35" s="573">
        <f t="shared" si="9"/>
        <v>0.4327369876</v>
      </c>
      <c r="Z35" s="573">
        <f t="shared" si="9"/>
        <v>0.4322778189</v>
      </c>
      <c r="AA35" s="573">
        <f t="shared" si="9"/>
        <v>0.4318186501</v>
      </c>
      <c r="AB35" s="573">
        <f t="shared" si="9"/>
        <v>0.4313594814</v>
      </c>
      <c r="AC35" s="573">
        <f t="shared" si="9"/>
        <v>0.4309003127</v>
      </c>
      <c r="AD35" s="573">
        <f t="shared" si="9"/>
        <v>0.4304411439</v>
      </c>
      <c r="AE35" s="573">
        <f t="shared" si="9"/>
        <v>0.4299819752</v>
      </c>
      <c r="AF35" s="573">
        <f t="shared" si="9"/>
        <v>0.4295228065</v>
      </c>
      <c r="AG35" s="573">
        <f t="shared" si="9"/>
        <v>0.4290636378</v>
      </c>
      <c r="AH35" s="573">
        <f t="shared" si="9"/>
        <v>0.428604469</v>
      </c>
      <c r="AI35" s="573">
        <f t="shared" si="9"/>
        <v>0.4281453003</v>
      </c>
      <c r="AJ35" s="573">
        <f t="shared" si="9"/>
        <v>0.4276861316</v>
      </c>
      <c r="AK35" s="573">
        <f t="shared" si="9"/>
        <v>0.4272269628</v>
      </c>
      <c r="AL35" s="573">
        <f t="shared" si="9"/>
        <v>0.4267677941</v>
      </c>
      <c r="AM35" s="573">
        <f t="shared" si="9"/>
        <v>0.4263086254</v>
      </c>
      <c r="AN35" s="573">
        <f t="shared" si="9"/>
        <v>0.4258494566</v>
      </c>
      <c r="AO35" s="573">
        <f t="shared" si="9"/>
        <v>0.4253902879</v>
      </c>
      <c r="AP35" s="573">
        <f t="shared" si="9"/>
        <v>0.4249311192</v>
      </c>
      <c r="AQ35" s="573">
        <f t="shared" si="9"/>
        <v>0.4244719504</v>
      </c>
      <c r="AR35" s="573">
        <f t="shared" si="9"/>
        <v>0.4240127817</v>
      </c>
      <c r="AS35" s="573">
        <f t="shared" si="9"/>
        <v>0.423553613</v>
      </c>
      <c r="AT35" s="573">
        <f t="shared" si="9"/>
        <v>0.4230944442</v>
      </c>
      <c r="AU35" s="573">
        <f t="shared" si="9"/>
        <v>0.4226352755</v>
      </c>
      <c r="AV35" s="573">
        <f t="shared" si="9"/>
        <v>0.4221761068</v>
      </c>
      <c r="AW35" s="573">
        <f t="shared" si="9"/>
        <v>0.421716938</v>
      </c>
      <c r="AX35" s="573">
        <f t="shared" si="9"/>
        <v>0.4212577693</v>
      </c>
      <c r="AY35" s="573">
        <f t="shared" si="9"/>
        <v>0.4207986006</v>
      </c>
      <c r="AZ35" s="570">
        <v>0.420339431848853</v>
      </c>
    </row>
    <row r="36">
      <c r="A36" s="565" t="s">
        <v>750</v>
      </c>
      <c r="B36" s="566">
        <v>214.216</v>
      </c>
      <c r="C36" s="566">
        <v>209.973</v>
      </c>
      <c r="D36" s="566">
        <v>222.175</v>
      </c>
      <c r="E36" s="566">
        <v>212.357</v>
      </c>
      <c r="F36" s="566">
        <v>221.7</v>
      </c>
      <c r="G36" s="566">
        <v>227.308</v>
      </c>
      <c r="H36" s="566">
        <v>231.859</v>
      </c>
      <c r="I36" s="566">
        <v>234.063</v>
      </c>
      <c r="J36" s="566">
        <v>218.09</v>
      </c>
      <c r="K36" s="566">
        <v>212.367</v>
      </c>
      <c r="L36" s="566">
        <v>207.649</v>
      </c>
      <c r="M36" s="566">
        <v>200.339</v>
      </c>
      <c r="N36" s="566">
        <v>195.327</v>
      </c>
      <c r="O36" s="566">
        <v>196.294</v>
      </c>
      <c r="P36" s="566">
        <v>197.91</v>
      </c>
      <c r="Q36" s="566">
        <v>203.637</v>
      </c>
      <c r="R36" s="566">
        <v>210.479</v>
      </c>
      <c r="S36" s="566">
        <v>214.993</v>
      </c>
      <c r="T36" s="583">
        <f t="shared" ref="T36:AZ36" si="10">sum(T$32,T$31)*$S$40*10^9/10^6</f>
        <v>211.2999495</v>
      </c>
      <c r="U36" s="583">
        <f t="shared" si="10"/>
        <v>207.6068989</v>
      </c>
      <c r="V36" s="583">
        <f t="shared" si="10"/>
        <v>203.9138484</v>
      </c>
      <c r="W36" s="583">
        <f t="shared" si="10"/>
        <v>200.2207978</v>
      </c>
      <c r="X36" s="583">
        <f t="shared" si="10"/>
        <v>196.5277473</v>
      </c>
      <c r="Y36" s="583">
        <f t="shared" si="10"/>
        <v>192.8346968</v>
      </c>
      <c r="Z36" s="583">
        <f t="shared" si="10"/>
        <v>189.1416462</v>
      </c>
      <c r="AA36" s="583">
        <f t="shared" si="10"/>
        <v>185.4485957</v>
      </c>
      <c r="AB36" s="583">
        <f t="shared" si="10"/>
        <v>181.7555452</v>
      </c>
      <c r="AC36" s="583">
        <f t="shared" si="10"/>
        <v>178.0624946</v>
      </c>
      <c r="AD36" s="583">
        <f t="shared" si="10"/>
        <v>174.3694441</v>
      </c>
      <c r="AE36" s="583">
        <f t="shared" si="10"/>
        <v>170.6763935</v>
      </c>
      <c r="AF36" s="583">
        <f t="shared" si="10"/>
        <v>166.983343</v>
      </c>
      <c r="AG36" s="583">
        <f t="shared" si="10"/>
        <v>163.2902925</v>
      </c>
      <c r="AH36" s="583">
        <f t="shared" si="10"/>
        <v>159.5972419</v>
      </c>
      <c r="AI36" s="583">
        <f t="shared" si="10"/>
        <v>155.9041914</v>
      </c>
      <c r="AJ36" s="583">
        <f t="shared" si="10"/>
        <v>152.2111408</v>
      </c>
      <c r="AK36" s="583">
        <f t="shared" si="10"/>
        <v>148.5180903</v>
      </c>
      <c r="AL36" s="583">
        <f t="shared" si="10"/>
        <v>144.8250398</v>
      </c>
      <c r="AM36" s="583">
        <f t="shared" si="10"/>
        <v>141.1319892</v>
      </c>
      <c r="AN36" s="583">
        <f t="shared" si="10"/>
        <v>137.4389387</v>
      </c>
      <c r="AO36" s="583">
        <f t="shared" si="10"/>
        <v>133.7458881</v>
      </c>
      <c r="AP36" s="583">
        <f t="shared" si="10"/>
        <v>130.0528376</v>
      </c>
      <c r="AQ36" s="583">
        <f t="shared" si="10"/>
        <v>126.3597871</v>
      </c>
      <c r="AR36" s="583">
        <f t="shared" si="10"/>
        <v>122.6667365</v>
      </c>
      <c r="AS36" s="583">
        <f t="shared" si="10"/>
        <v>118.973686</v>
      </c>
      <c r="AT36" s="583">
        <f t="shared" si="10"/>
        <v>115.2806355</v>
      </c>
      <c r="AU36" s="583">
        <f t="shared" si="10"/>
        <v>111.5875849</v>
      </c>
      <c r="AV36" s="583">
        <f t="shared" si="10"/>
        <v>107.8945344</v>
      </c>
      <c r="AW36" s="583">
        <f t="shared" si="10"/>
        <v>104.2014838</v>
      </c>
      <c r="AX36" s="583">
        <f t="shared" si="10"/>
        <v>100.5084333</v>
      </c>
      <c r="AY36" s="583">
        <f t="shared" si="10"/>
        <v>96.81538276</v>
      </c>
      <c r="AZ36" s="583">
        <f t="shared" si="10"/>
        <v>93.12233222</v>
      </c>
    </row>
    <row r="37">
      <c r="A37" s="565" t="s">
        <v>751</v>
      </c>
      <c r="B37" s="566">
        <v>1.332</v>
      </c>
      <c r="C37" s="566">
        <v>1.033</v>
      </c>
      <c r="D37" s="566">
        <v>1.041</v>
      </c>
      <c r="E37" s="566">
        <v>1.408</v>
      </c>
      <c r="F37" s="566">
        <v>1.723</v>
      </c>
      <c r="G37" s="566">
        <v>1.953</v>
      </c>
      <c r="H37" s="566">
        <v>1.721</v>
      </c>
      <c r="I37" s="566">
        <v>1.734</v>
      </c>
      <c r="J37" s="566">
        <v>2.097</v>
      </c>
      <c r="K37" s="566">
        <v>2.115</v>
      </c>
      <c r="L37" s="566">
        <v>2.094</v>
      </c>
      <c r="M37" s="566">
        <v>1.945</v>
      </c>
      <c r="N37" s="566">
        <v>1.451</v>
      </c>
      <c r="O37" s="566">
        <v>1.472</v>
      </c>
      <c r="P37" s="566">
        <v>1.226</v>
      </c>
      <c r="Q37" s="566">
        <v>1.36</v>
      </c>
      <c r="R37" s="566">
        <v>1.488</v>
      </c>
      <c r="S37" s="566">
        <v>1.417</v>
      </c>
      <c r="T37" s="583">
        <f t="shared" ref="T37:AZ37" si="11">T33*$S$41*10^9/10^6</f>
        <v>1.41207886</v>
      </c>
      <c r="U37" s="583">
        <f t="shared" si="11"/>
        <v>1.407157721</v>
      </c>
      <c r="V37" s="583">
        <f t="shared" si="11"/>
        <v>1.402236581</v>
      </c>
      <c r="W37" s="583">
        <f t="shared" si="11"/>
        <v>1.397315441</v>
      </c>
      <c r="X37" s="583">
        <f t="shared" si="11"/>
        <v>1.392394302</v>
      </c>
      <c r="Y37" s="583">
        <f t="shared" si="11"/>
        <v>1.387473162</v>
      </c>
      <c r="Z37" s="583">
        <f t="shared" si="11"/>
        <v>1.382552022</v>
      </c>
      <c r="AA37" s="583">
        <f t="shared" si="11"/>
        <v>1.377630883</v>
      </c>
      <c r="AB37" s="583">
        <f t="shared" si="11"/>
        <v>1.372709743</v>
      </c>
      <c r="AC37" s="583">
        <f t="shared" si="11"/>
        <v>1.367788603</v>
      </c>
      <c r="AD37" s="583">
        <f t="shared" si="11"/>
        <v>1.362867464</v>
      </c>
      <c r="AE37" s="583">
        <f t="shared" si="11"/>
        <v>1.357946324</v>
      </c>
      <c r="AF37" s="583">
        <f t="shared" si="11"/>
        <v>1.353025184</v>
      </c>
      <c r="AG37" s="583">
        <f t="shared" si="11"/>
        <v>1.348104045</v>
      </c>
      <c r="AH37" s="583">
        <f t="shared" si="11"/>
        <v>1.343182905</v>
      </c>
      <c r="AI37" s="583">
        <f t="shared" si="11"/>
        <v>1.338261765</v>
      </c>
      <c r="AJ37" s="583">
        <f t="shared" si="11"/>
        <v>1.333340626</v>
      </c>
      <c r="AK37" s="583">
        <f t="shared" si="11"/>
        <v>1.328419486</v>
      </c>
      <c r="AL37" s="583">
        <f t="shared" si="11"/>
        <v>1.323498346</v>
      </c>
      <c r="AM37" s="583">
        <f t="shared" si="11"/>
        <v>1.318577207</v>
      </c>
      <c r="AN37" s="583">
        <f t="shared" si="11"/>
        <v>1.313656067</v>
      </c>
      <c r="AO37" s="583">
        <f t="shared" si="11"/>
        <v>1.308734928</v>
      </c>
      <c r="AP37" s="583">
        <f t="shared" si="11"/>
        <v>1.303813788</v>
      </c>
      <c r="AQ37" s="583">
        <f t="shared" si="11"/>
        <v>1.298892648</v>
      </c>
      <c r="AR37" s="583">
        <f t="shared" si="11"/>
        <v>1.293971509</v>
      </c>
      <c r="AS37" s="583">
        <f t="shared" si="11"/>
        <v>1.289050369</v>
      </c>
      <c r="AT37" s="583">
        <f t="shared" si="11"/>
        <v>1.284129229</v>
      </c>
      <c r="AU37" s="583">
        <f t="shared" si="11"/>
        <v>1.27920809</v>
      </c>
      <c r="AV37" s="583">
        <f t="shared" si="11"/>
        <v>1.27428695</v>
      </c>
      <c r="AW37" s="583">
        <f t="shared" si="11"/>
        <v>1.26936581</v>
      </c>
      <c r="AX37" s="583">
        <f t="shared" si="11"/>
        <v>1.264444671</v>
      </c>
      <c r="AY37" s="583">
        <f t="shared" si="11"/>
        <v>1.259523531</v>
      </c>
      <c r="AZ37" s="583">
        <f t="shared" si="11"/>
        <v>1.254602391</v>
      </c>
    </row>
    <row r="38">
      <c r="A38" s="565" t="s">
        <v>752</v>
      </c>
      <c r="B38" s="566">
        <v>1.816</v>
      </c>
      <c r="C38" s="566">
        <v>1.602</v>
      </c>
      <c r="D38" s="566">
        <v>1.344</v>
      </c>
      <c r="E38" s="566">
        <v>1.399</v>
      </c>
      <c r="F38" s="566">
        <v>1.57</v>
      </c>
      <c r="G38" s="566">
        <v>1.537</v>
      </c>
      <c r="H38" s="566">
        <v>1.181</v>
      </c>
      <c r="I38" s="566">
        <v>1.369</v>
      </c>
      <c r="J38" s="566">
        <v>1.928</v>
      </c>
      <c r="K38" s="566">
        <v>2.082</v>
      </c>
      <c r="L38" s="566">
        <v>2.632</v>
      </c>
      <c r="M38" s="566">
        <v>2.386</v>
      </c>
      <c r="N38" s="566">
        <v>2.208</v>
      </c>
      <c r="O38" s="566">
        <v>2.069</v>
      </c>
      <c r="P38" s="566">
        <v>2.108</v>
      </c>
      <c r="Q38" s="566">
        <v>5.645</v>
      </c>
      <c r="R38" s="566">
        <v>5.852</v>
      </c>
      <c r="S38" s="566">
        <v>5.927</v>
      </c>
      <c r="T38" s="583">
        <f t="shared" ref="T38:AZ38" si="12">T34*$S$42*10^9/10^6</f>
        <v>5.930427582</v>
      </c>
      <c r="U38" s="583">
        <f t="shared" si="12"/>
        <v>5.933855163</v>
      </c>
      <c r="V38" s="583">
        <f t="shared" si="12"/>
        <v>5.937282745</v>
      </c>
      <c r="W38" s="583">
        <f t="shared" si="12"/>
        <v>5.940710326</v>
      </c>
      <c r="X38" s="583">
        <f t="shared" si="12"/>
        <v>5.944137908</v>
      </c>
      <c r="Y38" s="583">
        <f t="shared" si="12"/>
        <v>5.947565489</v>
      </c>
      <c r="Z38" s="583">
        <f t="shared" si="12"/>
        <v>5.950993071</v>
      </c>
      <c r="AA38" s="583">
        <f t="shared" si="12"/>
        <v>5.954420652</v>
      </c>
      <c r="AB38" s="583">
        <f t="shared" si="12"/>
        <v>5.957848234</v>
      </c>
      <c r="AC38" s="583">
        <f t="shared" si="12"/>
        <v>5.961275815</v>
      </c>
      <c r="AD38" s="583">
        <f t="shared" si="12"/>
        <v>5.964703397</v>
      </c>
      <c r="AE38" s="583">
        <f t="shared" si="12"/>
        <v>5.968130978</v>
      </c>
      <c r="AF38" s="583">
        <f t="shared" si="12"/>
        <v>5.97155856</v>
      </c>
      <c r="AG38" s="583">
        <f t="shared" si="12"/>
        <v>5.974986141</v>
      </c>
      <c r="AH38" s="583">
        <f t="shared" si="12"/>
        <v>5.978413723</v>
      </c>
      <c r="AI38" s="583">
        <f t="shared" si="12"/>
        <v>5.981841304</v>
      </c>
      <c r="AJ38" s="583">
        <f t="shared" si="12"/>
        <v>5.985268886</v>
      </c>
      <c r="AK38" s="583">
        <f t="shared" si="12"/>
        <v>5.988696467</v>
      </c>
      <c r="AL38" s="583">
        <f t="shared" si="12"/>
        <v>5.992124049</v>
      </c>
      <c r="AM38" s="583">
        <f t="shared" si="12"/>
        <v>5.99555163</v>
      </c>
      <c r="AN38" s="583">
        <f t="shared" si="12"/>
        <v>5.998979212</v>
      </c>
      <c r="AO38" s="583">
        <f t="shared" si="12"/>
        <v>6.002406793</v>
      </c>
      <c r="AP38" s="583">
        <f t="shared" si="12"/>
        <v>6.005834375</v>
      </c>
      <c r="AQ38" s="583">
        <f t="shared" si="12"/>
        <v>6.009261956</v>
      </c>
      <c r="AR38" s="583">
        <f t="shared" si="12"/>
        <v>6.012689538</v>
      </c>
      <c r="AS38" s="583">
        <f t="shared" si="12"/>
        <v>6.016117119</v>
      </c>
      <c r="AT38" s="583">
        <f t="shared" si="12"/>
        <v>6.019544701</v>
      </c>
      <c r="AU38" s="583">
        <f t="shared" si="12"/>
        <v>6.022972282</v>
      </c>
      <c r="AV38" s="583">
        <f t="shared" si="12"/>
        <v>6.026399864</v>
      </c>
      <c r="AW38" s="583">
        <f t="shared" si="12"/>
        <v>6.029827445</v>
      </c>
      <c r="AX38" s="583">
        <f t="shared" si="12"/>
        <v>6.033255027</v>
      </c>
      <c r="AY38" s="583">
        <f t="shared" si="12"/>
        <v>6.036682608</v>
      </c>
      <c r="AZ38" s="583">
        <f t="shared" si="12"/>
        <v>6.04011019</v>
      </c>
    </row>
    <row r="39">
      <c r="A39" s="565" t="s">
        <v>753</v>
      </c>
      <c r="B39" s="566">
        <v>18.2</v>
      </c>
      <c r="C39" s="566">
        <v>24.388</v>
      </c>
      <c r="D39" s="566">
        <v>21.342</v>
      </c>
      <c r="E39" s="566">
        <v>19.849</v>
      </c>
      <c r="F39" s="566">
        <v>20.085</v>
      </c>
      <c r="G39" s="566">
        <v>19.832</v>
      </c>
      <c r="H39" s="566">
        <v>20.955</v>
      </c>
      <c r="I39" s="566">
        <v>18.935</v>
      </c>
      <c r="J39" s="566">
        <v>18.479</v>
      </c>
      <c r="K39" s="566">
        <v>16.129</v>
      </c>
      <c r="L39" s="566">
        <v>18.84</v>
      </c>
      <c r="M39" s="566">
        <v>19.479</v>
      </c>
      <c r="N39" s="566">
        <v>17.966</v>
      </c>
      <c r="O39" s="566">
        <v>19.272</v>
      </c>
      <c r="P39" s="566">
        <v>18.773</v>
      </c>
      <c r="Q39" s="566">
        <v>19.383</v>
      </c>
      <c r="R39" s="566">
        <v>19.252</v>
      </c>
      <c r="S39" s="566">
        <v>19.466</v>
      </c>
      <c r="T39" s="583">
        <f t="shared" ref="T39:AZ39" si="13">T35*$S$43*10^9/10^6</f>
        <v>19.44547568</v>
      </c>
      <c r="U39" s="583">
        <f t="shared" si="13"/>
        <v>19.42495135</v>
      </c>
      <c r="V39" s="583">
        <f t="shared" si="13"/>
        <v>19.40442703</v>
      </c>
      <c r="W39" s="583">
        <f t="shared" si="13"/>
        <v>19.38390271</v>
      </c>
      <c r="X39" s="583">
        <f t="shared" si="13"/>
        <v>19.36337838</v>
      </c>
      <c r="Y39" s="583">
        <f t="shared" si="13"/>
        <v>19.34285406</v>
      </c>
      <c r="Z39" s="583">
        <f t="shared" si="13"/>
        <v>19.32232974</v>
      </c>
      <c r="AA39" s="583">
        <f t="shared" si="13"/>
        <v>19.30180541</v>
      </c>
      <c r="AB39" s="583">
        <f t="shared" si="13"/>
        <v>19.28128109</v>
      </c>
      <c r="AC39" s="583">
        <f t="shared" si="13"/>
        <v>19.26075677</v>
      </c>
      <c r="AD39" s="583">
        <f t="shared" si="13"/>
        <v>19.24023245</v>
      </c>
      <c r="AE39" s="583">
        <f t="shared" si="13"/>
        <v>19.21970812</v>
      </c>
      <c r="AF39" s="583">
        <f t="shared" si="13"/>
        <v>19.1991838</v>
      </c>
      <c r="AG39" s="583">
        <f t="shared" si="13"/>
        <v>19.17865948</v>
      </c>
      <c r="AH39" s="583">
        <f t="shared" si="13"/>
        <v>19.15813515</v>
      </c>
      <c r="AI39" s="583">
        <f t="shared" si="13"/>
        <v>19.13761083</v>
      </c>
      <c r="AJ39" s="583">
        <f t="shared" si="13"/>
        <v>19.11708651</v>
      </c>
      <c r="AK39" s="583">
        <f t="shared" si="13"/>
        <v>19.09656218</v>
      </c>
      <c r="AL39" s="583">
        <f t="shared" si="13"/>
        <v>19.07603786</v>
      </c>
      <c r="AM39" s="583">
        <f t="shared" si="13"/>
        <v>19.05551354</v>
      </c>
      <c r="AN39" s="583">
        <f t="shared" si="13"/>
        <v>19.03498921</v>
      </c>
      <c r="AO39" s="583">
        <f t="shared" si="13"/>
        <v>19.01446489</v>
      </c>
      <c r="AP39" s="583">
        <f t="shared" si="13"/>
        <v>18.99394057</v>
      </c>
      <c r="AQ39" s="583">
        <f t="shared" si="13"/>
        <v>18.97341624</v>
      </c>
      <c r="AR39" s="583">
        <f t="shared" si="13"/>
        <v>18.95289192</v>
      </c>
      <c r="AS39" s="583">
        <f t="shared" si="13"/>
        <v>18.9323676</v>
      </c>
      <c r="AT39" s="583">
        <f t="shared" si="13"/>
        <v>18.91184328</v>
      </c>
      <c r="AU39" s="583">
        <f t="shared" si="13"/>
        <v>18.89131895</v>
      </c>
      <c r="AV39" s="583">
        <f t="shared" si="13"/>
        <v>18.87079463</v>
      </c>
      <c r="AW39" s="583">
        <f t="shared" si="13"/>
        <v>18.85027031</v>
      </c>
      <c r="AX39" s="583">
        <f t="shared" si="13"/>
        <v>18.82974598</v>
      </c>
      <c r="AY39" s="583">
        <f t="shared" si="13"/>
        <v>18.80922166</v>
      </c>
      <c r="AZ39" s="583">
        <f t="shared" si="13"/>
        <v>18.78869734</v>
      </c>
    </row>
    <row r="40">
      <c r="A40" s="565" t="s">
        <v>754</v>
      </c>
      <c r="B40" s="584">
        <f t="shared" ref="B40:Q40" si="14">B36*1000000/(B32*1000000000)</f>
        <v>0.07140857052</v>
      </c>
      <c r="C40" s="584">
        <f t="shared" si="14"/>
        <v>0.07126435143</v>
      </c>
      <c r="D40" s="584">
        <f t="shared" si="14"/>
        <v>0.07139863884</v>
      </c>
      <c r="E40" s="584">
        <f t="shared" si="14"/>
        <v>0.07030173297</v>
      </c>
      <c r="F40" s="584">
        <f t="shared" si="14"/>
        <v>0.06999548834</v>
      </c>
      <c r="G40" s="584">
        <f t="shared" si="14"/>
        <v>0.06992506622</v>
      </c>
      <c r="H40" s="584">
        <f t="shared" si="14"/>
        <v>0.07021829972</v>
      </c>
      <c r="I40" s="584">
        <f t="shared" si="14"/>
        <v>0.07038009152</v>
      </c>
      <c r="J40" s="584">
        <f t="shared" si="14"/>
        <v>0.06999479749</v>
      </c>
      <c r="K40" s="584">
        <f t="shared" si="14"/>
        <v>0.06998136835</v>
      </c>
      <c r="L40" s="584">
        <f t="shared" si="14"/>
        <v>0.06895082668</v>
      </c>
      <c r="M40" s="584">
        <f t="shared" si="14"/>
        <v>0.06880560174</v>
      </c>
      <c r="N40" s="584">
        <f t="shared" si="14"/>
        <v>0.06879503814</v>
      </c>
      <c r="O40" s="584">
        <f t="shared" si="14"/>
        <v>0.06860854952</v>
      </c>
      <c r="P40" s="584">
        <f t="shared" si="14"/>
        <v>0.06846992838</v>
      </c>
      <c r="Q40" s="584">
        <f t="shared" si="14"/>
        <v>0.06861549586</v>
      </c>
      <c r="R40" s="585">
        <f t="shared" ref="R40:S40" si="15">R36*1000000/(sum(R$32,R$31)*1000000000)</f>
        <v>0.06873205604</v>
      </c>
      <c r="S40" s="585">
        <f t="shared" si="15"/>
        <v>0.0714120738</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0.06378088489</v>
      </c>
      <c r="C41" s="584">
        <f t="shared" si="16"/>
        <v>0.06467568244</v>
      </c>
      <c r="D41" s="584">
        <f t="shared" si="16"/>
        <v>0.06358805204</v>
      </c>
      <c r="E41" s="584">
        <f t="shared" si="16"/>
        <v>0.06313901345</v>
      </c>
      <c r="F41" s="584">
        <f t="shared" si="16"/>
        <v>0.06317603491</v>
      </c>
      <c r="G41" s="584">
        <f t="shared" si="16"/>
        <v>0.06317321689</v>
      </c>
      <c r="H41" s="584">
        <f t="shared" si="16"/>
        <v>0.0632464812</v>
      </c>
      <c r="I41" s="584">
        <f t="shared" si="16"/>
        <v>0.06280788177</v>
      </c>
      <c r="J41" s="584">
        <f t="shared" si="16"/>
        <v>0.06268308722</v>
      </c>
      <c r="K41" s="584">
        <f t="shared" si="16"/>
        <v>0.06331197988</v>
      </c>
      <c r="L41" s="584">
        <f t="shared" si="16"/>
        <v>0.06255414488</v>
      </c>
      <c r="M41" s="584">
        <f t="shared" si="16"/>
        <v>0.062100894</v>
      </c>
      <c r="N41" s="584">
        <f t="shared" si="16"/>
        <v>0.062098776</v>
      </c>
      <c r="O41" s="584">
        <f t="shared" si="16"/>
        <v>0.06229369446</v>
      </c>
      <c r="P41" s="584">
        <f t="shared" si="16"/>
        <v>0.06229358264</v>
      </c>
      <c r="Q41" s="584">
        <f t="shared" si="16"/>
        <v>0.06233956729</v>
      </c>
      <c r="R41" s="584">
        <f t="shared" si="16"/>
        <v>0.06220995861</v>
      </c>
      <c r="S41" s="584">
        <f t="shared" si="16"/>
        <v>0.06216548214</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0.07042581246</v>
      </c>
      <c r="C42" s="584">
        <f t="shared" si="17"/>
        <v>0.0709791759</v>
      </c>
      <c r="D42" s="584">
        <f t="shared" si="17"/>
        <v>0.07014979905</v>
      </c>
      <c r="E42" s="584">
        <f t="shared" si="17"/>
        <v>0.06841410338</v>
      </c>
      <c r="F42" s="584">
        <f t="shared" si="17"/>
        <v>0.06736173682</v>
      </c>
      <c r="G42" s="584">
        <f t="shared" si="17"/>
        <v>0.06835060257</v>
      </c>
      <c r="H42" s="584">
        <f t="shared" si="17"/>
        <v>0.06841221109</v>
      </c>
      <c r="I42" s="584">
        <f t="shared" si="17"/>
        <v>0.06860779794</v>
      </c>
      <c r="J42" s="584">
        <f t="shared" si="17"/>
        <v>0.06901489118</v>
      </c>
      <c r="K42" s="584">
        <f t="shared" si="17"/>
        <v>0.07000907899</v>
      </c>
      <c r="L42" s="584">
        <f t="shared" si="17"/>
        <v>0.0703198055</v>
      </c>
      <c r="M42" s="584">
        <f t="shared" si="17"/>
        <v>0.07003845364</v>
      </c>
      <c r="N42" s="584">
        <f t="shared" si="17"/>
        <v>0.06980714512</v>
      </c>
      <c r="O42" s="584">
        <f t="shared" si="17"/>
        <v>0.06976195293</v>
      </c>
      <c r="P42" s="584">
        <f t="shared" si="17"/>
        <v>0.06943575217</v>
      </c>
      <c r="Q42" s="584">
        <f t="shared" si="17"/>
        <v>0.07082721672</v>
      </c>
      <c r="R42" s="584">
        <f t="shared" si="17"/>
        <v>0.07050347578</v>
      </c>
      <c r="S42" s="584">
        <f t="shared" si="17"/>
        <v>0.07051335435</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0.03606274124</v>
      </c>
      <c r="C43" s="584">
        <f t="shared" si="18"/>
        <v>0.04218822439</v>
      </c>
      <c r="D43" s="584">
        <f t="shared" si="18"/>
        <v>0.03920819363</v>
      </c>
      <c r="E43" s="584">
        <f t="shared" si="18"/>
        <v>0.04107423326</v>
      </c>
      <c r="F43" s="584">
        <f t="shared" si="18"/>
        <v>0.03986582376</v>
      </c>
      <c r="G43" s="584">
        <f t="shared" si="18"/>
        <v>0.04022930215</v>
      </c>
      <c r="H43" s="584">
        <f t="shared" si="18"/>
        <v>0.04215814283</v>
      </c>
      <c r="I43" s="584">
        <f t="shared" si="18"/>
        <v>0.03921134157</v>
      </c>
      <c r="J43" s="584">
        <f t="shared" si="18"/>
        <v>0.04181507144</v>
      </c>
      <c r="K43" s="584">
        <f t="shared" si="18"/>
        <v>0.04273182725</v>
      </c>
      <c r="L43" s="584">
        <f t="shared" si="18"/>
        <v>0.04798630709</v>
      </c>
      <c r="M43" s="584">
        <f t="shared" si="18"/>
        <v>0.0447833254</v>
      </c>
      <c r="N43" s="584">
        <f t="shared" si="18"/>
        <v>0.04366116062</v>
      </c>
      <c r="O43" s="584">
        <f t="shared" si="18"/>
        <v>0.04402130712</v>
      </c>
      <c r="P43" s="584">
        <f t="shared" si="18"/>
        <v>0.0444150547</v>
      </c>
      <c r="Q43" s="584">
        <f t="shared" si="18"/>
        <v>0.0456419615</v>
      </c>
      <c r="R43" s="584">
        <f t="shared" si="18"/>
        <v>0.04444126399</v>
      </c>
      <c r="S43" s="584">
        <f t="shared" si="18"/>
        <v>0.04469886932</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201.824994</v>
      </c>
      <c r="D2" s="588">
        <f>Aggregation!E15</f>
        <v>195.528391</v>
      </c>
      <c r="E2" s="588">
        <f>Aggregation!F15</f>
        <v>180.794108</v>
      </c>
      <c r="F2" s="588">
        <f>Aggregation!G15</f>
        <v>189.406065</v>
      </c>
      <c r="G2" s="588">
        <f>Aggregation!H15</f>
        <v>190.940731</v>
      </c>
      <c r="H2" s="588">
        <f>Aggregation!I15</f>
        <v>195.250406</v>
      </c>
      <c r="I2" s="588">
        <f>Aggregation!J15</f>
        <v>211.921533</v>
      </c>
      <c r="J2" s="588">
        <f>Aggregation!K15</f>
        <v>205.99302</v>
      </c>
      <c r="K2" s="588">
        <f>Aggregation!L15</f>
        <v>203.04588</v>
      </c>
      <c r="L2" s="588">
        <f>Aggregation!M15</f>
        <v>199.780092</v>
      </c>
      <c r="M2" s="588">
        <f>Aggregation!N15</f>
        <v>199.312388</v>
      </c>
      <c r="N2" s="588">
        <f>Aggregation!O15</f>
        <v>195.725031</v>
      </c>
      <c r="O2" s="588">
        <f>Aggregation!P15</f>
        <v>194.131138</v>
      </c>
      <c r="P2" s="588">
        <f>Aggregation!Q15</f>
        <v>194.815856</v>
      </c>
      <c r="Q2" s="588">
        <f>Aggregation!R15</f>
        <v>193.818284</v>
      </c>
      <c r="R2" s="588">
        <f>Aggregation!S15</f>
        <v>191.347124</v>
      </c>
      <c r="S2" s="588">
        <f>Aggregation!T15</f>
        <v>192.220154</v>
      </c>
      <c r="T2" s="588">
        <f>Aggregation!U15</f>
        <v>200.654196</v>
      </c>
      <c r="U2" s="588">
        <f>Aggregation!V15</f>
        <v>190.307405</v>
      </c>
      <c r="V2" s="588">
        <f>Aggregation!W15</f>
        <v>193.9010925</v>
      </c>
      <c r="W2" s="588">
        <f>Aggregation!X15</f>
        <v>193.9010925</v>
      </c>
      <c r="X2" s="588">
        <f>Aggregation!Y15</f>
        <v>205.1476428</v>
      </c>
      <c r="Y2" s="588">
        <f>Aggregation!Z15</f>
        <v>216.3941931</v>
      </c>
      <c r="Z2" s="588">
        <f>Aggregation!AA15</f>
        <v>227.6407434</v>
      </c>
      <c r="AA2" s="588">
        <f>Aggregation!AB15</f>
        <v>238.8872938</v>
      </c>
      <c r="AB2" s="588">
        <f>Aggregation!AC15</f>
        <v>250.1338441</v>
      </c>
      <c r="AC2" s="588">
        <f>Aggregation!AD15</f>
        <v>261.3803944</v>
      </c>
      <c r="AD2" s="588">
        <f>Aggregation!AE15</f>
        <v>272.6269447</v>
      </c>
      <c r="AE2" s="588">
        <f>Aggregation!AF15</f>
        <v>283.8734951</v>
      </c>
      <c r="AF2" s="588">
        <f>Aggregation!AG15</f>
        <v>295.1200454</v>
      </c>
      <c r="AG2" s="588">
        <f>Aggregation!AH15</f>
        <v>306.3665957</v>
      </c>
      <c r="AH2" s="588">
        <f>Aggregation!AI15</f>
        <v>317.613146</v>
      </c>
      <c r="AI2" s="588">
        <f>Aggregation!AJ15</f>
        <v>328.8596963</v>
      </c>
      <c r="AJ2" s="588">
        <f>Aggregation!AK15</f>
        <v>340.1062467</v>
      </c>
      <c r="AK2" s="588">
        <f>Aggregation!AL15</f>
        <v>351.352797</v>
      </c>
      <c r="AL2" s="588">
        <f>Aggregation!AM15</f>
        <v>362.5993473</v>
      </c>
      <c r="AM2" s="588">
        <f>Aggregation!AN15</f>
        <v>373.8458976</v>
      </c>
      <c r="AN2" s="588">
        <f>Aggregation!AO15</f>
        <v>385.092448</v>
      </c>
      <c r="AO2" s="588">
        <f>Aggregation!AP15</f>
        <v>396.3389983</v>
      </c>
      <c r="AP2" s="588">
        <f>Aggregation!AQ15</f>
        <v>407.5855486</v>
      </c>
      <c r="AQ2" s="588">
        <f>Aggregation!AR15</f>
        <v>418.8320989</v>
      </c>
      <c r="AR2" s="588">
        <f>Aggregation!AS15</f>
        <v>430.0786492</v>
      </c>
      <c r="AS2" s="588">
        <f>Aggregation!AT15</f>
        <v>441.3251996</v>
      </c>
      <c r="AT2" s="588">
        <f>Aggregation!AU15</f>
        <v>452.5717499</v>
      </c>
      <c r="AU2" s="588">
        <f>Aggregation!AV15</f>
        <v>463.8183002</v>
      </c>
      <c r="AV2" s="588">
        <f>Aggregation!AW15</f>
        <v>475.0648505</v>
      </c>
      <c r="AW2" s="588">
        <f>Aggregation!AX15</f>
        <v>486.3114009</v>
      </c>
      <c r="AX2" s="588">
        <f>Aggregation!AY15</f>
        <v>497.5579512</v>
      </c>
      <c r="AY2" s="588">
        <f>Aggregation!AZ15</f>
        <v>508.8045015</v>
      </c>
      <c r="AZ2" s="588">
        <f>Aggregation!BA15</f>
        <v>520.0510518</v>
      </c>
      <c r="BA2" s="588">
        <f>Aggregation!BB15</f>
        <v>531.2976021</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65196.23343</v>
      </c>
      <c r="D3" s="52">
        <f t="shared" ref="D3:R3" si="1">C3+($S$3-$C$3)/($S$1-$C$1)</f>
        <v>65002.31562</v>
      </c>
      <c r="E3" s="52">
        <f t="shared" si="1"/>
        <v>64808.3978</v>
      </c>
      <c r="F3" s="52">
        <f t="shared" si="1"/>
        <v>64614.47999</v>
      </c>
      <c r="G3" s="52">
        <f t="shared" si="1"/>
        <v>64420.56217</v>
      </c>
      <c r="H3" s="52">
        <f t="shared" si="1"/>
        <v>64226.64436</v>
      </c>
      <c r="I3" s="52">
        <f t="shared" si="1"/>
        <v>64032.72654</v>
      </c>
      <c r="J3" s="52">
        <f t="shared" si="1"/>
        <v>63838.80873</v>
      </c>
      <c r="K3" s="52">
        <f t="shared" si="1"/>
        <v>63644.89091</v>
      </c>
      <c r="L3" s="52">
        <f t="shared" si="1"/>
        <v>63450.97309</v>
      </c>
      <c r="M3" s="52">
        <f t="shared" si="1"/>
        <v>63257.05528</v>
      </c>
      <c r="N3" s="52">
        <f t="shared" si="1"/>
        <v>63063.13746</v>
      </c>
      <c r="O3" s="52">
        <f t="shared" si="1"/>
        <v>62869.21965</v>
      </c>
      <c r="P3" s="52">
        <f t="shared" si="1"/>
        <v>62675.30183</v>
      </c>
      <c r="Q3" s="52">
        <f t="shared" si="1"/>
        <v>62481.38402</v>
      </c>
      <c r="R3" s="52">
        <f t="shared" si="1"/>
        <v>62287.4662</v>
      </c>
      <c r="S3" s="589">
        <f t="shared" ref="S3:V3" si="2">T3</f>
        <v>62093.54839</v>
      </c>
      <c r="T3" s="589">
        <f t="shared" si="2"/>
        <v>62093.54839</v>
      </c>
      <c r="U3" s="589">
        <f t="shared" si="2"/>
        <v>62093.54839</v>
      </c>
      <c r="V3" s="589">
        <f t="shared" si="2"/>
        <v>62093.54839</v>
      </c>
      <c r="W3" s="590">
        <v>62093.5483870968</v>
      </c>
      <c r="X3" s="175">
        <f t="shared" ref="X3:AZ3" si="3">$W$3+(Y$1-$W$1)/($BA$1-$W$1)*($BA$3-$W$3)</f>
        <v>65644.31239</v>
      </c>
      <c r="Y3" s="175">
        <f t="shared" si="3"/>
        <v>67419.69439</v>
      </c>
      <c r="Z3" s="175">
        <f t="shared" si="3"/>
        <v>69195.07639</v>
      </c>
      <c r="AA3" s="175">
        <f t="shared" si="3"/>
        <v>70970.4584</v>
      </c>
      <c r="AB3" s="175">
        <f t="shared" si="3"/>
        <v>72745.8404</v>
      </c>
      <c r="AC3" s="175">
        <f t="shared" si="3"/>
        <v>74521.2224</v>
      </c>
      <c r="AD3" s="175">
        <f t="shared" si="3"/>
        <v>76296.6044</v>
      </c>
      <c r="AE3" s="175">
        <f t="shared" si="3"/>
        <v>78071.9864</v>
      </c>
      <c r="AF3" s="175">
        <f t="shared" si="3"/>
        <v>79847.3684</v>
      </c>
      <c r="AG3" s="175">
        <f t="shared" si="3"/>
        <v>81622.7504</v>
      </c>
      <c r="AH3" s="175">
        <f t="shared" si="3"/>
        <v>83398.13241</v>
      </c>
      <c r="AI3" s="175">
        <f t="shared" si="3"/>
        <v>85173.51441</v>
      </c>
      <c r="AJ3" s="175">
        <f t="shared" si="3"/>
        <v>86948.89641</v>
      </c>
      <c r="AK3" s="175">
        <f t="shared" si="3"/>
        <v>88724.27841</v>
      </c>
      <c r="AL3" s="175">
        <f t="shared" si="3"/>
        <v>90499.66041</v>
      </c>
      <c r="AM3" s="175">
        <f t="shared" si="3"/>
        <v>92275.04241</v>
      </c>
      <c r="AN3" s="175">
        <f t="shared" si="3"/>
        <v>94050.42442</v>
      </c>
      <c r="AO3" s="175">
        <f t="shared" si="3"/>
        <v>95825.80642</v>
      </c>
      <c r="AP3" s="175">
        <f t="shared" si="3"/>
        <v>97601.18842</v>
      </c>
      <c r="AQ3" s="175">
        <f t="shared" si="3"/>
        <v>99376.57042</v>
      </c>
      <c r="AR3" s="175">
        <f t="shared" si="3"/>
        <v>101151.9524</v>
      </c>
      <c r="AS3" s="175">
        <f t="shared" si="3"/>
        <v>102927.3344</v>
      </c>
      <c r="AT3" s="175">
        <f t="shared" si="3"/>
        <v>104702.7164</v>
      </c>
      <c r="AU3" s="175">
        <f t="shared" si="3"/>
        <v>106478.0984</v>
      </c>
      <c r="AV3" s="175">
        <f t="shared" si="3"/>
        <v>108253.4804</v>
      </c>
      <c r="AW3" s="175">
        <f t="shared" si="3"/>
        <v>110028.8624</v>
      </c>
      <c r="AX3" s="175">
        <f t="shared" si="3"/>
        <v>111804.2444</v>
      </c>
      <c r="AY3" s="175">
        <f t="shared" si="3"/>
        <v>113579.6264</v>
      </c>
      <c r="AZ3" s="175">
        <f t="shared" si="3"/>
        <v>115355.0084</v>
      </c>
      <c r="BA3" s="304">
        <f>Inputs!H20</f>
        <v>115355.0084</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610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240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1.0128562E7</v>
      </c>
      <c r="D7" s="171">
        <v>1.0395782E7</v>
      </c>
      <c r="E7" s="171">
        <v>1.0483022E7</v>
      </c>
      <c r="F7" s="171">
        <v>1.0696174E7</v>
      </c>
      <c r="G7" s="171">
        <v>1.0900191E7</v>
      </c>
      <c r="H7" s="171">
        <v>1.103258E7</v>
      </c>
      <c r="I7" s="171">
        <v>1.122999E7</v>
      </c>
      <c r="J7" s="171">
        <v>1.1359792E7</v>
      </c>
      <c r="K7" s="171">
        <v>1.1477171E7</v>
      </c>
      <c r="L7" s="171">
        <v>1.1444342E7</v>
      </c>
      <c r="M7" s="171">
        <v>1.1465465E7</v>
      </c>
      <c r="N7" s="171">
        <v>1.1528586E7</v>
      </c>
      <c r="O7" s="171">
        <v>1.1610737E7</v>
      </c>
      <c r="P7" s="171">
        <v>1.1691229E7</v>
      </c>
      <c r="Q7" s="171">
        <v>1.1712013E7</v>
      </c>
      <c r="R7" s="171">
        <v>1.1824713E7</v>
      </c>
      <c r="S7" s="171">
        <v>1.1873324E7</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14166309.84</v>
      </c>
      <c r="D8" s="596">
        <f>'Inflation GDP Population'!C28*$K$8/'Inflation GDP Population'!$J$28</f>
        <v>14371160.87</v>
      </c>
      <c r="E8" s="596">
        <f>'Inflation GDP Population'!D28*$K$8/'Inflation GDP Population'!$J$28</f>
        <v>14534708.33</v>
      </c>
      <c r="F8" s="596">
        <f>'Inflation GDP Population'!E28*$K$8/'Inflation GDP Population'!$J$28</f>
        <v>14693642.2</v>
      </c>
      <c r="G8" s="596">
        <f>'Inflation GDP Population'!F28*$K$8/'Inflation GDP Population'!$J$28</f>
        <v>14827609.95</v>
      </c>
      <c r="H8" s="596">
        <f>'Inflation GDP Population'!G28*$K$8/'Inflation GDP Population'!$J$28</f>
        <v>14933214.22</v>
      </c>
      <c r="I8" s="596">
        <f>'Inflation GDP Population'!H28*$K$8/'Inflation GDP Population'!$J$28</f>
        <v>15013765.26</v>
      </c>
      <c r="J8" s="596">
        <f>'Inflation GDP Population'!I28*$K$8/'Inflation GDP Population'!$J$28</f>
        <v>15109258.7</v>
      </c>
      <c r="K8" s="171">
        <v>1.5256818E7</v>
      </c>
      <c r="L8" s="171">
        <v>1.4546581E7</v>
      </c>
      <c r="M8" s="171">
        <v>1.4425408E7</v>
      </c>
      <c r="N8" s="171">
        <v>1.4414885E7</v>
      </c>
      <c r="O8" s="171">
        <v>1.4955267E7</v>
      </c>
      <c r="P8" s="171">
        <v>1.5322399E7</v>
      </c>
      <c r="Q8" s="171">
        <v>1.5060078E7</v>
      </c>
      <c r="R8" s="171">
        <v>1.5138785E7</v>
      </c>
      <c r="S8" s="171">
        <v>1.516619E7</v>
      </c>
      <c r="T8" s="171">
        <v>1.5339219E7</v>
      </c>
      <c r="U8" s="171">
        <v>1.5511824E7</v>
      </c>
      <c r="V8" s="171">
        <v>1.5738167E7</v>
      </c>
      <c r="W8" s="597">
        <f>'Inflation GDP Population'!V28*10^6*($V$8/('Inflation GDP Population'!$U$28*10^6))</f>
        <v>15911609.96</v>
      </c>
      <c r="X8" s="597">
        <f>'Inflation GDP Population'!W28*10^6*($V$8/('Inflation GDP Population'!$U$28*10^6))</f>
        <v>16041947.75</v>
      </c>
      <c r="Y8" s="597">
        <f>'Inflation GDP Population'!X28*10^6*($V$8/('Inflation GDP Population'!$U$28*10^6))</f>
        <v>16172285.54</v>
      </c>
      <c r="Z8" s="597">
        <f>'Inflation GDP Population'!Y28*10^6*($V$8/('Inflation GDP Population'!$U$28*10^6))</f>
        <v>16302623.33</v>
      </c>
      <c r="AA8" s="597">
        <f>'Inflation GDP Population'!Z28*10^6*($V$8/('Inflation GDP Population'!$U$28*10^6))</f>
        <v>16432961.12</v>
      </c>
      <c r="AB8" s="597">
        <f>'Inflation GDP Population'!AA28*10^6*($V$8/('Inflation GDP Population'!$U$28*10^6))</f>
        <v>16563298.91</v>
      </c>
      <c r="AC8" s="597">
        <f>'Inflation GDP Population'!AB28*10^6*($V$8/('Inflation GDP Population'!$U$28*10^6))</f>
        <v>16693636.7</v>
      </c>
      <c r="AD8" s="597">
        <f>'Inflation GDP Population'!AC28*10^6*($V$8/('Inflation GDP Population'!$U$28*10^6))</f>
        <v>16823974.49</v>
      </c>
      <c r="AE8" s="597">
        <f>'Inflation GDP Population'!AD28*10^6*($V$8/('Inflation GDP Population'!$U$28*10^6))</f>
        <v>16954312.28</v>
      </c>
      <c r="AF8" s="597">
        <f>'Inflation GDP Population'!AE28*10^6*($V$8/('Inflation GDP Population'!$U$28*10^6))</f>
        <v>17084650.07</v>
      </c>
      <c r="AG8" s="597">
        <f>'Inflation GDP Population'!AF28*10^6*($V$8/('Inflation GDP Population'!$U$28*10^6))</f>
        <v>17214987.86</v>
      </c>
      <c r="AH8" s="597">
        <f>'Inflation GDP Population'!AG28*10^6*($V$8/('Inflation GDP Population'!$U$28*10^6))</f>
        <v>17321851.26</v>
      </c>
      <c r="AI8" s="597">
        <f>'Inflation GDP Population'!AH28*10^6*($V$8/('Inflation GDP Population'!$U$28*10^6))</f>
        <v>17428714.67</v>
      </c>
      <c r="AJ8" s="597">
        <f>'Inflation GDP Population'!AI28*10^6*($V$8/('Inflation GDP Population'!$U$28*10^6))</f>
        <v>17535578.08</v>
      </c>
      <c r="AK8" s="597">
        <f>'Inflation GDP Population'!AJ28*10^6*($V$8/('Inflation GDP Population'!$U$28*10^6))</f>
        <v>17642441.48</v>
      </c>
      <c r="AL8" s="597">
        <f>'Inflation GDP Population'!AK28*10^6*($V$8/('Inflation GDP Population'!$U$28*10^6))</f>
        <v>17749304.89</v>
      </c>
      <c r="AM8" s="597">
        <f>'Inflation GDP Population'!AL28*10^6*($V$8/('Inflation GDP Population'!$U$28*10^6))</f>
        <v>17856168.3</v>
      </c>
      <c r="AN8" s="597">
        <f>'Inflation GDP Population'!AM28*10^6*($V$8/('Inflation GDP Population'!$U$28*10^6))</f>
        <v>17963031.71</v>
      </c>
      <c r="AO8" s="597">
        <f>'Inflation GDP Population'!AN28*10^6*($V$8/('Inflation GDP Population'!$U$28*10^6))</f>
        <v>18069895.11</v>
      </c>
      <c r="AP8" s="597">
        <f>'Inflation GDP Population'!AO28*10^6*($V$8/('Inflation GDP Population'!$U$28*10^6))</f>
        <v>18176758.52</v>
      </c>
      <c r="AQ8" s="597">
        <f>'Inflation GDP Population'!AP28*10^6*($V$8/('Inflation GDP Population'!$U$28*10^6))</f>
        <v>18283621.93</v>
      </c>
      <c r="AR8" s="597">
        <f>'Inflation GDP Population'!AQ28*10^6*($V$8/('Inflation GDP Population'!$U$28*10^6))</f>
        <v>18397118.97</v>
      </c>
      <c r="AS8" s="597">
        <f>'Inflation GDP Population'!AR28*10^6*($V$8/('Inflation GDP Population'!$U$28*10^6))</f>
        <v>18510616</v>
      </c>
      <c r="AT8" s="597">
        <f>'Inflation GDP Population'!AS28*10^6*($V$8/('Inflation GDP Population'!$U$28*10^6))</f>
        <v>18624113.04</v>
      </c>
      <c r="AU8" s="597">
        <f>'Inflation GDP Population'!AT28*10^6*($V$8/('Inflation GDP Population'!$U$28*10^6))</f>
        <v>18737610.08</v>
      </c>
      <c r="AV8" s="597">
        <f>'Inflation GDP Population'!AU28*10^6*($V$8/('Inflation GDP Population'!$U$28*10^6))</f>
        <v>18851107.12</v>
      </c>
      <c r="AW8" s="597">
        <f>'Inflation GDP Population'!AV28*10^6*($V$8/('Inflation GDP Population'!$U$28*10^6))</f>
        <v>18964604.16</v>
      </c>
      <c r="AX8" s="597">
        <f>'Inflation GDP Population'!AW28*10^6*($V$8/('Inflation GDP Population'!$U$28*10^6))</f>
        <v>19078101.2</v>
      </c>
      <c r="AY8" s="597">
        <f>'Inflation GDP Population'!AX28*10^6*($V$8/('Inflation GDP Population'!$U$28*10^6))</f>
        <v>19191598.23</v>
      </c>
      <c r="AZ8" s="597">
        <f>'Inflation GDP Population'!AY28*10^6*($V$8/('Inflation GDP Population'!$U$28*10^6))</f>
        <v>19305095.27</v>
      </c>
      <c r="BA8" s="597">
        <f>'Inflation GDP Population'!AZ28*10^6*($V$8/('Inflation GDP Population'!$U$28*10^6))</f>
        <v>19418592.31</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0.7149753265</v>
      </c>
      <c r="D9" s="600">
        <f t="shared" si="4"/>
        <v>0.7233780275</v>
      </c>
      <c r="E9" s="600">
        <f t="shared" si="4"/>
        <v>0.7212406166</v>
      </c>
      <c r="F9" s="600">
        <f t="shared" si="4"/>
        <v>0.7279457234</v>
      </c>
      <c r="G9" s="600">
        <f t="shared" si="4"/>
        <v>0.7351279834</v>
      </c>
      <c r="H9" s="600">
        <f t="shared" si="4"/>
        <v>0.7387947323</v>
      </c>
      <c r="I9" s="600">
        <f t="shared" si="4"/>
        <v>0.7479795913</v>
      </c>
      <c r="J9" s="600">
        <f t="shared" si="4"/>
        <v>0.7518431065</v>
      </c>
      <c r="K9" s="600">
        <f t="shared" si="4"/>
        <v>0.7522650529</v>
      </c>
      <c r="L9" s="600">
        <f t="shared" si="4"/>
        <v>0.7867375846</v>
      </c>
      <c r="M9" s="600">
        <f t="shared" si="4"/>
        <v>0.7948104483</v>
      </c>
      <c r="N9" s="600">
        <f t="shared" si="4"/>
        <v>0.7997695438</v>
      </c>
      <c r="O9" s="600">
        <f t="shared" si="4"/>
        <v>0.7763644073</v>
      </c>
      <c r="P9" s="600">
        <f t="shared" si="4"/>
        <v>0.7630155696</v>
      </c>
      <c r="Q9" s="600">
        <f t="shared" si="4"/>
        <v>0.7776860784</v>
      </c>
      <c r="R9" s="600">
        <f t="shared" si="4"/>
        <v>0.7810873198</v>
      </c>
      <c r="S9" s="600">
        <f t="shared" si="4"/>
        <v>0.7828811323</v>
      </c>
      <c r="T9" s="600">
        <f t="shared" ref="T9:V9" si="5">average($K$9:$S$9)</f>
        <v>0.7794019041</v>
      </c>
      <c r="U9" s="600">
        <f t="shared" si="5"/>
        <v>0.7794019041</v>
      </c>
      <c r="V9" s="600">
        <f t="shared" si="5"/>
        <v>0.7794019041</v>
      </c>
      <c r="W9" s="600">
        <f t="shared" ref="W9:BA9" si="6">U9</f>
        <v>0.7794019041</v>
      </c>
      <c r="X9" s="600">
        <f t="shared" si="6"/>
        <v>0.7794019041</v>
      </c>
      <c r="Y9" s="600">
        <f t="shared" si="6"/>
        <v>0.7794019041</v>
      </c>
      <c r="Z9" s="600">
        <f t="shared" si="6"/>
        <v>0.7794019041</v>
      </c>
      <c r="AA9" s="600">
        <f t="shared" si="6"/>
        <v>0.7794019041</v>
      </c>
      <c r="AB9" s="600">
        <f t="shared" si="6"/>
        <v>0.7794019041</v>
      </c>
      <c r="AC9" s="600">
        <f t="shared" si="6"/>
        <v>0.7794019041</v>
      </c>
      <c r="AD9" s="600">
        <f t="shared" si="6"/>
        <v>0.7794019041</v>
      </c>
      <c r="AE9" s="600">
        <f t="shared" si="6"/>
        <v>0.7794019041</v>
      </c>
      <c r="AF9" s="600">
        <f t="shared" si="6"/>
        <v>0.7794019041</v>
      </c>
      <c r="AG9" s="600">
        <f t="shared" si="6"/>
        <v>0.7794019041</v>
      </c>
      <c r="AH9" s="600">
        <f t="shared" si="6"/>
        <v>0.7794019041</v>
      </c>
      <c r="AI9" s="600">
        <f t="shared" si="6"/>
        <v>0.7794019041</v>
      </c>
      <c r="AJ9" s="600">
        <f t="shared" si="6"/>
        <v>0.7794019041</v>
      </c>
      <c r="AK9" s="600">
        <f t="shared" si="6"/>
        <v>0.7794019041</v>
      </c>
      <c r="AL9" s="600">
        <f t="shared" si="6"/>
        <v>0.7794019041</v>
      </c>
      <c r="AM9" s="600">
        <f t="shared" si="6"/>
        <v>0.7794019041</v>
      </c>
      <c r="AN9" s="600">
        <f t="shared" si="6"/>
        <v>0.7794019041</v>
      </c>
      <c r="AO9" s="600">
        <f t="shared" si="6"/>
        <v>0.7794019041</v>
      </c>
      <c r="AP9" s="600">
        <f t="shared" si="6"/>
        <v>0.7794019041</v>
      </c>
      <c r="AQ9" s="600">
        <f t="shared" si="6"/>
        <v>0.7794019041</v>
      </c>
      <c r="AR9" s="600">
        <f t="shared" si="6"/>
        <v>0.7794019041</v>
      </c>
      <c r="AS9" s="600">
        <f t="shared" si="6"/>
        <v>0.7794019041</v>
      </c>
      <c r="AT9" s="600">
        <f t="shared" si="6"/>
        <v>0.7794019041</v>
      </c>
      <c r="AU9" s="600">
        <f t="shared" si="6"/>
        <v>0.7794019041</v>
      </c>
      <c r="AV9" s="600">
        <f t="shared" si="6"/>
        <v>0.7794019041</v>
      </c>
      <c r="AW9" s="600">
        <f t="shared" si="6"/>
        <v>0.7794019041</v>
      </c>
      <c r="AX9" s="600">
        <f t="shared" si="6"/>
        <v>0.7794019041</v>
      </c>
      <c r="AY9" s="600">
        <f t="shared" si="6"/>
        <v>0.7794019041</v>
      </c>
      <c r="AZ9" s="600">
        <f t="shared" si="6"/>
        <v>0.7794019041</v>
      </c>
      <c r="BA9" s="600">
        <f t="shared" si="6"/>
        <v>0.7794019041</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1.136468637</v>
      </c>
      <c r="Y10" s="253">
        <f>$W$4*Y$12*Model!Y677/10^9</f>
        <v>0.4490692092</v>
      </c>
      <c r="Z10" s="253">
        <f>$W$4*Z$12*Model!Z677/10^9</f>
        <v>0.382766853</v>
      </c>
      <c r="AA10" s="253">
        <f>$W$4*AA$12*Model!AA677/10^9</f>
        <v>0.382766853</v>
      </c>
      <c r="AB10" s="253">
        <f>$W$4*AB$12*Model!AB677/10^9</f>
        <v>0.3960273243</v>
      </c>
      <c r="AC10" s="253">
        <f>$W$4*AC$12*Model!AC677/10^9</f>
        <v>0.382766853</v>
      </c>
      <c r="AD10" s="253">
        <f>$W$4*AD$12*Model!AD677/10^9</f>
        <v>0.4891431334</v>
      </c>
      <c r="AE10" s="253">
        <f>$W$4*AE$12*Model!AE677/10^9</f>
        <v>0.384229405</v>
      </c>
      <c r="AF10" s="253">
        <f>$W$4*AF$12*Model!AF677/10^9</f>
        <v>0.4477041607</v>
      </c>
      <c r="AG10" s="253">
        <f>$W$4*AG$12*Model!AG677/10^9</f>
        <v>0.4908006923</v>
      </c>
      <c r="AH10" s="253">
        <f>$W$4*AH$12*Model!AH677/10^9</f>
        <v>0.5625632425</v>
      </c>
      <c r="AI10" s="253">
        <f>$W$4*AI$12*Model!AI677/10^9</f>
        <v>0.462232177</v>
      </c>
      <c r="AJ10" s="253">
        <f>$W$4*AJ$12*Model!AJ677/10^9</f>
        <v>0.4417564494</v>
      </c>
      <c r="AK10" s="253">
        <f>$W$4*AK$12*Model!AK677/10^9</f>
        <v>0.5894741988</v>
      </c>
      <c r="AL10" s="253">
        <f>$W$4*AL$12*Model!AL677/10^9</f>
        <v>0.444194036</v>
      </c>
      <c r="AM10" s="253">
        <f>$W$4*AM$12*Model!AM677/10^9</f>
        <v>0.4461441053</v>
      </c>
      <c r="AN10" s="253">
        <f>$W$4*AN$12*Model!AN677/10^9</f>
        <v>0.6669894535</v>
      </c>
      <c r="AO10" s="253">
        <f>$W$4*AO$12*Model!AO677/10^9</f>
        <v>0.5182966694</v>
      </c>
      <c r="AP10" s="253">
        <f>$W$4*AP$12*Model!AP677/10^9</f>
        <v>1.313632433</v>
      </c>
      <c r="AQ10" s="253">
        <f>$W$4*AQ$12*Model!AQ677/10^9</f>
        <v>2.301830051</v>
      </c>
      <c r="AR10" s="253">
        <f>$W$4*AR$12*Model!AR677/10^9</f>
        <v>0.382766853</v>
      </c>
      <c r="AS10" s="253">
        <f>$W$4*AS$12*Model!AS677/10^9</f>
        <v>0.611314975</v>
      </c>
      <c r="AT10" s="253">
        <f>$W$4*AT$12*Model!AT677/10^9</f>
        <v>0.6620167768</v>
      </c>
      <c r="AU10" s="253">
        <f>$W$4*AU$12*Model!AU677/10^9</f>
        <v>0.382766853</v>
      </c>
      <c r="AV10" s="253">
        <f>$W$4*AV$12*Model!AV677/10^9</f>
        <v>0.5707535336</v>
      </c>
      <c r="AW10" s="253">
        <f>$W$4*AW$12*Model!AW677/10^9</f>
        <v>0.5795288454</v>
      </c>
      <c r="AX10" s="253">
        <f>$W$4*AX$12*Model!AX677/10^9</f>
        <v>0.382766853</v>
      </c>
      <c r="AY10" s="253">
        <f>$W$4*AY$12*Model!AY677/10^9</f>
        <v>0.382766853</v>
      </c>
      <c r="AZ10" s="253">
        <f>$W$4*AZ$12*Model!AZ677/10^9</f>
        <v>1.519235491</v>
      </c>
      <c r="BA10" s="253">
        <f>$W$4*BA$12*Model!BA677/10^9</f>
        <v>0.8318360623</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0.08189295391</v>
      </c>
      <c r="X11" s="253">
        <f>$W$5*X$12*Model!Y3539/10^9</f>
        <v>0.08189295391</v>
      </c>
      <c r="Y11" s="253">
        <f>$W$5*Y$12*Model!Z3539/10^9</f>
        <v>0.08189295391</v>
      </c>
      <c r="Z11" s="253">
        <f>$W$5*Z$12*Model!AA3539/10^9</f>
        <v>0.08189295391</v>
      </c>
      <c r="AA11" s="253">
        <f>$W$5*AA$12*Model!AB3539/10^9</f>
        <v>0.08189295391</v>
      </c>
      <c r="AB11" s="253">
        <f>$W$5*AB$12*Model!AC3539/10^9</f>
        <v>0.08189295391</v>
      </c>
      <c r="AC11" s="253">
        <f>$W$5*AC$12*Model!AD3539/10^9</f>
        <v>0.08189295391</v>
      </c>
      <c r="AD11" s="253">
        <f>$W$5*AD$12*Model!AE3539/10^9</f>
        <v>0.08189295391</v>
      </c>
      <c r="AE11" s="253">
        <f>$W$5*AE$12*Model!AF3539/10^9</f>
        <v>0.08189295391</v>
      </c>
      <c r="AF11" s="253">
        <f>$W$5*AF$12*Model!AG3539/10^9</f>
        <v>0.08189295391</v>
      </c>
      <c r="AG11" s="253">
        <f>$W$5*AG$12*Model!AH3539/10^9</f>
        <v>0.08189295391</v>
      </c>
      <c r="AH11" s="253">
        <f>$W$5*AH$12*Model!AI3539/10^9</f>
        <v>0.08189295391</v>
      </c>
      <c r="AI11" s="253">
        <f>$W$5*AI$12*Model!AJ3539/10^9</f>
        <v>0.08189295391</v>
      </c>
      <c r="AJ11" s="253">
        <f>$W$5*AJ$12*Model!AK3539/10^9</f>
        <v>0.08189295391</v>
      </c>
      <c r="AK11" s="253">
        <f>$W$5*AK$12*Model!AL3539/10^9</f>
        <v>0.08189295391</v>
      </c>
      <c r="AL11" s="253">
        <f>$W$5*AL$12*Model!AM3539/10^9</f>
        <v>0.08189295391</v>
      </c>
      <c r="AM11" s="253">
        <f>$W$5*AM$12*Model!AN3539/10^9</f>
        <v>0.08189295391</v>
      </c>
      <c r="AN11" s="253">
        <f>$W$5*AN$12*Model!AO3539/10^9</f>
        <v>0.08189295391</v>
      </c>
      <c r="AO11" s="253">
        <f>$W$5*AO$12*Model!AP3539/10^9</f>
        <v>0.08189295391</v>
      </c>
      <c r="AP11" s="253">
        <f>$W$5*AP$12*Model!AQ3539/10^9</f>
        <v>0.08189295391</v>
      </c>
      <c r="AQ11" s="253">
        <f>$W$5*AQ$12*Model!AR3539/10^9</f>
        <v>0.08189295391</v>
      </c>
      <c r="AR11" s="253">
        <f>$W$5*AR$12*Model!AS3539/10^9</f>
        <v>0.08189295391</v>
      </c>
      <c r="AS11" s="253">
        <f>$W$5*AS$12*Model!AT3539/10^9</f>
        <v>0.08189295391</v>
      </c>
      <c r="AT11" s="253">
        <f>$W$5*AT$12*Model!AU3539/10^9</f>
        <v>0.08189295391</v>
      </c>
      <c r="AU11" s="253">
        <f>$W$5*AU$12*Model!AV3539/10^9</f>
        <v>0.08189295391</v>
      </c>
      <c r="AV11" s="253">
        <f>$W$5*AV$12*Model!AW3539/10^9</f>
        <v>0.08189295391</v>
      </c>
      <c r="AW11" s="253">
        <f>$W$5*AW$12*Model!AX3539/10^9</f>
        <v>0.08189295391</v>
      </c>
      <c r="AX11" s="253">
        <f>$W$5*AX$12*Model!AY3539/10^9</f>
        <v>0.08189295391</v>
      </c>
      <c r="AY11" s="253">
        <f>$W$5*AY$12*Model!AZ3539/10^9</f>
        <v>0.08189295391</v>
      </c>
      <c r="AZ11" s="253">
        <f>$W$5*AZ$12*Model!BA3539/10^9</f>
        <v>0.08189295391</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41501.0</v>
      </c>
      <c r="D28" s="617">
        <v>38018.0</v>
      </c>
      <c r="E28" s="617">
        <v>39545.0</v>
      </c>
      <c r="F28" s="617">
        <v>41544.0</v>
      </c>
      <c r="G28" s="617">
        <v>42907.0</v>
      </c>
      <c r="H28" s="617">
        <v>44648.0</v>
      </c>
      <c r="I28" s="617">
        <v>49117.0</v>
      </c>
      <c r="J28" s="617">
        <v>49101.0</v>
      </c>
      <c r="K28" s="617">
        <v>47481.0</v>
      </c>
      <c r="L28" s="617">
        <v>44718.0</v>
      </c>
      <c r="M28" s="617">
        <v>46318.0</v>
      </c>
      <c r="N28" s="617">
        <v>46114.0</v>
      </c>
      <c r="O28" s="617">
        <v>45166.0</v>
      </c>
      <c r="P28" s="617">
        <v>46473.0</v>
      </c>
      <c r="Q28" s="617">
        <v>45047.0</v>
      </c>
      <c r="R28" s="617">
        <v>45939.0</v>
      </c>
      <c r="S28" s="617">
        <v>45326.0</v>
      </c>
    </row>
    <row r="29">
      <c r="A29" s="447" t="s">
        <v>776</v>
      </c>
      <c r="B29" s="560" t="s">
        <v>775</v>
      </c>
      <c r="C29" s="618">
        <v>1.78890765E8</v>
      </c>
      <c r="D29" s="618">
        <v>1.65551021E8</v>
      </c>
      <c r="E29" s="618">
        <v>1.63457438E8</v>
      </c>
      <c r="F29" s="618">
        <v>1.70840759E8</v>
      </c>
      <c r="G29" s="618">
        <v>1.72810515E8</v>
      </c>
      <c r="H29" s="618">
        <v>1.74162083E8</v>
      </c>
      <c r="I29" s="618">
        <v>1.80983439E8</v>
      </c>
      <c r="J29" s="618">
        <v>1.83477299E8</v>
      </c>
      <c r="K29" s="618">
        <v>1.88598776E8</v>
      </c>
      <c r="L29" s="618">
        <v>1.81773868E8</v>
      </c>
      <c r="M29" s="618">
        <v>1.77247898E8</v>
      </c>
      <c r="N29" s="618">
        <v>1.80776448E8</v>
      </c>
      <c r="O29" s="618">
        <v>1.86043037E8</v>
      </c>
      <c r="P29" s="618">
        <v>1.86443401E8</v>
      </c>
      <c r="Q29" s="618">
        <v>1.88858411E8</v>
      </c>
      <c r="R29" s="618">
        <v>1.8705341E8</v>
      </c>
      <c r="S29" s="618">
        <v>1.81354186E8</v>
      </c>
    </row>
    <row r="30">
      <c r="A30" s="560" t="s">
        <v>777</v>
      </c>
      <c r="B30" s="560"/>
      <c r="C30" s="619">
        <f t="shared" ref="C30:S30" si="12">sum(C33:C38)*10^9/C7</f>
        <v>678.0120302</v>
      </c>
      <c r="D30" s="619">
        <f t="shared" si="12"/>
        <v>611.9043274</v>
      </c>
      <c r="E30" s="619">
        <f t="shared" si="12"/>
        <v>677.7856483</v>
      </c>
      <c r="F30" s="619">
        <f t="shared" si="12"/>
        <v>764.4648072</v>
      </c>
      <c r="G30" s="619">
        <f t="shared" si="12"/>
        <v>741.2136613</v>
      </c>
      <c r="H30" s="619">
        <f t="shared" si="12"/>
        <v>786.9079735</v>
      </c>
      <c r="I30" s="619">
        <f t="shared" si="12"/>
        <v>855.9425434</v>
      </c>
      <c r="J30" s="619">
        <f t="shared" si="12"/>
        <v>863.067724</v>
      </c>
      <c r="K30" s="619">
        <f t="shared" si="12"/>
        <v>848.8263632</v>
      </c>
      <c r="L30" s="619">
        <f t="shared" si="12"/>
        <v>1045.483648</v>
      </c>
      <c r="M30" s="619">
        <f t="shared" si="12"/>
        <v>1099.195423</v>
      </c>
      <c r="N30" s="619">
        <f t="shared" si="12"/>
        <v>1037.33736</v>
      </c>
      <c r="O30" s="619">
        <f t="shared" si="12"/>
        <v>1260.174116</v>
      </c>
      <c r="P30" s="619">
        <f t="shared" si="12"/>
        <v>1188.009795</v>
      </c>
      <c r="Q30" s="619">
        <f t="shared" si="12"/>
        <v>1136.459623</v>
      </c>
      <c r="R30" s="619">
        <f t="shared" si="12"/>
        <v>1164.857847</v>
      </c>
      <c r="S30" s="619">
        <f t="shared" si="12"/>
        <v>1155.271049</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165.4728051</v>
      </c>
      <c r="D31" s="621">
        <f t="shared" si="13"/>
        <v>167.3213739</v>
      </c>
      <c r="E31" s="621">
        <f t="shared" si="13"/>
        <v>179.674848</v>
      </c>
      <c r="F31" s="621">
        <f t="shared" si="13"/>
        <v>196.8238156</v>
      </c>
      <c r="G31" s="621">
        <f t="shared" si="13"/>
        <v>188.2995893</v>
      </c>
      <c r="H31" s="621">
        <f t="shared" si="13"/>
        <v>194.4460036</v>
      </c>
      <c r="I31" s="621">
        <f t="shared" si="13"/>
        <v>195.7005966</v>
      </c>
      <c r="J31" s="621">
        <f t="shared" si="13"/>
        <v>199.6755632</v>
      </c>
      <c r="K31" s="621">
        <f t="shared" si="13"/>
        <v>205.1794469</v>
      </c>
      <c r="L31" s="621">
        <f t="shared" si="13"/>
        <v>267.5627806</v>
      </c>
      <c r="M31" s="621">
        <f t="shared" si="13"/>
        <v>272.0926347</v>
      </c>
      <c r="N31" s="621">
        <f t="shared" si="13"/>
        <v>259.3362745</v>
      </c>
      <c r="O31" s="621">
        <f t="shared" si="13"/>
        <v>323.9505433</v>
      </c>
      <c r="P31" s="621">
        <f t="shared" si="13"/>
        <v>298.8680431</v>
      </c>
      <c r="Q31" s="621">
        <f t="shared" si="13"/>
        <v>295.4742797</v>
      </c>
      <c r="R31" s="621">
        <f t="shared" si="13"/>
        <v>299.8347749</v>
      </c>
      <c r="S31" s="621">
        <f t="shared" si="13"/>
        <v>302.6277959</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3.838815763</v>
      </c>
      <c r="D32" s="621">
        <f t="shared" si="14"/>
        <v>3.842455307</v>
      </c>
      <c r="E32" s="621">
        <f t="shared" si="14"/>
        <v>4.34684524</v>
      </c>
      <c r="F32" s="621">
        <f t="shared" si="14"/>
        <v>4.786239913</v>
      </c>
      <c r="G32" s="621">
        <f t="shared" si="14"/>
        <v>4.675277127</v>
      </c>
      <c r="H32" s="621">
        <f t="shared" si="14"/>
        <v>4.984796358</v>
      </c>
      <c r="I32" s="621">
        <f t="shared" si="14"/>
        <v>5.311108163</v>
      </c>
      <c r="J32" s="621">
        <f t="shared" si="14"/>
        <v>5.343587397</v>
      </c>
      <c r="K32" s="621">
        <f t="shared" si="14"/>
        <v>5.165529452</v>
      </c>
      <c r="L32" s="621">
        <f t="shared" si="14"/>
        <v>6.582284106</v>
      </c>
      <c r="M32" s="621">
        <f t="shared" si="14"/>
        <v>7.110260149</v>
      </c>
      <c r="N32" s="621">
        <f t="shared" si="14"/>
        <v>6.615371135</v>
      </c>
      <c r="O32" s="621">
        <f t="shared" si="14"/>
        <v>7.864605133</v>
      </c>
      <c r="P32" s="621">
        <f t="shared" si="14"/>
        <v>7.449603736</v>
      </c>
      <c r="Q32" s="621">
        <f t="shared" si="14"/>
        <v>7.047729464</v>
      </c>
      <c r="R32" s="621">
        <f t="shared" si="14"/>
        <v>7.363730885</v>
      </c>
      <c r="S32" s="621">
        <f t="shared" si="14"/>
        <v>7.563601248</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0.432628791682732</v>
      </c>
      <c r="D33" s="571">
        <v>0.405168064633976</v>
      </c>
      <c r="E33" s="571">
        <v>0.542925537075867</v>
      </c>
      <c r="F33" s="571">
        <v>0.945798193642175</v>
      </c>
      <c r="G33" s="571">
        <v>0.838395532688058</v>
      </c>
      <c r="H33" s="571">
        <v>0.851356252405348</v>
      </c>
      <c r="I33" s="571">
        <v>1.21906306312414</v>
      </c>
      <c r="J33" s="571">
        <v>0.978619080497168</v>
      </c>
      <c r="K33" s="571">
        <v>0.706786183854048</v>
      </c>
      <c r="L33" s="571">
        <v>1.86794699687524</v>
      </c>
      <c r="M33" s="571">
        <v>1.89164425853009</v>
      </c>
      <c r="N33" s="571">
        <v>1.02093788770866</v>
      </c>
      <c r="O33" s="571">
        <v>3.72541794397269</v>
      </c>
      <c r="P33" s="571">
        <v>3.35138849804282</v>
      </c>
      <c r="Q33" s="571">
        <v>2.74064039547883</v>
      </c>
      <c r="R33" s="571">
        <v>2.59993595752886</v>
      </c>
      <c r="S33" s="571">
        <v>2.47408739024423</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1.76737976423045</v>
      </c>
      <c r="D34" s="571">
        <v>1.54964036901186</v>
      </c>
      <c r="E34" s="571">
        <v>1.83431374260183</v>
      </c>
      <c r="F34" s="571">
        <v>1.93833321652456</v>
      </c>
      <c r="G34" s="571">
        <v>1.82697302567865</v>
      </c>
      <c r="H34" s="571">
        <v>2.10610008404223</v>
      </c>
      <c r="I34" s="571">
        <v>2.34667258011492</v>
      </c>
      <c r="J34" s="571">
        <v>2.44132447132486</v>
      </c>
      <c r="K34" s="571">
        <v>2.20257306421714</v>
      </c>
      <c r="L34" s="571">
        <v>2.99619148262406</v>
      </c>
      <c r="M34" s="571">
        <v>3.37917132506154</v>
      </c>
      <c r="N34" s="571">
        <v>3.21349826352941</v>
      </c>
      <c r="O34" s="571">
        <v>3.11157272776506</v>
      </c>
      <c r="P34" s="571">
        <v>3.0146078156297</v>
      </c>
      <c r="Q34" s="571">
        <v>3.18224749862756</v>
      </c>
      <c r="R34" s="571">
        <v>3.8200926028627</v>
      </c>
      <c r="S34" s="571">
        <v>3.54480072243028</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0.381040050723286</v>
      </c>
      <c r="D35" s="571">
        <v>0.217314582386943</v>
      </c>
      <c r="E35" s="571">
        <v>0.218630203234727</v>
      </c>
      <c r="F35" s="571">
        <v>0.256329137765547</v>
      </c>
      <c r="G35" s="571">
        <v>0.193389119958282</v>
      </c>
      <c r="H35" s="571">
        <v>0.293370590533683</v>
      </c>
      <c r="I35" s="571">
        <v>0.166400257944363</v>
      </c>
      <c r="J35" s="571">
        <v>0.366006610842505</v>
      </c>
      <c r="K35" s="571">
        <v>0.511582118993622</v>
      </c>
      <c r="L35" s="571">
        <v>0.64485700859938</v>
      </c>
      <c r="M35" s="571">
        <v>0.779246419241957</v>
      </c>
      <c r="N35" s="571">
        <v>0.83781529566418</v>
      </c>
      <c r="O35" s="571">
        <v>0.888209732618509</v>
      </c>
      <c r="P35" s="571">
        <v>0.592988464683812</v>
      </c>
      <c r="Q35" s="571">
        <v>0.628324338097668</v>
      </c>
      <c r="R35" s="571">
        <v>0.531782906328977</v>
      </c>
      <c r="S35" s="571">
        <v>0.813121017110254</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0.359569840456158</v>
      </c>
      <c r="D36" s="571">
        <v>0.503650339505052</v>
      </c>
      <c r="E36" s="571">
        <v>0.426942493595136</v>
      </c>
      <c r="F36" s="571">
        <v>0.518266597151781</v>
      </c>
      <c r="G36" s="571">
        <v>0.726216517823295</v>
      </c>
      <c r="H36" s="571">
        <v>0.831971777492232</v>
      </c>
      <c r="I36" s="571">
        <v>0.889394324861141</v>
      </c>
      <c r="J36" s="571">
        <v>0.690953395145247</v>
      </c>
      <c r="K36" s="571">
        <v>0.691023946511769</v>
      </c>
      <c r="L36" s="571">
        <v>0.600933477101059</v>
      </c>
      <c r="M36" s="571">
        <v>0.622405670767756</v>
      </c>
      <c r="N36" s="571">
        <v>0.561536157387625</v>
      </c>
      <c r="O36" s="571">
        <v>0.607746555577269</v>
      </c>
      <c r="P36" s="571">
        <v>0.693178451304224</v>
      </c>
      <c r="Q36" s="571">
        <v>0.609454844440302</v>
      </c>
      <c r="R36" s="571">
        <v>0.729430607311096</v>
      </c>
      <c r="S36" s="571">
        <v>0.643664986845782</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0.893664967208706</v>
      </c>
      <c r="D37" s="571">
        <v>0.864020987115288</v>
      </c>
      <c r="E37" s="571">
        <v>0.985398863852204</v>
      </c>
      <c r="F37" s="571">
        <v>1.07084623091114</v>
      </c>
      <c r="G37" s="571">
        <v>1.23291070057639</v>
      </c>
      <c r="H37" s="571">
        <v>1.1105923441946</v>
      </c>
      <c r="I37" s="571">
        <v>1.16783342691244</v>
      </c>
      <c r="J37" s="571">
        <v>1.18203834617565</v>
      </c>
      <c r="K37" s="571">
        <v>1.12617576118791</v>
      </c>
      <c r="L37" s="571">
        <v>1.19937334147353</v>
      </c>
      <c r="M37" s="571">
        <v>1.20661529631862</v>
      </c>
      <c r="N37" s="571">
        <v>1.32515367622207</v>
      </c>
      <c r="O37" s="571">
        <v>1.34423375136259</v>
      </c>
      <c r="P37" s="571">
        <v>1.2854393833885</v>
      </c>
      <c r="Q37" s="571">
        <v>1.32968479544502</v>
      </c>
      <c r="R37" s="571">
        <v>1.52106906378079</v>
      </c>
      <c r="S37" s="571">
        <v>1.63419734950004</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3.03300347049537</v>
      </c>
      <c r="D38" s="571">
        <v>2.82142964984614</v>
      </c>
      <c r="E38" s="571">
        <v>3.09703102201213</v>
      </c>
      <c r="F38" s="571">
        <v>3.44727521902488</v>
      </c>
      <c r="G38" s="571">
        <v>3.26148558337761</v>
      </c>
      <c r="H38" s="571">
        <v>3.48823412136904</v>
      </c>
      <c r="I38" s="571">
        <v>3.8228625497929</v>
      </c>
      <c r="J38" s="571">
        <v>4.14532792228177</v>
      </c>
      <c r="K38" s="571">
        <v>4.50398424520587</v>
      </c>
      <c r="L38" s="571">
        <v>4.65557011527303</v>
      </c>
      <c r="M38" s="571">
        <v>4.72370368566464</v>
      </c>
      <c r="N38" s="571">
        <v>5.00009167964956</v>
      </c>
      <c r="O38" s="571">
        <v>4.95436952612208</v>
      </c>
      <c r="P38" s="571">
        <v>4.95169195258133</v>
      </c>
      <c r="Q38" s="571">
        <v>4.81987800606693</v>
      </c>
      <c r="R38" s="571">
        <v>4.57179858647915</v>
      </c>
      <c r="S38" s="571">
        <v>4.60703600860727</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0.605096114</v>
      </c>
      <c r="D39" s="622">
        <f t="shared" si="15"/>
        <v>0.5601055731</v>
      </c>
      <c r="E39" s="622">
        <f t="shared" si="15"/>
        <v>0.7527661706</v>
      </c>
      <c r="F39" s="622">
        <f t="shared" si="15"/>
        <v>1.299270211</v>
      </c>
      <c r="G39" s="622">
        <f t="shared" si="15"/>
        <v>1.140475606</v>
      </c>
      <c r="H39" s="622">
        <f t="shared" si="15"/>
        <v>1.152358314</v>
      </c>
      <c r="I39" s="622">
        <f t="shared" si="15"/>
        <v>1.629807922</v>
      </c>
      <c r="J39" s="622">
        <f t="shared" si="15"/>
        <v>1.301626725</v>
      </c>
      <c r="K39" s="622">
        <f t="shared" si="15"/>
        <v>0.939544089</v>
      </c>
      <c r="L39" s="622">
        <f t="shared" si="15"/>
        <v>2.374294852</v>
      </c>
      <c r="M39" s="622">
        <f t="shared" si="15"/>
        <v>2.379994202</v>
      </c>
      <c r="N39" s="622">
        <f t="shared" si="15"/>
        <v>1.276540093</v>
      </c>
      <c r="O39" s="622">
        <f t="shared" si="15"/>
        <v>4.798542938</v>
      </c>
      <c r="P39" s="622">
        <f t="shared" si="15"/>
        <v>4.392293725</v>
      </c>
      <c r="Q39" s="622">
        <f t="shared" si="15"/>
        <v>3.524095997</v>
      </c>
      <c r="R39" s="622">
        <f t="shared" si="15"/>
        <v>3.328611145</v>
      </c>
      <c r="S39" s="622">
        <f t="shared" si="15"/>
        <v>3.160233767</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3.004886652</v>
      </c>
      <c r="D40" s="622">
        <f t="shared" si="16"/>
        <v>2.442643935</v>
      </c>
      <c r="E40" s="622">
        <f t="shared" si="16"/>
        <v>2.846406454</v>
      </c>
      <c r="F40" s="622">
        <f t="shared" si="16"/>
        <v>3.014870867</v>
      </c>
      <c r="G40" s="622">
        <f t="shared" si="16"/>
        <v>2.748313479</v>
      </c>
      <c r="H40" s="622">
        <f t="shared" si="16"/>
        <v>3.24781779</v>
      </c>
      <c r="I40" s="622">
        <f t="shared" si="16"/>
        <v>3.359814716</v>
      </c>
      <c r="J40" s="622">
        <f t="shared" si="16"/>
        <v>3.733932064</v>
      </c>
      <c r="K40" s="622">
        <f t="shared" si="16"/>
        <v>3.607977232</v>
      </c>
      <c r="L40" s="622">
        <f t="shared" si="16"/>
        <v>4.628034255</v>
      </c>
      <c r="M40" s="622">
        <f t="shared" si="16"/>
        <v>5.231961599</v>
      </c>
      <c r="N40" s="622">
        <f t="shared" si="16"/>
        <v>5.065601198</v>
      </c>
      <c r="O40" s="622">
        <f t="shared" si="16"/>
        <v>5.151939505</v>
      </c>
      <c r="P40" s="622">
        <f t="shared" si="16"/>
        <v>4.728076889</v>
      </c>
      <c r="Q40" s="622">
        <f t="shared" si="16"/>
        <v>4.89988434</v>
      </c>
      <c r="R40" s="622">
        <f t="shared" si="16"/>
        <v>5.571560822</v>
      </c>
      <c r="S40" s="622">
        <f t="shared" si="16"/>
        <v>5.566517776</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0.5029122365</v>
      </c>
      <c r="D41" s="622">
        <f t="shared" si="17"/>
        <v>0.6962477714</v>
      </c>
      <c r="E41" s="622">
        <f t="shared" si="17"/>
        <v>0.5919556993</v>
      </c>
      <c r="F41" s="622">
        <f t="shared" si="17"/>
        <v>0.7119577469</v>
      </c>
      <c r="G41" s="622">
        <f t="shared" si="17"/>
        <v>0.9878776679</v>
      </c>
      <c r="H41" s="622">
        <f t="shared" si="17"/>
        <v>1.126120343</v>
      </c>
      <c r="I41" s="622">
        <f t="shared" si="17"/>
        <v>1.189062289</v>
      </c>
      <c r="J41" s="622">
        <f t="shared" si="17"/>
        <v>0.9190127424</v>
      </c>
      <c r="K41" s="622">
        <f t="shared" si="17"/>
        <v>0.9185910522</v>
      </c>
      <c r="L41" s="622">
        <f t="shared" si="17"/>
        <v>0.7638296287</v>
      </c>
      <c r="M41" s="622">
        <f t="shared" si="17"/>
        <v>0.783086926</v>
      </c>
      <c r="N41" s="622">
        <f t="shared" si="17"/>
        <v>0.7021224573</v>
      </c>
      <c r="O41" s="622">
        <f t="shared" si="17"/>
        <v>0.7828109453</v>
      </c>
      <c r="P41" s="622">
        <f t="shared" si="17"/>
        <v>0.9084722238</v>
      </c>
      <c r="Q41" s="622">
        <f t="shared" si="17"/>
        <v>0.7836771949</v>
      </c>
      <c r="R41" s="622">
        <f t="shared" si="17"/>
        <v>0.9338656369</v>
      </c>
      <c r="S41" s="622">
        <f t="shared" si="17"/>
        <v>0.8221746064</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5.49203349</v>
      </c>
      <c r="D42" s="622">
        <f t="shared" si="18"/>
        <v>5.094778245</v>
      </c>
      <c r="E42" s="622">
        <f t="shared" si="18"/>
        <v>5.660288386</v>
      </c>
      <c r="F42" s="622">
        <f t="shared" si="18"/>
        <v>6.206673526</v>
      </c>
      <c r="G42" s="622">
        <f t="shared" si="18"/>
        <v>6.113760305</v>
      </c>
      <c r="H42" s="622">
        <f t="shared" si="18"/>
        <v>6.224768889</v>
      </c>
      <c r="I42" s="622">
        <f t="shared" si="18"/>
        <v>6.672235492</v>
      </c>
      <c r="J42" s="622">
        <f t="shared" si="18"/>
        <v>7.085741988</v>
      </c>
      <c r="K42" s="622">
        <f t="shared" si="18"/>
        <v>7.484276964</v>
      </c>
      <c r="L42" s="622">
        <f t="shared" si="18"/>
        <v>7.442053833</v>
      </c>
      <c r="M42" s="622">
        <f t="shared" si="18"/>
        <v>7.461299728</v>
      </c>
      <c r="N42" s="622">
        <f t="shared" si="18"/>
        <v>7.908834995</v>
      </c>
      <c r="O42" s="622">
        <f t="shared" si="18"/>
        <v>8.112946985</v>
      </c>
      <c r="P42" s="622">
        <f t="shared" si="18"/>
        <v>8.174317255</v>
      </c>
      <c r="Q42" s="622">
        <f t="shared" si="18"/>
        <v>7.907513034</v>
      </c>
      <c r="R42" s="622">
        <f t="shared" si="18"/>
        <v>7.800494895</v>
      </c>
      <c r="S42" s="622">
        <f t="shared" si="18"/>
        <v>7.972134083</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9.281151413</v>
      </c>
      <c r="D43" s="622">
        <f t="shared" si="19"/>
        <v>8.616701848</v>
      </c>
      <c r="E43" s="622">
        <f t="shared" si="19"/>
        <v>11.6152566</v>
      </c>
      <c r="F43" s="622">
        <f t="shared" si="19"/>
        <v>20.10803478</v>
      </c>
      <c r="G43" s="622">
        <f t="shared" si="19"/>
        <v>17.703596</v>
      </c>
      <c r="H43" s="622">
        <f t="shared" si="19"/>
        <v>17.94206012</v>
      </c>
      <c r="I43" s="622">
        <f t="shared" si="19"/>
        <v>25.45273346</v>
      </c>
      <c r="J43" s="622">
        <f t="shared" si="19"/>
        <v>20.38927027</v>
      </c>
      <c r="K43" s="622">
        <f t="shared" si="19"/>
        <v>14.76228611</v>
      </c>
      <c r="L43" s="622">
        <f t="shared" si="19"/>
        <v>37.41936075</v>
      </c>
      <c r="M43" s="622">
        <f t="shared" si="19"/>
        <v>37.62417</v>
      </c>
      <c r="N43" s="622">
        <f t="shared" si="19"/>
        <v>20.24225473</v>
      </c>
      <c r="O43" s="622">
        <f t="shared" si="19"/>
        <v>76.3257913</v>
      </c>
      <c r="P43" s="622">
        <f t="shared" si="19"/>
        <v>70.08013677</v>
      </c>
      <c r="Q43" s="622">
        <f t="shared" si="19"/>
        <v>56.4023357</v>
      </c>
      <c r="R43" s="622">
        <f t="shared" si="19"/>
        <v>53.43950152</v>
      </c>
      <c r="S43" s="622">
        <f t="shared" si="19"/>
        <v>50.89472014</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46.08988117</v>
      </c>
      <c r="D44" s="622">
        <f t="shared" si="20"/>
        <v>37.57779876</v>
      </c>
      <c r="E44" s="622">
        <f t="shared" si="20"/>
        <v>43.92033363</v>
      </c>
      <c r="F44" s="622">
        <f t="shared" si="20"/>
        <v>46.65936904</v>
      </c>
      <c r="G44" s="622">
        <f t="shared" si="20"/>
        <v>42.66205364</v>
      </c>
      <c r="H44" s="622">
        <f t="shared" si="20"/>
        <v>50.56807532</v>
      </c>
      <c r="I44" s="622">
        <f t="shared" si="20"/>
        <v>52.47027415</v>
      </c>
      <c r="J44" s="622">
        <f t="shared" si="20"/>
        <v>58.49000221</v>
      </c>
      <c r="K44" s="622">
        <f t="shared" si="20"/>
        <v>56.68918872</v>
      </c>
      <c r="L44" s="622">
        <f t="shared" si="20"/>
        <v>72.93874356</v>
      </c>
      <c r="M44" s="622">
        <f t="shared" si="20"/>
        <v>82.70953455</v>
      </c>
      <c r="N44" s="622">
        <f t="shared" si="20"/>
        <v>80.32586709</v>
      </c>
      <c r="O44" s="622">
        <f t="shared" si="20"/>
        <v>81.94692942</v>
      </c>
      <c r="P44" s="622">
        <f t="shared" si="20"/>
        <v>75.43764052</v>
      </c>
      <c r="Q44" s="622">
        <f t="shared" si="20"/>
        <v>78.42150773</v>
      </c>
      <c r="R44" s="622">
        <f t="shared" si="20"/>
        <v>89.44914863</v>
      </c>
      <c r="S44" s="622">
        <f t="shared" si="20"/>
        <v>89.64728093</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0.2491823369</v>
      </c>
      <c r="D45" s="622">
        <f t="shared" si="21"/>
        <v>0.3560852559</v>
      </c>
      <c r="E45" s="622">
        <f t="shared" si="21"/>
        <v>0.3274197958</v>
      </c>
      <c r="F45" s="622">
        <f t="shared" si="21"/>
        <v>0.3758896247</v>
      </c>
      <c r="G45" s="622">
        <f t="shared" si="21"/>
        <v>0.5173739844</v>
      </c>
      <c r="H45" s="622">
        <f t="shared" si="21"/>
        <v>0.576756979</v>
      </c>
      <c r="I45" s="622">
        <f t="shared" si="21"/>
        <v>0.5610861115</v>
      </c>
      <c r="J45" s="622">
        <f t="shared" si="21"/>
        <v>0.4461378072</v>
      </c>
      <c r="K45" s="622">
        <f t="shared" si="21"/>
        <v>0.4524056594</v>
      </c>
      <c r="L45" s="622">
        <f t="shared" si="21"/>
        <v>0.3823352072</v>
      </c>
      <c r="M45" s="622">
        <f t="shared" si="21"/>
        <v>0.392894257</v>
      </c>
      <c r="N45" s="622">
        <f t="shared" si="21"/>
        <v>0.3587290056</v>
      </c>
      <c r="O45" s="622">
        <f t="shared" si="21"/>
        <v>0.40323822</v>
      </c>
      <c r="P45" s="622">
        <f t="shared" si="21"/>
        <v>0.4663235542</v>
      </c>
      <c r="Q45" s="622">
        <f t="shared" si="21"/>
        <v>0.4043360506</v>
      </c>
      <c r="R45" s="622">
        <f t="shared" si="21"/>
        <v>0.4880479086</v>
      </c>
      <c r="S45" s="622">
        <f t="shared" si="21"/>
        <v>0.4277254957</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2.721186004</v>
      </c>
      <c r="D46" s="622">
        <f t="shared" si="22"/>
        <v>2.605646279</v>
      </c>
      <c r="E46" s="622">
        <f t="shared" si="22"/>
        <v>3.130792507</v>
      </c>
      <c r="F46" s="622">
        <f t="shared" si="22"/>
        <v>3.276913823</v>
      </c>
      <c r="G46" s="622">
        <f t="shared" si="22"/>
        <v>3.201915208</v>
      </c>
      <c r="H46" s="622">
        <f t="shared" si="22"/>
        <v>3.188095235</v>
      </c>
      <c r="I46" s="622">
        <f t="shared" si="22"/>
        <v>3.148446219</v>
      </c>
      <c r="J46" s="622">
        <f t="shared" si="22"/>
        <v>3.439797129</v>
      </c>
      <c r="K46" s="622">
        <f t="shared" si="22"/>
        <v>3.68600287</v>
      </c>
      <c r="L46" s="622">
        <f t="shared" si="22"/>
        <v>3.725122838</v>
      </c>
      <c r="M46" s="622">
        <f t="shared" si="22"/>
        <v>3.743520311</v>
      </c>
      <c r="N46" s="622">
        <f t="shared" si="22"/>
        <v>4.04078873</v>
      </c>
      <c r="O46" s="622">
        <f t="shared" si="22"/>
        <v>4.179106489</v>
      </c>
      <c r="P46" s="622">
        <f t="shared" si="22"/>
        <v>4.195919892</v>
      </c>
      <c r="Q46" s="622">
        <f t="shared" si="22"/>
        <v>4.079859171</v>
      </c>
      <c r="R46" s="622">
        <f t="shared" si="22"/>
        <v>4.076619879</v>
      </c>
      <c r="S46" s="622">
        <f t="shared" si="22"/>
        <v>4.147397615</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10.42453897</v>
      </c>
      <c r="D47" s="623">
        <f t="shared" si="23"/>
        <v>10.65726931</v>
      </c>
      <c r="E47" s="623">
        <f t="shared" si="23"/>
        <v>13.72930932</v>
      </c>
      <c r="F47" s="623">
        <f t="shared" si="23"/>
        <v>22.76618028</v>
      </c>
      <c r="G47" s="623">
        <f t="shared" si="23"/>
        <v>19.53983109</v>
      </c>
      <c r="H47" s="623">
        <f t="shared" si="23"/>
        <v>19.0681834</v>
      </c>
      <c r="I47" s="623">
        <f t="shared" si="23"/>
        <v>24.81957496</v>
      </c>
      <c r="J47" s="623">
        <f t="shared" si="23"/>
        <v>19.93073625</v>
      </c>
      <c r="K47" s="623">
        <f t="shared" si="23"/>
        <v>14.8856634</v>
      </c>
      <c r="L47" s="623">
        <f t="shared" si="23"/>
        <v>41.7717026</v>
      </c>
      <c r="M47" s="623">
        <f t="shared" si="23"/>
        <v>40.84037002</v>
      </c>
      <c r="N47" s="623">
        <f t="shared" si="23"/>
        <v>22.13943461</v>
      </c>
      <c r="O47" s="623">
        <f t="shared" si="23"/>
        <v>82.48279555</v>
      </c>
      <c r="P47" s="623">
        <f t="shared" si="23"/>
        <v>72.114744</v>
      </c>
      <c r="Q47" s="623">
        <f t="shared" si="23"/>
        <v>60.83957634</v>
      </c>
      <c r="R47" s="623">
        <f t="shared" si="23"/>
        <v>56.59539732</v>
      </c>
      <c r="S47" s="623">
        <f t="shared" si="23"/>
        <v>54.58428695</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42.58643802</v>
      </c>
      <c r="D48" s="623">
        <f t="shared" si="24"/>
        <v>40.76070201</v>
      </c>
      <c r="E48" s="623">
        <f t="shared" si="24"/>
        <v>46.38547838</v>
      </c>
      <c r="F48" s="623">
        <f t="shared" si="24"/>
        <v>46.65735645</v>
      </c>
      <c r="G48" s="623">
        <f t="shared" si="24"/>
        <v>42.57983606</v>
      </c>
      <c r="H48" s="623">
        <f t="shared" si="24"/>
        <v>47.17120776</v>
      </c>
      <c r="I48" s="623">
        <f t="shared" si="24"/>
        <v>47.7771969</v>
      </c>
      <c r="J48" s="623">
        <f t="shared" si="24"/>
        <v>49.72046336</v>
      </c>
      <c r="K48" s="623">
        <f t="shared" si="24"/>
        <v>46.38851465</v>
      </c>
      <c r="L48" s="623">
        <f t="shared" si="24"/>
        <v>67.00191159</v>
      </c>
      <c r="M48" s="623">
        <f t="shared" si="24"/>
        <v>72.9558989</v>
      </c>
      <c r="N48" s="623">
        <f t="shared" si="24"/>
        <v>69.68595792</v>
      </c>
      <c r="O48" s="623">
        <f t="shared" si="24"/>
        <v>68.89192596</v>
      </c>
      <c r="P48" s="623">
        <f t="shared" si="24"/>
        <v>64.86794086</v>
      </c>
      <c r="Q48" s="623">
        <f t="shared" si="24"/>
        <v>70.64282857</v>
      </c>
      <c r="R48" s="623">
        <f t="shared" si="24"/>
        <v>83.15576314</v>
      </c>
      <c r="S48" s="623">
        <f t="shared" si="24"/>
        <v>78.20678468</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9.181466729</v>
      </c>
      <c r="D49" s="623">
        <f t="shared" si="25"/>
        <v>5.716097175</v>
      </c>
      <c r="E49" s="623">
        <f t="shared" si="25"/>
        <v>5.5286434</v>
      </c>
      <c r="F49" s="623">
        <f t="shared" si="25"/>
        <v>6.170063975</v>
      </c>
      <c r="G49" s="623">
        <f t="shared" si="25"/>
        <v>4.507169459</v>
      </c>
      <c r="H49" s="623">
        <f t="shared" si="25"/>
        <v>6.570744278</v>
      </c>
      <c r="I49" s="623">
        <f t="shared" si="25"/>
        <v>3.387834313</v>
      </c>
      <c r="J49" s="623">
        <f t="shared" si="25"/>
        <v>7.454157977</v>
      </c>
      <c r="K49" s="623">
        <f t="shared" si="25"/>
        <v>10.77445966</v>
      </c>
      <c r="L49" s="623">
        <f t="shared" si="25"/>
        <v>14.42052437</v>
      </c>
      <c r="M49" s="623">
        <f t="shared" si="25"/>
        <v>16.82383564</v>
      </c>
      <c r="N49" s="623">
        <f t="shared" si="25"/>
        <v>18.16835008</v>
      </c>
      <c r="O49" s="623">
        <f t="shared" si="25"/>
        <v>19.6654504</v>
      </c>
      <c r="P49" s="623">
        <f t="shared" si="25"/>
        <v>12.75984905</v>
      </c>
      <c r="Q49" s="623">
        <f t="shared" si="25"/>
        <v>13.94819495</v>
      </c>
      <c r="R49" s="623">
        <f t="shared" si="25"/>
        <v>11.57584855</v>
      </c>
      <c r="S49" s="623">
        <f t="shared" si="25"/>
        <v>17.93939499</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0.2009996662</v>
      </c>
      <c r="D50" s="623">
        <f t="shared" si="26"/>
        <v>0.3042266586</v>
      </c>
      <c r="E50" s="623">
        <f t="shared" si="26"/>
        <v>0.2611949011</v>
      </c>
      <c r="F50" s="623">
        <f t="shared" si="26"/>
        <v>0.3033623827</v>
      </c>
      <c r="G50" s="623">
        <f t="shared" si="26"/>
        <v>0.4202386167</v>
      </c>
      <c r="H50" s="623">
        <f t="shared" si="26"/>
        <v>0.4776997169</v>
      </c>
      <c r="I50" s="623">
        <f t="shared" si="26"/>
        <v>0.4914230439</v>
      </c>
      <c r="J50" s="623">
        <f t="shared" si="26"/>
        <v>0.3765879479</v>
      </c>
      <c r="K50" s="623">
        <f t="shared" si="26"/>
        <v>0.3663989561</v>
      </c>
      <c r="L50" s="623">
        <f t="shared" si="26"/>
        <v>0.3305939868</v>
      </c>
      <c r="M50" s="623">
        <f t="shared" si="26"/>
        <v>0.3511498177</v>
      </c>
      <c r="N50" s="623">
        <f t="shared" si="26"/>
        <v>0.3106246215</v>
      </c>
      <c r="O50" s="623">
        <f t="shared" si="26"/>
        <v>0.3266698746</v>
      </c>
      <c r="P50" s="623">
        <f t="shared" si="26"/>
        <v>0.3717902847</v>
      </c>
      <c r="Q50" s="623">
        <f t="shared" si="26"/>
        <v>0.3227046342</v>
      </c>
      <c r="R50" s="623">
        <f t="shared" si="26"/>
        <v>0.3899584655</v>
      </c>
      <c r="S50" s="623">
        <f t="shared" si="26"/>
        <v>0.3549214943</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0.4995590282</v>
      </c>
      <c r="D51" s="623">
        <f t="shared" si="27"/>
        <v>0.5219061664</v>
      </c>
      <c r="E51" s="623">
        <f t="shared" si="27"/>
        <v>0.6028473687</v>
      </c>
      <c r="F51" s="623">
        <f t="shared" si="27"/>
        <v>0.6268095724</v>
      </c>
      <c r="G51" s="623">
        <f t="shared" si="27"/>
        <v>0.713446575</v>
      </c>
      <c r="H51" s="623">
        <f t="shared" si="27"/>
        <v>0.6376774583</v>
      </c>
      <c r="I51" s="623">
        <f t="shared" si="27"/>
        <v>0.6452708786</v>
      </c>
      <c r="J51" s="623">
        <f t="shared" si="27"/>
        <v>0.6442422864</v>
      </c>
      <c r="K51" s="623">
        <f t="shared" si="27"/>
        <v>0.5971278208</v>
      </c>
      <c r="L51" s="623">
        <f t="shared" si="27"/>
        <v>0.6598161522</v>
      </c>
      <c r="M51" s="623">
        <f t="shared" si="27"/>
        <v>0.6807501301</v>
      </c>
      <c r="N51" s="623">
        <f t="shared" si="27"/>
        <v>0.7330344693</v>
      </c>
      <c r="O51" s="623">
        <f t="shared" si="27"/>
        <v>0.7225391356</v>
      </c>
      <c r="P51" s="623">
        <f t="shared" si="27"/>
        <v>0.6894528723</v>
      </c>
      <c r="Q51" s="623">
        <f t="shared" si="27"/>
        <v>0.7040643773</v>
      </c>
      <c r="R51" s="623">
        <f t="shared" si="27"/>
        <v>0.8131736619</v>
      </c>
      <c r="S51" s="623">
        <f t="shared" si="27"/>
        <v>0.9011081495</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1.695449997</v>
      </c>
      <c r="D52" s="623">
        <f t="shared" si="28"/>
        <v>1.704265931</v>
      </c>
      <c r="E52" s="623">
        <f t="shared" si="28"/>
        <v>1.894701801</v>
      </c>
      <c r="F52" s="623">
        <f t="shared" si="28"/>
        <v>2.017829492</v>
      </c>
      <c r="G52" s="623">
        <f t="shared" si="28"/>
        <v>1.887318942</v>
      </c>
      <c r="H52" s="623">
        <f t="shared" si="28"/>
        <v>2.00286656</v>
      </c>
      <c r="I52" s="623">
        <f t="shared" si="28"/>
        <v>2.112272024</v>
      </c>
      <c r="J52" s="623">
        <f t="shared" si="28"/>
        <v>2.259313792</v>
      </c>
      <c r="K52" s="623">
        <f t="shared" si="28"/>
        <v>2.388130157</v>
      </c>
      <c r="L52" s="623">
        <f t="shared" si="28"/>
        <v>2.561187791</v>
      </c>
      <c r="M52" s="623">
        <f t="shared" si="28"/>
        <v>2.665026632</v>
      </c>
      <c r="N52" s="623">
        <f t="shared" si="28"/>
        <v>2.765897734</v>
      </c>
      <c r="O52" s="623">
        <f t="shared" si="28"/>
        <v>2.663023355</v>
      </c>
      <c r="P52" s="623">
        <f t="shared" si="28"/>
        <v>2.655868712</v>
      </c>
      <c r="Q52" s="623">
        <f t="shared" si="28"/>
        <v>2.552111913</v>
      </c>
      <c r="R52" s="623">
        <f t="shared" si="28"/>
        <v>2.444114003</v>
      </c>
      <c r="S52" s="623">
        <f t="shared" si="28"/>
        <v>2.540352726</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62.19244372</v>
      </c>
      <c r="D53" s="623">
        <f t="shared" si="29"/>
        <v>57.13406849</v>
      </c>
      <c r="E53" s="623">
        <f t="shared" si="29"/>
        <v>65.6434311</v>
      </c>
      <c r="F53" s="623">
        <f t="shared" si="29"/>
        <v>75.59360071</v>
      </c>
      <c r="G53" s="623">
        <f t="shared" si="29"/>
        <v>66.62683661</v>
      </c>
      <c r="H53" s="623">
        <f t="shared" si="29"/>
        <v>72.81013544</v>
      </c>
      <c r="I53" s="623">
        <f t="shared" si="29"/>
        <v>75.98460617</v>
      </c>
      <c r="J53" s="623">
        <f t="shared" si="29"/>
        <v>77.10535758</v>
      </c>
      <c r="K53" s="623">
        <f t="shared" si="29"/>
        <v>72.04863771</v>
      </c>
      <c r="L53" s="623">
        <f t="shared" si="29"/>
        <v>123.1941386</v>
      </c>
      <c r="M53" s="623">
        <f t="shared" si="29"/>
        <v>130.6201046</v>
      </c>
      <c r="N53" s="623">
        <f t="shared" si="29"/>
        <v>109.9937426</v>
      </c>
      <c r="O53" s="623">
        <f t="shared" si="29"/>
        <v>171.0401719</v>
      </c>
      <c r="P53" s="623">
        <f t="shared" si="29"/>
        <v>149.7425339</v>
      </c>
      <c r="Q53" s="623">
        <f t="shared" si="29"/>
        <v>145.4305999</v>
      </c>
      <c r="R53" s="623">
        <f t="shared" si="29"/>
        <v>151.327009</v>
      </c>
      <c r="S53" s="623">
        <f t="shared" si="29"/>
        <v>150.7304666</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2.396008692</v>
      </c>
      <c r="D54" s="625">
        <f t="shared" si="30"/>
        <v>2.530398756</v>
      </c>
      <c r="E54" s="625">
        <f t="shared" si="30"/>
        <v>2.758744071</v>
      </c>
      <c r="F54" s="625">
        <f t="shared" si="30"/>
        <v>2.948001447</v>
      </c>
      <c r="G54" s="625">
        <f t="shared" si="30"/>
        <v>3.021004134</v>
      </c>
      <c r="H54" s="625">
        <f t="shared" si="30"/>
        <v>3.118243736</v>
      </c>
      <c r="I54" s="625">
        <f t="shared" si="30"/>
        <v>3.248965946</v>
      </c>
      <c r="J54" s="625">
        <f t="shared" si="30"/>
        <v>3.280144027</v>
      </c>
      <c r="K54" s="625">
        <f t="shared" si="30"/>
        <v>3.351656934</v>
      </c>
      <c r="L54" s="625">
        <f t="shared" si="30"/>
        <v>3.55159793</v>
      </c>
      <c r="M54" s="625">
        <f t="shared" si="30"/>
        <v>3.696926579</v>
      </c>
      <c r="N54" s="625">
        <f t="shared" si="30"/>
        <v>3.809556825</v>
      </c>
      <c r="O54" s="625">
        <f t="shared" si="30"/>
        <v>3.712232365</v>
      </c>
      <c r="P54" s="625">
        <f t="shared" si="30"/>
        <v>3.717111869</v>
      </c>
      <c r="Q54" s="625">
        <f t="shared" si="30"/>
        <v>3.578880925</v>
      </c>
      <c r="R54" s="625">
        <f t="shared" si="30"/>
        <v>3.64724613</v>
      </c>
      <c r="S54" s="625">
        <f t="shared" si="30"/>
        <v>3.79638237</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0.605096114</v>
      </c>
      <c r="D55" s="622">
        <f t="shared" si="31"/>
        <v>0.5601055731</v>
      </c>
      <c r="E55" s="622">
        <f t="shared" si="31"/>
        <v>0.7527661706</v>
      </c>
      <c r="F55" s="622">
        <f t="shared" si="31"/>
        <v>1.299270211</v>
      </c>
      <c r="G55" s="622">
        <f t="shared" si="31"/>
        <v>1.140475606</v>
      </c>
      <c r="H55" s="622">
        <f t="shared" si="31"/>
        <v>1.152358314</v>
      </c>
      <c r="I55" s="622">
        <f t="shared" si="31"/>
        <v>1.629807922</v>
      </c>
      <c r="J55" s="622">
        <f t="shared" si="31"/>
        <v>1.301626725</v>
      </c>
      <c r="K55" s="622">
        <f t="shared" si="31"/>
        <v>0.939544089</v>
      </c>
      <c r="L55" s="622">
        <f t="shared" si="31"/>
        <v>2.374294852</v>
      </c>
      <c r="M55" s="622">
        <f t="shared" si="31"/>
        <v>2.379994202</v>
      </c>
      <c r="N55" s="622">
        <f t="shared" si="31"/>
        <v>1.276540093</v>
      </c>
      <c r="O55" s="622">
        <f t="shared" si="31"/>
        <v>4.798542938</v>
      </c>
      <c r="P55" s="622">
        <f t="shared" si="31"/>
        <v>4.392293725</v>
      </c>
      <c r="Q55" s="622">
        <f t="shared" si="31"/>
        <v>3.524095997</v>
      </c>
      <c r="R55" s="622">
        <f t="shared" si="31"/>
        <v>3.328611145</v>
      </c>
      <c r="S55" s="622">
        <f t="shared" si="31"/>
        <v>3.160233767</v>
      </c>
      <c r="T55" s="620">
        <f t="shared" ref="T55:BA55" si="32">(average($O43:$S43)*T$3*10^3/10^9)+T10+T11</f>
        <v>3.814313356</v>
      </c>
      <c r="U55" s="620">
        <f t="shared" si="32"/>
        <v>3.814313356</v>
      </c>
      <c r="V55" s="620">
        <f t="shared" si="32"/>
        <v>3.814313356</v>
      </c>
      <c r="W55" s="620">
        <f t="shared" si="32"/>
        <v>3.89620631</v>
      </c>
      <c r="X55" s="620">
        <f t="shared" si="32"/>
        <v>5.250793044</v>
      </c>
      <c r="Y55" s="620">
        <f t="shared" si="32"/>
        <v>4.672452664</v>
      </c>
      <c r="Z55" s="620">
        <f t="shared" si="32"/>
        <v>4.715209356</v>
      </c>
      <c r="AA55" s="620">
        <f t="shared" si="32"/>
        <v>4.824268404</v>
      </c>
      <c r="AB55" s="620">
        <f t="shared" si="32"/>
        <v>4.946587923</v>
      </c>
      <c r="AC55" s="620">
        <f t="shared" si="32"/>
        <v>5.0423865</v>
      </c>
      <c r="AD55" s="620">
        <f t="shared" si="32"/>
        <v>5.257821828</v>
      </c>
      <c r="AE55" s="620">
        <f t="shared" si="32"/>
        <v>5.261967148</v>
      </c>
      <c r="AF55" s="620">
        <f t="shared" si="32"/>
        <v>5.434500952</v>
      </c>
      <c r="AG55" s="620">
        <f t="shared" si="32"/>
        <v>5.586656532</v>
      </c>
      <c r="AH55" s="620">
        <f t="shared" si="32"/>
        <v>5.76747813</v>
      </c>
      <c r="AI55" s="620">
        <f t="shared" si="32"/>
        <v>5.776206113</v>
      </c>
      <c r="AJ55" s="620">
        <f t="shared" si="32"/>
        <v>5.864789433</v>
      </c>
      <c r="AK55" s="620">
        <f t="shared" si="32"/>
        <v>6.121566231</v>
      </c>
      <c r="AL55" s="620">
        <f t="shared" si="32"/>
        <v>6.085345116</v>
      </c>
      <c r="AM55" s="620">
        <f t="shared" si="32"/>
        <v>6.196354233</v>
      </c>
      <c r="AN55" s="620">
        <f t="shared" si="32"/>
        <v>6.52625863</v>
      </c>
      <c r="AO55" s="620">
        <f t="shared" si="32"/>
        <v>6.486624894</v>
      </c>
      <c r="AP55" s="620">
        <f t="shared" si="32"/>
        <v>7.391019706</v>
      </c>
      <c r="AQ55" s="620">
        <f t="shared" si="32"/>
        <v>8.488276372</v>
      </c>
      <c r="AR55" s="620">
        <f t="shared" si="32"/>
        <v>6.678272222</v>
      </c>
      <c r="AS55" s="620">
        <f t="shared" si="32"/>
        <v>7.015879392</v>
      </c>
      <c r="AT55" s="620">
        <f t="shared" si="32"/>
        <v>7.175640242</v>
      </c>
      <c r="AU55" s="620">
        <f t="shared" si="32"/>
        <v>7.005449366</v>
      </c>
      <c r="AV55" s="620">
        <f t="shared" si="32"/>
        <v>7.302495095</v>
      </c>
      <c r="AW55" s="620">
        <f t="shared" si="32"/>
        <v>7.420329455</v>
      </c>
      <c r="AX55" s="620">
        <f t="shared" si="32"/>
        <v>7.33262651</v>
      </c>
      <c r="AY55" s="620">
        <f t="shared" si="32"/>
        <v>7.441685558</v>
      </c>
      <c r="AZ55" s="620">
        <f t="shared" si="32"/>
        <v>8.687213244</v>
      </c>
      <c r="BA55" s="620">
        <f t="shared" si="32"/>
        <v>7.917920862</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3.004886652</v>
      </c>
      <c r="D56" s="622">
        <f t="shared" si="33"/>
        <v>2.442643935</v>
      </c>
      <c r="E56" s="622">
        <f t="shared" si="33"/>
        <v>2.846406454</v>
      </c>
      <c r="F56" s="622">
        <f t="shared" si="33"/>
        <v>3.014870867</v>
      </c>
      <c r="G56" s="622">
        <f t="shared" si="33"/>
        <v>2.748313479</v>
      </c>
      <c r="H56" s="622">
        <f t="shared" si="33"/>
        <v>3.24781779</v>
      </c>
      <c r="I56" s="622">
        <f t="shared" si="33"/>
        <v>3.359814716</v>
      </c>
      <c r="J56" s="622">
        <f t="shared" si="33"/>
        <v>3.733932064</v>
      </c>
      <c r="K56" s="622">
        <f t="shared" si="33"/>
        <v>3.607977232</v>
      </c>
      <c r="L56" s="622">
        <f t="shared" si="33"/>
        <v>4.628034255</v>
      </c>
      <c r="M56" s="622">
        <f t="shared" si="33"/>
        <v>5.231961599</v>
      </c>
      <c r="N56" s="622">
        <f t="shared" si="33"/>
        <v>5.065601198</v>
      </c>
      <c r="O56" s="622">
        <f t="shared" si="33"/>
        <v>5.151939505</v>
      </c>
      <c r="P56" s="622">
        <f t="shared" si="33"/>
        <v>4.728076889</v>
      </c>
      <c r="Q56" s="622">
        <f t="shared" si="33"/>
        <v>4.89988434</v>
      </c>
      <c r="R56" s="622">
        <f t="shared" si="33"/>
        <v>5.571560822</v>
      </c>
      <c r="S56" s="622">
        <f t="shared" si="33"/>
        <v>5.566517776</v>
      </c>
      <c r="T56" s="620">
        <f t="shared" ref="T56:BA56" si="34">(average($O44:$S44)*T$3*10^3/10^9)</f>
        <v>5.152553782</v>
      </c>
      <c r="U56" s="620">
        <f t="shared" si="34"/>
        <v>5.152553782</v>
      </c>
      <c r="V56" s="620">
        <f t="shared" si="34"/>
        <v>5.152553782</v>
      </c>
      <c r="W56" s="620">
        <f t="shared" si="34"/>
        <v>5.152553782</v>
      </c>
      <c r="X56" s="620">
        <f t="shared" si="34"/>
        <v>5.447197959</v>
      </c>
      <c r="Y56" s="620">
        <f t="shared" si="34"/>
        <v>5.594520048</v>
      </c>
      <c r="Z56" s="620">
        <f t="shared" si="34"/>
        <v>5.741842137</v>
      </c>
      <c r="AA56" s="620">
        <f t="shared" si="34"/>
        <v>5.889164225</v>
      </c>
      <c r="AB56" s="620">
        <f t="shared" si="34"/>
        <v>6.036486314</v>
      </c>
      <c r="AC56" s="620">
        <f t="shared" si="34"/>
        <v>6.183808403</v>
      </c>
      <c r="AD56" s="620">
        <f t="shared" si="34"/>
        <v>6.331130492</v>
      </c>
      <c r="AE56" s="620">
        <f t="shared" si="34"/>
        <v>6.47845258</v>
      </c>
      <c r="AF56" s="620">
        <f t="shared" si="34"/>
        <v>6.625774669</v>
      </c>
      <c r="AG56" s="620">
        <f t="shared" si="34"/>
        <v>6.773096758</v>
      </c>
      <c r="AH56" s="620">
        <f t="shared" si="34"/>
        <v>6.920418847</v>
      </c>
      <c r="AI56" s="620">
        <f t="shared" si="34"/>
        <v>7.067740935</v>
      </c>
      <c r="AJ56" s="620">
        <f t="shared" si="34"/>
        <v>7.215063024</v>
      </c>
      <c r="AK56" s="620">
        <f t="shared" si="34"/>
        <v>7.362385113</v>
      </c>
      <c r="AL56" s="620">
        <f t="shared" si="34"/>
        <v>7.509707202</v>
      </c>
      <c r="AM56" s="620">
        <f t="shared" si="34"/>
        <v>7.65702929</v>
      </c>
      <c r="AN56" s="620">
        <f t="shared" si="34"/>
        <v>7.804351379</v>
      </c>
      <c r="AO56" s="620">
        <f t="shared" si="34"/>
        <v>7.951673468</v>
      </c>
      <c r="AP56" s="620">
        <f t="shared" si="34"/>
        <v>8.098995557</v>
      </c>
      <c r="AQ56" s="620">
        <f t="shared" si="34"/>
        <v>8.246317645</v>
      </c>
      <c r="AR56" s="620">
        <f t="shared" si="34"/>
        <v>8.393639734</v>
      </c>
      <c r="AS56" s="620">
        <f t="shared" si="34"/>
        <v>8.540961823</v>
      </c>
      <c r="AT56" s="620">
        <f t="shared" si="34"/>
        <v>8.688283912</v>
      </c>
      <c r="AU56" s="620">
        <f t="shared" si="34"/>
        <v>8.835606</v>
      </c>
      <c r="AV56" s="620">
        <f t="shared" si="34"/>
        <v>8.982928089</v>
      </c>
      <c r="AW56" s="620">
        <f t="shared" si="34"/>
        <v>9.130250178</v>
      </c>
      <c r="AX56" s="620">
        <f t="shared" si="34"/>
        <v>9.277572267</v>
      </c>
      <c r="AY56" s="620">
        <f t="shared" si="34"/>
        <v>9.424894355</v>
      </c>
      <c r="AZ56" s="620">
        <f t="shared" si="34"/>
        <v>9.572216444</v>
      </c>
      <c r="BA56" s="620">
        <f t="shared" si="34"/>
        <v>9.572216444</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0.5029122365</v>
      </c>
      <c r="D57" s="622">
        <f t="shared" si="35"/>
        <v>0.6962477714</v>
      </c>
      <c r="E57" s="622">
        <f t="shared" si="35"/>
        <v>0.5919556993</v>
      </c>
      <c r="F57" s="622">
        <f t="shared" si="35"/>
        <v>0.7119577469</v>
      </c>
      <c r="G57" s="622">
        <f t="shared" si="35"/>
        <v>0.9878776679</v>
      </c>
      <c r="H57" s="622">
        <f t="shared" si="35"/>
        <v>1.126120343</v>
      </c>
      <c r="I57" s="622">
        <f t="shared" si="35"/>
        <v>1.189062289</v>
      </c>
      <c r="J57" s="622">
        <f t="shared" si="35"/>
        <v>0.9190127424</v>
      </c>
      <c r="K57" s="622">
        <f t="shared" si="35"/>
        <v>0.9185910522</v>
      </c>
      <c r="L57" s="622">
        <f t="shared" si="35"/>
        <v>0.7638296287</v>
      </c>
      <c r="M57" s="622">
        <f t="shared" si="35"/>
        <v>0.783086926</v>
      </c>
      <c r="N57" s="622">
        <f t="shared" si="35"/>
        <v>0.7021224573</v>
      </c>
      <c r="O57" s="622">
        <f t="shared" si="35"/>
        <v>0.7828109453</v>
      </c>
      <c r="P57" s="622">
        <f t="shared" si="35"/>
        <v>0.9084722238</v>
      </c>
      <c r="Q57" s="622">
        <f t="shared" si="35"/>
        <v>0.7836771949</v>
      </c>
      <c r="R57" s="622">
        <f t="shared" si="35"/>
        <v>0.9338656369</v>
      </c>
      <c r="S57" s="622">
        <f t="shared" si="35"/>
        <v>0.8221746064</v>
      </c>
      <c r="T57" s="620">
        <f t="shared" ref="T57:BA57" si="36">(average($O45:$S45)/100/10^9*S$2*10^9)</f>
        <v>0.8417978817</v>
      </c>
      <c r="U57" s="620">
        <f t="shared" si="36"/>
        <v>0.87873344</v>
      </c>
      <c r="V57" s="620">
        <f t="shared" si="36"/>
        <v>0.8334212988</v>
      </c>
      <c r="W57" s="620">
        <f t="shared" si="36"/>
        <v>0.849159287</v>
      </c>
      <c r="X57" s="620">
        <f t="shared" si="36"/>
        <v>0.849159287</v>
      </c>
      <c r="Y57" s="620">
        <f t="shared" si="36"/>
        <v>0.8984117823</v>
      </c>
      <c r="Z57" s="620">
        <f t="shared" si="36"/>
        <v>0.9476642776</v>
      </c>
      <c r="AA57" s="620">
        <f t="shared" si="36"/>
        <v>0.996916773</v>
      </c>
      <c r="AB57" s="620">
        <f t="shared" si="36"/>
        <v>1.046169268</v>
      </c>
      <c r="AC57" s="620">
        <f t="shared" si="36"/>
        <v>1.095421764</v>
      </c>
      <c r="AD57" s="620">
        <f t="shared" si="36"/>
        <v>1.144674259</v>
      </c>
      <c r="AE57" s="620">
        <f t="shared" si="36"/>
        <v>1.193926754</v>
      </c>
      <c r="AF57" s="620">
        <f t="shared" si="36"/>
        <v>1.24317925</v>
      </c>
      <c r="AG57" s="620">
        <f t="shared" si="36"/>
        <v>1.292431745</v>
      </c>
      <c r="AH57" s="620">
        <f t="shared" si="36"/>
        <v>1.34168424</v>
      </c>
      <c r="AI57" s="620">
        <f t="shared" si="36"/>
        <v>1.390936736</v>
      </c>
      <c r="AJ57" s="620">
        <f t="shared" si="36"/>
        <v>1.440189231</v>
      </c>
      <c r="AK57" s="620">
        <f t="shared" si="36"/>
        <v>1.489441726</v>
      </c>
      <c r="AL57" s="620">
        <f t="shared" si="36"/>
        <v>1.538694222</v>
      </c>
      <c r="AM57" s="620">
        <f t="shared" si="36"/>
        <v>1.587946717</v>
      </c>
      <c r="AN57" s="620">
        <f t="shared" si="36"/>
        <v>1.637199212</v>
      </c>
      <c r="AO57" s="620">
        <f t="shared" si="36"/>
        <v>1.686451708</v>
      </c>
      <c r="AP57" s="620">
        <f t="shared" si="36"/>
        <v>1.735704203</v>
      </c>
      <c r="AQ57" s="620">
        <f t="shared" si="36"/>
        <v>1.784956698</v>
      </c>
      <c r="AR57" s="620">
        <f t="shared" si="36"/>
        <v>1.834209194</v>
      </c>
      <c r="AS57" s="620">
        <f t="shared" si="36"/>
        <v>1.883461689</v>
      </c>
      <c r="AT57" s="620">
        <f t="shared" si="36"/>
        <v>1.932714184</v>
      </c>
      <c r="AU57" s="620">
        <f t="shared" si="36"/>
        <v>1.98196668</v>
      </c>
      <c r="AV57" s="620">
        <f t="shared" si="36"/>
        <v>2.031219175</v>
      </c>
      <c r="AW57" s="620">
        <f t="shared" si="36"/>
        <v>2.08047167</v>
      </c>
      <c r="AX57" s="620">
        <f t="shared" si="36"/>
        <v>2.129724166</v>
      </c>
      <c r="AY57" s="620">
        <f t="shared" si="36"/>
        <v>2.178976661</v>
      </c>
      <c r="AZ57" s="620">
        <f t="shared" si="36"/>
        <v>2.228229156</v>
      </c>
      <c r="BA57" s="620">
        <f t="shared" si="36"/>
        <v>2.277481652</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5.49203349</v>
      </c>
      <c r="D58" s="622">
        <f t="shared" si="37"/>
        <v>5.094778245</v>
      </c>
      <c r="E58" s="622">
        <f t="shared" si="37"/>
        <v>5.660288386</v>
      </c>
      <c r="F58" s="622">
        <f t="shared" si="37"/>
        <v>6.206673526</v>
      </c>
      <c r="G58" s="622">
        <f t="shared" si="37"/>
        <v>6.113760305</v>
      </c>
      <c r="H58" s="622">
        <f t="shared" si="37"/>
        <v>6.224768889</v>
      </c>
      <c r="I58" s="622">
        <f t="shared" si="37"/>
        <v>6.672235492</v>
      </c>
      <c r="J58" s="622">
        <f t="shared" si="37"/>
        <v>7.085741988</v>
      </c>
      <c r="K58" s="622">
        <f t="shared" si="37"/>
        <v>7.484276964</v>
      </c>
      <c r="L58" s="622">
        <f t="shared" si="37"/>
        <v>7.442053833</v>
      </c>
      <c r="M58" s="622">
        <f t="shared" si="37"/>
        <v>7.461299728</v>
      </c>
      <c r="N58" s="622">
        <f t="shared" si="37"/>
        <v>7.908834995</v>
      </c>
      <c r="O58" s="622">
        <f t="shared" si="37"/>
        <v>8.112946985</v>
      </c>
      <c r="P58" s="622">
        <f t="shared" si="37"/>
        <v>8.174317255</v>
      </c>
      <c r="Q58" s="622">
        <f t="shared" si="37"/>
        <v>7.907513034</v>
      </c>
      <c r="R58" s="622">
        <f t="shared" si="37"/>
        <v>7.800494895</v>
      </c>
      <c r="S58" s="622">
        <f t="shared" si="37"/>
        <v>7.972134083</v>
      </c>
      <c r="T58" s="620">
        <f t="shared" ref="T58:BA58" si="38">(average($O46:$S46)/100/10^9*S$2*10^9)</f>
        <v>7.949803856</v>
      </c>
      <c r="U58" s="620">
        <f t="shared" si="38"/>
        <v>8.29861733</v>
      </c>
      <c r="V58" s="620">
        <f t="shared" si="38"/>
        <v>7.870696754</v>
      </c>
      <c r="W58" s="620">
        <f t="shared" si="38"/>
        <v>8.019323784</v>
      </c>
      <c r="X58" s="620">
        <f t="shared" si="38"/>
        <v>8.019323784</v>
      </c>
      <c r="Y58" s="620">
        <f t="shared" si="38"/>
        <v>8.484456431</v>
      </c>
      <c r="Z58" s="620">
        <f t="shared" si="38"/>
        <v>8.949589079</v>
      </c>
      <c r="AA58" s="620">
        <f t="shared" si="38"/>
        <v>9.414721726</v>
      </c>
      <c r="AB58" s="620">
        <f t="shared" si="38"/>
        <v>9.879854374</v>
      </c>
      <c r="AC58" s="620">
        <f t="shared" si="38"/>
        <v>10.34498702</v>
      </c>
      <c r="AD58" s="620">
        <f t="shared" si="38"/>
        <v>10.81011967</v>
      </c>
      <c r="AE58" s="620">
        <f t="shared" si="38"/>
        <v>11.27525232</v>
      </c>
      <c r="AF58" s="620">
        <f t="shared" si="38"/>
        <v>11.74038496</v>
      </c>
      <c r="AG58" s="620">
        <f t="shared" si="38"/>
        <v>12.20551761</v>
      </c>
      <c r="AH58" s="620">
        <f t="shared" si="38"/>
        <v>12.67065026</v>
      </c>
      <c r="AI58" s="620">
        <f t="shared" si="38"/>
        <v>13.13578291</v>
      </c>
      <c r="AJ58" s="620">
        <f t="shared" si="38"/>
        <v>13.60091555</v>
      </c>
      <c r="AK58" s="620">
        <f t="shared" si="38"/>
        <v>14.0660482</v>
      </c>
      <c r="AL58" s="620">
        <f t="shared" si="38"/>
        <v>14.53118085</v>
      </c>
      <c r="AM58" s="620">
        <f t="shared" si="38"/>
        <v>14.9963135</v>
      </c>
      <c r="AN58" s="620">
        <f t="shared" si="38"/>
        <v>15.46144614</v>
      </c>
      <c r="AO58" s="620">
        <f t="shared" si="38"/>
        <v>15.92657879</v>
      </c>
      <c r="AP58" s="620">
        <f t="shared" si="38"/>
        <v>16.39171144</v>
      </c>
      <c r="AQ58" s="620">
        <f t="shared" si="38"/>
        <v>16.85684409</v>
      </c>
      <c r="AR58" s="620">
        <f t="shared" si="38"/>
        <v>17.32197673</v>
      </c>
      <c r="AS58" s="620">
        <f t="shared" si="38"/>
        <v>17.78710938</v>
      </c>
      <c r="AT58" s="620">
        <f t="shared" si="38"/>
        <v>18.25224203</v>
      </c>
      <c r="AU58" s="620">
        <f t="shared" si="38"/>
        <v>18.71737467</v>
      </c>
      <c r="AV58" s="620">
        <f t="shared" si="38"/>
        <v>19.18250732</v>
      </c>
      <c r="AW58" s="620">
        <f t="shared" si="38"/>
        <v>19.64763997</v>
      </c>
      <c r="AX58" s="620">
        <f t="shared" si="38"/>
        <v>20.11277262</v>
      </c>
      <c r="AY58" s="620">
        <f t="shared" si="38"/>
        <v>20.57790526</v>
      </c>
      <c r="AZ58" s="620">
        <f t="shared" si="38"/>
        <v>21.04303791</v>
      </c>
      <c r="BA58" s="620">
        <f t="shared" si="38"/>
        <v>21.50817056</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61.42849709</v>
      </c>
      <c r="D60" s="621">
        <f>average(O45:S45)/100*10000</f>
        <v>43.79342458</v>
      </c>
      <c r="E60" s="621">
        <f>average(O44:S44)</f>
        <v>82.98050144</v>
      </c>
      <c r="F60" s="621">
        <f>average(O46:S46)/100*10000</f>
        <v>413.5780609</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2.847396488</v>
      </c>
      <c r="D65" s="630">
        <f t="shared" si="39"/>
        <v>2.763453506</v>
      </c>
      <c r="E65" s="630">
        <f t="shared" si="39"/>
        <v>2.78480624</v>
      </c>
      <c r="F65" s="630">
        <f t="shared" si="39"/>
        <v>2.717822223</v>
      </c>
      <c r="G65" s="630">
        <f t="shared" si="39"/>
        <v>2.646071446</v>
      </c>
      <c r="H65" s="630">
        <f t="shared" si="39"/>
        <v>2.609440624</v>
      </c>
      <c r="I65" s="630">
        <f t="shared" si="39"/>
        <v>2.517683883</v>
      </c>
      <c r="J65" s="630">
        <f t="shared" si="39"/>
        <v>2.479087366</v>
      </c>
      <c r="K65" s="630">
        <f t="shared" si="39"/>
        <v>2.474872121</v>
      </c>
      <c r="L65" s="630">
        <f t="shared" si="39"/>
        <v>2.13049153</v>
      </c>
      <c r="M65" s="630">
        <f t="shared" si="39"/>
        <v>2.049843621</v>
      </c>
      <c r="N65" s="630">
        <f t="shared" si="39"/>
        <v>2.000302258</v>
      </c>
      <c r="O65" s="630">
        <f t="shared" si="39"/>
        <v>2.234119571</v>
      </c>
      <c r="P65" s="630">
        <f t="shared" si="39"/>
        <v>2.36747446</v>
      </c>
      <c r="Q65" s="630">
        <f t="shared" si="39"/>
        <v>2.220916077</v>
      </c>
      <c r="R65" s="630">
        <f t="shared" si="39"/>
        <v>2.186937676</v>
      </c>
      <c r="S65" s="630">
        <f t="shared" si="39"/>
        <v>2.169017488</v>
      </c>
      <c r="T65" s="630">
        <f t="shared" si="39"/>
        <v>2.203774978</v>
      </c>
      <c r="U65" s="630">
        <f t="shared" si="39"/>
        <v>2.203774978</v>
      </c>
      <c r="V65" s="630">
        <f t="shared" si="39"/>
        <v>2.203774978</v>
      </c>
      <c r="W65" s="630">
        <f t="shared" si="39"/>
        <v>2.203774978</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0.2850246735</v>
      </c>
      <c r="D67" s="410">
        <f t="shared" si="40"/>
        <v>0.2766219725</v>
      </c>
      <c r="E67" s="410">
        <f t="shared" si="40"/>
        <v>0.2787593834</v>
      </c>
      <c r="F67" s="410">
        <f t="shared" si="40"/>
        <v>0.2720542766</v>
      </c>
      <c r="G67" s="410">
        <f t="shared" si="40"/>
        <v>0.2648720166</v>
      </c>
      <c r="H67" s="410">
        <f t="shared" si="40"/>
        <v>0.2612052677</v>
      </c>
      <c r="I67" s="410">
        <f t="shared" si="40"/>
        <v>0.2520204087</v>
      </c>
      <c r="J67" s="410">
        <f t="shared" si="40"/>
        <v>0.2481568935</v>
      </c>
      <c r="K67" s="410">
        <f t="shared" si="40"/>
        <v>0.2477349471</v>
      </c>
      <c r="L67" s="410">
        <f t="shared" si="40"/>
        <v>0.2132624154</v>
      </c>
      <c r="M67" s="410">
        <f t="shared" si="40"/>
        <v>0.2051895517</v>
      </c>
      <c r="N67" s="410">
        <f t="shared" si="40"/>
        <v>0.2002304562</v>
      </c>
      <c r="O67" s="410">
        <f t="shared" si="40"/>
        <v>0.2236355927</v>
      </c>
      <c r="P67" s="410">
        <f t="shared" si="40"/>
        <v>0.2369844304</v>
      </c>
      <c r="Q67" s="410">
        <f t="shared" si="40"/>
        <v>0.2223139216</v>
      </c>
      <c r="R67" s="410">
        <f t="shared" si="40"/>
        <v>0.2189126802</v>
      </c>
      <c r="S67" s="410">
        <f t="shared" si="40"/>
        <v>0.2171188677</v>
      </c>
      <c r="T67" s="410">
        <f t="shared" si="40"/>
        <v>0.2205980959</v>
      </c>
      <c r="U67" s="410">
        <f t="shared" si="40"/>
        <v>0.2205980959</v>
      </c>
      <c r="V67" s="410">
        <f t="shared" si="40"/>
        <v>0.2205980959</v>
      </c>
      <c r="W67" s="410">
        <f t="shared" si="40"/>
        <v>0.2205980959</v>
      </c>
      <c r="X67" s="410">
        <f t="shared" si="40"/>
        <v>0.2205980959</v>
      </c>
      <c r="Y67" s="410">
        <f t="shared" si="40"/>
        <v>0.2205980959</v>
      </c>
      <c r="Z67" s="410">
        <f t="shared" si="40"/>
        <v>0.2205980959</v>
      </c>
      <c r="AA67" s="410">
        <f t="shared" si="40"/>
        <v>0.2205980959</v>
      </c>
      <c r="AB67" s="410">
        <f t="shared" si="40"/>
        <v>0.2205980959</v>
      </c>
      <c r="AC67" s="410">
        <f t="shared" si="40"/>
        <v>0.2205980959</v>
      </c>
      <c r="AD67" s="410">
        <f t="shared" si="40"/>
        <v>0.2205980959</v>
      </c>
      <c r="AE67" s="410">
        <f t="shared" si="40"/>
        <v>0.2205980959</v>
      </c>
      <c r="AF67" s="410">
        <f t="shared" si="40"/>
        <v>0.2205980959</v>
      </c>
      <c r="AG67" s="410">
        <f t="shared" si="40"/>
        <v>0.2205980959</v>
      </c>
      <c r="AH67" s="410">
        <f t="shared" si="40"/>
        <v>0.2205980959</v>
      </c>
      <c r="AI67" s="410">
        <f t="shared" si="40"/>
        <v>0.2205980959</v>
      </c>
      <c r="AJ67" s="410">
        <f t="shared" si="40"/>
        <v>0.2205980959</v>
      </c>
      <c r="AK67" s="410">
        <f t="shared" si="40"/>
        <v>0.2205980959</v>
      </c>
      <c r="AL67" s="410">
        <f t="shared" si="40"/>
        <v>0.2205980959</v>
      </c>
      <c r="AM67" s="410">
        <f t="shared" si="40"/>
        <v>0.2205980959</v>
      </c>
      <c r="AN67" s="410">
        <f t="shared" si="40"/>
        <v>0.2205980959</v>
      </c>
      <c r="AO67" s="410">
        <f t="shared" si="40"/>
        <v>0.2205980959</v>
      </c>
      <c r="AP67" s="410">
        <f t="shared" si="40"/>
        <v>0.2205980959</v>
      </c>
      <c r="AQ67" s="410">
        <f t="shared" si="40"/>
        <v>0.2205980959</v>
      </c>
      <c r="AR67" s="410">
        <f t="shared" si="40"/>
        <v>0.2205980959</v>
      </c>
      <c r="AS67" s="410">
        <f t="shared" si="40"/>
        <v>0.2205980959</v>
      </c>
      <c r="AT67" s="410">
        <f t="shared" si="40"/>
        <v>0.2205980959</v>
      </c>
      <c r="AU67" s="410">
        <f t="shared" si="40"/>
        <v>0.2205980959</v>
      </c>
      <c r="AV67" s="410">
        <f t="shared" si="40"/>
        <v>0.2205980959</v>
      </c>
      <c r="AW67" s="410">
        <f t="shared" si="40"/>
        <v>0.2205980959</v>
      </c>
      <c r="AX67" s="410">
        <f t="shared" si="40"/>
        <v>0.2205980959</v>
      </c>
      <c r="AY67" s="410">
        <f t="shared" si="40"/>
        <v>0.2205980959</v>
      </c>
      <c r="AZ67" s="410">
        <f t="shared" si="40"/>
        <v>0.2205980959</v>
      </c>
      <c r="BA67" s="410">
        <f t="shared" si="40"/>
        <v>0.2205980959</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5.2</v>
      </c>
      <c r="K21" s="637">
        <f>LOOKUP($AZ$22,'Assumptions (T&amp;D) old'!$B$29:$B$36,'Assumptions (T&amp;D) old'!$C$29:$C$36)</f>
        <v>5.2</v>
      </c>
      <c r="L21" s="637">
        <f>LOOKUP($AZ$22,'Assumptions (T&amp;D) old'!$B$29:$B$36,'Assumptions (T&amp;D) old'!$C$29:$C$36)</f>
        <v>5.2</v>
      </c>
      <c r="M21" s="637">
        <f>LOOKUP($AZ$22,'Assumptions (T&amp;D) old'!$B$29:$B$36,'Assumptions (T&amp;D) old'!$C$29:$C$36)</f>
        <v>5.2</v>
      </c>
      <c r="N21" s="637">
        <f>LOOKUP($AZ$22,'Assumptions (T&amp;D) old'!$B$29:$B$36,'Assumptions (T&amp;D) old'!$C$29:$C$36)</f>
        <v>5.2</v>
      </c>
      <c r="O21" s="637">
        <f>LOOKUP($AZ$22,'Assumptions (T&amp;D) old'!$B$29:$B$36,'Assumptions (T&amp;D) old'!$C$29:$C$36)</f>
        <v>5.2</v>
      </c>
      <c r="P21" s="637">
        <f>LOOKUP($AZ$22,'Assumptions (T&amp;D) old'!$B$29:$B$36,'Assumptions (T&amp;D) old'!$C$29:$C$36)</f>
        <v>5.2</v>
      </c>
      <c r="Q21" s="637">
        <f>LOOKUP($AZ$22,'Assumptions (T&amp;D) old'!$B$29:$B$36,'Assumptions (T&amp;D) old'!$C$29:$C$36)</f>
        <v>5.2</v>
      </c>
      <c r="R21" s="637">
        <f>LOOKUP($AZ$22,'Assumptions (T&amp;D) old'!$B$29:$B$36,'Assumptions (T&amp;D) old'!$C$29:$C$36)</f>
        <v>5.2</v>
      </c>
      <c r="S21" s="637">
        <f>LOOKUP($AZ$22,'Assumptions (T&amp;D) old'!$B$29:$B$36,'Assumptions (T&amp;D) old'!$C$29:$C$36)</f>
        <v>5.2</v>
      </c>
      <c r="T21" s="637">
        <f>LOOKUP($AZ$22,'Assumptions (T&amp;D) old'!$B$29:$B$36,'Assumptions (T&amp;D) old'!$C$29:$C$36)</f>
        <v>5.2</v>
      </c>
      <c r="U21" s="637">
        <f>LOOKUP($AZ$22,'Assumptions (T&amp;D) old'!$B$29:$B$36,'Assumptions (T&amp;D) old'!$C$29:$C$36)</f>
        <v>5.2</v>
      </c>
      <c r="V21" s="637">
        <f>LOOKUP($AZ$22,'Assumptions (T&amp;D) old'!$B$29:$B$36,'Assumptions (T&amp;D) old'!$C$29:$C$36)</f>
        <v>5.2</v>
      </c>
      <c r="W21" s="637">
        <f>LOOKUP($AZ$22,'Assumptions (T&amp;D) old'!$B$29:$B$36,'Assumptions (T&amp;D) old'!$C$29:$C$36)</f>
        <v>5.2</v>
      </c>
      <c r="X21" s="637">
        <f>LOOKUP($AZ$22,'Assumptions (T&amp;D) old'!$B$29:$B$36,'Assumptions (T&amp;D) old'!$C$29:$C$36)</f>
        <v>5.2</v>
      </c>
      <c r="Y21" s="637">
        <f>LOOKUP($AZ$22,'Assumptions (T&amp;D) old'!$B$29:$B$36,'Assumptions (T&amp;D) old'!$C$29:$C$36)</f>
        <v>5.2</v>
      </c>
      <c r="Z21" s="637">
        <f>LOOKUP($AZ$22,'Assumptions (T&amp;D) old'!$B$29:$B$36,'Assumptions (T&amp;D) old'!$C$29:$C$36)</f>
        <v>5.2</v>
      </c>
      <c r="AA21" s="637">
        <f>LOOKUP($AZ$22,'Assumptions (T&amp;D) old'!$B$29:$B$36,'Assumptions (T&amp;D) old'!$C$29:$C$36)</f>
        <v>5.2</v>
      </c>
      <c r="AB21" s="637">
        <f>LOOKUP($AZ$22,'Assumptions (T&amp;D) old'!$B$29:$B$36,'Assumptions (T&amp;D) old'!$C$29:$C$36)</f>
        <v>5.2</v>
      </c>
      <c r="AC21" s="637">
        <f>LOOKUP($AZ$22,'Assumptions (T&amp;D) old'!$B$29:$B$36,'Assumptions (T&amp;D) old'!$C$29:$C$36)</f>
        <v>5.2</v>
      </c>
      <c r="AD21" s="637">
        <f>LOOKUP($AZ$22,'Assumptions (T&amp;D) old'!$B$29:$B$36,'Assumptions (T&amp;D) old'!$C$29:$C$36)</f>
        <v>5.2</v>
      </c>
      <c r="AE21" s="637">
        <f>LOOKUP($AZ$22,'Assumptions (T&amp;D) old'!$B$29:$B$36,'Assumptions (T&amp;D) old'!$C$29:$C$36)</f>
        <v>5.2</v>
      </c>
      <c r="AF21" s="637">
        <f>LOOKUP($AZ$22,'Assumptions (T&amp;D) old'!$B$29:$B$36,'Assumptions (T&amp;D) old'!$C$29:$C$36)</f>
        <v>5.2</v>
      </c>
      <c r="AG21" s="637">
        <f>LOOKUP($AZ$22,'Assumptions (T&amp;D) old'!$B$29:$B$36,'Assumptions (T&amp;D) old'!$C$29:$C$36)</f>
        <v>5.2</v>
      </c>
      <c r="AH21" s="637">
        <f>LOOKUP($AZ$22,'Assumptions (T&amp;D) old'!$B$29:$B$36,'Assumptions (T&amp;D) old'!$C$29:$C$36)</f>
        <v>5.2</v>
      </c>
      <c r="AI21" s="637">
        <f>LOOKUP($AZ$22,'Assumptions (T&amp;D) old'!$B$29:$B$36,'Assumptions (T&amp;D) old'!$C$29:$C$36)</f>
        <v>5.2</v>
      </c>
      <c r="AJ21" s="637">
        <f>LOOKUP($AZ$22,'Assumptions (T&amp;D) old'!$B$29:$B$36,'Assumptions (T&amp;D) old'!$C$29:$C$36)</f>
        <v>5.2</v>
      </c>
      <c r="AK21" s="637">
        <f>LOOKUP($AZ$22,'Assumptions (T&amp;D) old'!$B$29:$B$36,'Assumptions (T&amp;D) old'!$C$29:$C$36)</f>
        <v>5.2</v>
      </c>
      <c r="AL21" s="637">
        <f>LOOKUP($AZ$22,'Assumptions (T&amp;D) old'!$B$29:$B$36,'Assumptions (T&amp;D) old'!$C$29:$C$36)</f>
        <v>5.2</v>
      </c>
      <c r="AM21" s="637">
        <f>LOOKUP($AZ$22,'Assumptions (T&amp;D) old'!$B$29:$B$36,'Assumptions (T&amp;D) old'!$C$29:$C$36)</f>
        <v>5.2</v>
      </c>
      <c r="AN21" s="637">
        <f>LOOKUP($AZ$22,'Assumptions (T&amp;D) old'!$B$29:$B$36,'Assumptions (T&amp;D) old'!$C$29:$C$36)</f>
        <v>5.2</v>
      </c>
      <c r="AO21" s="637">
        <f>LOOKUP($AZ$22,'Assumptions (T&amp;D) old'!$B$29:$B$36,'Assumptions (T&amp;D) old'!$C$29:$C$36)</f>
        <v>5.2</v>
      </c>
      <c r="AP21" s="637">
        <f>LOOKUP($AZ$22,'Assumptions (T&amp;D) old'!$B$29:$B$36,'Assumptions (T&amp;D) old'!$C$29:$C$36)</f>
        <v>5.2</v>
      </c>
      <c r="AQ21" s="637">
        <f>LOOKUP($AZ$22,'Assumptions (T&amp;D) old'!$B$29:$B$36,'Assumptions (T&amp;D) old'!$C$29:$C$36)</f>
        <v>5.2</v>
      </c>
      <c r="AR21" s="637">
        <f>LOOKUP($AZ$22,'Assumptions (T&amp;D) old'!$B$29:$B$36,'Assumptions (T&amp;D) old'!$C$29:$C$36)</f>
        <v>5.2</v>
      </c>
      <c r="AS21" s="637">
        <f>LOOKUP($AZ$22,'Assumptions (T&amp;D) old'!$B$29:$B$36,'Assumptions (T&amp;D) old'!$C$29:$C$36)</f>
        <v>5.2</v>
      </c>
      <c r="AT21" s="637">
        <f>LOOKUP($AZ$22,'Assumptions (T&amp;D) old'!$B$29:$B$36,'Assumptions (T&amp;D) old'!$C$29:$C$36)</f>
        <v>5.2</v>
      </c>
      <c r="AU21" s="637">
        <f>LOOKUP($AZ$22,'Assumptions (T&amp;D) old'!$B$29:$B$36,'Assumptions (T&amp;D) old'!$C$29:$C$36)</f>
        <v>5.2</v>
      </c>
      <c r="AV21" s="637">
        <f>LOOKUP($AZ$22,'Assumptions (T&amp;D) old'!$B$29:$B$36,'Assumptions (T&amp;D) old'!$C$29:$C$36)</f>
        <v>5.2</v>
      </c>
      <c r="AW21" s="637">
        <f>LOOKUP($AZ$22,'Assumptions (T&amp;D) old'!$B$29:$B$36,'Assumptions (T&amp;D) old'!$C$29:$C$36)</f>
        <v>5.2</v>
      </c>
      <c r="AX21" s="637">
        <f>LOOKUP($AZ$22,'Assumptions (T&amp;D) old'!$B$29:$B$36,'Assumptions (T&amp;D) old'!$C$29:$C$36)</f>
        <v>5.2</v>
      </c>
      <c r="AY21" s="637">
        <f>LOOKUP($AZ$22,'Assumptions (T&amp;D) old'!$B$29:$B$36,'Assumptions (T&amp;D) old'!$C$29:$C$36)</f>
        <v>5.2</v>
      </c>
      <c r="AZ21" s="637">
        <f>LOOKUP($AZ$22,'Assumptions (T&amp;D) old'!$B$29:$B$36,'Assumptions (T&amp;D) old'!$C$29:$C$36)</f>
        <v>5.2</v>
      </c>
    </row>
    <row r="22">
      <c r="A22" s="78" t="s">
        <v>828</v>
      </c>
      <c r="B22" s="642">
        <f>(Model!C673+Model!C898)/SUM(Model!C9,Model!C428,Model!C673,Model!C898,Model!C1123,Model!C1350)</f>
        <v>0.01927840607</v>
      </c>
      <c r="C22" s="642">
        <f>(Model!D673+Model!D898)/SUM(Model!D9,Model!D428,Model!D673,Model!D898,Model!D1123,Model!D1350)</f>
        <v>0.01985776412</v>
      </c>
      <c r="D22" s="642">
        <f>(Model!E673+Model!E898)/SUM(Model!E9,Model!E428,Model!E673,Model!E898,Model!E1123,Model!E1350)</f>
        <v>0.02360597671</v>
      </c>
      <c r="E22" s="642">
        <f>(Model!F673+Model!F898)/SUM(Model!F9,Model!F428,Model!F673,Model!F898,Model!F1123,Model!F1350)</f>
        <v>0.02298870794</v>
      </c>
      <c r="F22" s="642">
        <f>(Model!G673+Model!G898)/SUM(Model!G9,Model!G428,Model!G673,Model!G898,Model!G1123,Model!G1350)</f>
        <v>0.02517902986</v>
      </c>
      <c r="G22" s="644">
        <f>(Model!H673+Model!H898)/SUM(Model!H9,Model!H428,Model!H673,Model!H898,Model!H1123,Model!H1350)</f>
        <v>0.02431480065</v>
      </c>
      <c r="H22" s="644">
        <f>(Model!I673+Model!I898)/SUM(Model!I9,Model!I428,Model!I673,Model!I898,Model!I1123,Model!I1350)</f>
        <v>0.02535820918</v>
      </c>
      <c r="I22" s="644">
        <f>(Model!J673+Model!J898)/SUM(Model!J9,Model!J428,Model!J673,Model!J898,Model!J1123,Model!J1350)</f>
        <v>0.03000023157</v>
      </c>
      <c r="J22" s="644">
        <f>(Model!K673+Model!K898)/SUM(Model!K9,Model!K428,Model!K673,Model!K898,Model!K1123,Model!K1350)</f>
        <v>0.02942254028</v>
      </c>
      <c r="K22" s="642">
        <f>(Model!L673+Model!L898)/SUM(Model!L9,Model!L428,Model!L673,Model!L898,Model!L1123,Model!L1350)</f>
        <v>0.0327081881</v>
      </c>
      <c r="L22" s="642">
        <f>(Model!M673+Model!M898)/SUM(Model!M9,Model!M428,Model!M673,Model!M898,Model!M1123,Model!M1350)</f>
        <v>0.03424157469</v>
      </c>
      <c r="M22" s="642">
        <f>(Model!N673+Model!N898)/SUM(Model!N9,Model!N428,Model!N673,Model!N898,Model!N1123,Model!N1350)</f>
        <v>0.04531740919</v>
      </c>
      <c r="N22" s="642">
        <f>(Model!O673+Model!O898)/SUM(Model!O9,Model!O428,Model!O673,Model!O898,Model!O1123,Model!O1350)</f>
        <v>0.05999598621</v>
      </c>
      <c r="O22" s="642">
        <f>(Model!P673+Model!P898)/SUM(Model!P9,Model!P428,Model!P673,Model!P898,Model!P1123,Model!P1350)</f>
        <v>0.08780175925</v>
      </c>
      <c r="P22" s="642">
        <f>(Model!Q673+Model!Q898)/SUM(Model!Q9,Model!Q428,Model!Q673,Model!Q898,Model!Q1123,Model!Q1350)</f>
        <v>0.1177645646</v>
      </c>
      <c r="Q22" s="642">
        <f>(Model!R673+Model!R898)/SUM(Model!R9,Model!R428,Model!R673,Model!R898,Model!R1123,Model!R1350)</f>
        <v>0.1405908535</v>
      </c>
      <c r="R22" s="642">
        <f>(Model!S673+Model!S898)/SUM(Model!S9,Model!S428,Model!S673,Model!S898,Model!S1123,Model!S1350)</f>
        <v>0.17049221</v>
      </c>
      <c r="S22" s="642">
        <f>(Model!T673+Model!T898)/SUM(Model!T9,Model!T428,Model!T673,Model!T898,Model!T1123,Model!T1350)</f>
        <v>0.1870218172</v>
      </c>
      <c r="T22" s="642">
        <f>(Model!U673+Model!U898)/SUM(Model!U9,Model!U428,Model!U673,Model!U898,Model!U1123,Model!U1350)</f>
        <v>0.2206483811</v>
      </c>
      <c r="U22" s="642">
        <f>(Model!V673+Model!V898)/SUM(Model!V9,Model!V428,Model!V673,Model!V898,Model!V1123,Model!V1350)</f>
        <v>0.2365541917</v>
      </c>
      <c r="V22" s="642">
        <f>(Model!W673+Model!W898)/SUM(Model!W9,Model!W428,Model!W673,Model!W898,Model!W1123,Model!W1350)</f>
        <v>0.2365541917</v>
      </c>
      <c r="W22" s="642">
        <f>(Model!X673+Model!X898)/SUM(Model!X9,Model!X428,Model!X673,Model!X898,Model!X1123,Model!X1350)</f>
        <v>0.254084137</v>
      </c>
      <c r="X22" s="642">
        <f>(Model!Y673+Model!Y898)/SUM(Model!Y9,Model!Y428,Model!Y673,Model!Y898,Model!Y1123,Model!Y1350)</f>
        <v>0.2697864613</v>
      </c>
      <c r="Y22" s="642">
        <f>(Model!Z673+Model!Z898)/SUM(Model!Z9,Model!Z428,Model!Z673,Model!Z898,Model!Z1123,Model!Z1350)</f>
        <v>0.2839328174</v>
      </c>
      <c r="Z22" s="642">
        <f>(Model!AA673+Model!AA898)/SUM(Model!AA9,Model!AA428,Model!AA673,Model!AA898,Model!AA1123,Model!AA1350)</f>
        <v>0.2967435626</v>
      </c>
      <c r="AA22" s="642">
        <f>(Model!AB673+Model!AB898)/SUM(Model!AB9,Model!AB428,Model!AB673,Model!AB898,Model!AB1123,Model!AB1350)</f>
        <v>0.3083993202</v>
      </c>
      <c r="AB22" s="642">
        <f>(Model!AC673+Model!AC898)/SUM(Model!AC9,Model!AC428,Model!AC673,Model!AC898,Model!AC1123,Model!AC1350)</f>
        <v>0.3190495494</v>
      </c>
      <c r="AC22" s="642">
        <f>(Model!AD673+Model!AD898)/SUM(Model!AD9,Model!AD428,Model!AD673,Model!AD898,Model!AD1123,Model!AD1350)</f>
        <v>0.3288189884</v>
      </c>
      <c r="AD22" s="642">
        <f>(Model!AE673+Model!AE898)/SUM(Model!AE9,Model!AE428,Model!AE673,Model!AE898,Model!AE1123,Model!AE1350)</f>
        <v>0.3378125623</v>
      </c>
      <c r="AE22" s="642">
        <f>(Model!AF673+Model!AF898)/SUM(Model!AF9,Model!AF428,Model!AF673,Model!AF898,Model!AF1123,Model!AF1350)</f>
        <v>0.3461191673</v>
      </c>
      <c r="AF22" s="642">
        <f>(Model!AG673+Model!AG898)/SUM(Model!AG9,Model!AG428,Model!AG673,Model!AG898,Model!AG1123,Model!AG1350)</f>
        <v>0.3538146184</v>
      </c>
      <c r="AG22" s="642">
        <f>(Model!AH673+Model!AH898)/SUM(Model!AH9,Model!AH428,Model!AH673,Model!AH898,Model!AH1123,Model!AH1350)</f>
        <v>0.3609639703</v>
      </c>
      <c r="AH22" s="642">
        <f>(Model!AI673+Model!AI898)/SUM(Model!AI9,Model!AI428,Model!AI673,Model!AI898,Model!AI1123,Model!AI1350)</f>
        <v>0.3676233612</v>
      </c>
      <c r="AI22" s="642">
        <f>(Model!AJ673+Model!AJ898)/SUM(Model!AJ9,Model!AJ428,Model!AJ673,Model!AJ898,Model!AJ1123,Model!AJ1350)</f>
        <v>0.3738414895</v>
      </c>
      <c r="AJ22" s="642">
        <f>(Model!AK673+Model!AK898)/SUM(Model!AK9,Model!AK428,Model!AK673,Model!AK898,Model!AK1123,Model!AK1350)</f>
        <v>0.379660807</v>
      </c>
      <c r="AK22" s="642">
        <f>(Model!AL673+Model!AL898)/SUM(Model!AL9,Model!AL428,Model!AL673,Model!AL898,Model!AL1123,Model!AL1350)</f>
        <v>0.3851184892</v>
      </c>
      <c r="AL22" s="642">
        <f>(Model!AM673+Model!AM898)/SUM(Model!AM9,Model!AM428,Model!AM673,Model!AM898,Model!AM1123,Model!AM1350)</f>
        <v>0.3902472304</v>
      </c>
      <c r="AM22" s="642">
        <f>(Model!AN673+Model!AN898)/SUM(Model!AN9,Model!AN428,Model!AN673,Model!AN898,Model!AN1123,Model!AN1350)</f>
        <v>0.3950758991</v>
      </c>
      <c r="AN22" s="642">
        <f>(Model!AO673+Model!AO898)/SUM(Model!AO9,Model!AO428,Model!AO673,Model!AO898,Model!AO1123,Model!AO1350)</f>
        <v>0.3996300817</v>
      </c>
      <c r="AO22" s="642">
        <f>(Model!AP673+Model!AP898)/SUM(Model!AP9,Model!AP428,Model!AP673,Model!AP898,Model!AP1123,Model!AP1350)</f>
        <v>0.4039325363</v>
      </c>
      <c r="AP22" s="642">
        <f>(Model!AQ673+Model!AQ898)/SUM(Model!AQ9,Model!AQ428,Model!AQ673,Model!AQ898,Model!AQ1123,Model!AQ1350)</f>
        <v>0.4080035725</v>
      </c>
      <c r="AQ22" s="642">
        <f>(Model!AR673+Model!AR898)/SUM(Model!AR9,Model!AR428,Model!AR673,Model!AR898,Model!AR1123,Model!AR1350)</f>
        <v>0.4118613726</v>
      </c>
      <c r="AR22" s="642">
        <f>(Model!AS673+Model!AS898)/SUM(Model!AS9,Model!AS428,Model!AS673,Model!AS898,Model!AS1123,Model!AS1350)</f>
        <v>0.4155222624</v>
      </c>
      <c r="AS22" s="642">
        <f>(Model!AT673+Model!AT898)/SUM(Model!AT9,Model!AT428,Model!AT673,Model!AT898,Model!AT1123,Model!AT1350)</f>
        <v>0.4190009429</v>
      </c>
      <c r="AT22" s="642">
        <f>(Model!AU673+Model!AU898)/SUM(Model!AU9,Model!AU428,Model!AU673,Model!AU898,Model!AU1123,Model!AU1350)</f>
        <v>0.4223106872</v>
      </c>
      <c r="AU22" s="642">
        <f>(Model!AV673+Model!AV898)/SUM(Model!AV9,Model!AV428,Model!AV673,Model!AV898,Model!AV1123,Model!AV1350)</f>
        <v>0.4254635097</v>
      </c>
      <c r="AV22" s="642">
        <f>(Model!AW673+Model!AW898)/SUM(Model!AW9,Model!AW428,Model!AW673,Model!AW898,Model!AW1123,Model!AW1350)</f>
        <v>0.4284703118</v>
      </c>
      <c r="AW22" s="642">
        <f>(Model!AX673+Model!AX898)/SUM(Model!AX9,Model!AX428,Model!AX673,Model!AX898,Model!AX1123,Model!AX1350)</f>
        <v>0.4313410083</v>
      </c>
      <c r="AX22" s="642">
        <f>(Model!AY673+Model!AY898)/SUM(Model!AY9,Model!AY428,Model!AY673,Model!AY898,Model!AY1123,Model!AY1350)</f>
        <v>0.434084636</v>
      </c>
      <c r="AY22" s="642">
        <f>(Model!AZ673+Model!AZ898)/SUM(Model!AZ9,Model!AZ428,Model!AZ673,Model!AZ898,Model!AZ1123,Model!AZ1350)</f>
        <v>0.4367094491</v>
      </c>
      <c r="AZ22" s="642">
        <f>(Model!BA673+Model!BA898)/SUM(Model!BA9,Model!BA428,Model!BA673,Model!BA898,Model!BA1123,Model!BA1350)</f>
        <v>0.4392230021</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2.143530278</v>
      </c>
      <c r="K23" s="637">
        <f t="shared" si="18"/>
        <v>2.000633176</v>
      </c>
      <c r="L23" s="637">
        <f t="shared" si="18"/>
        <v>3.860242389</v>
      </c>
      <c r="M23" s="637">
        <f t="shared" si="18"/>
        <v>3.025750394</v>
      </c>
      <c r="N23" s="637">
        <f t="shared" si="18"/>
        <v>8.169874565</v>
      </c>
      <c r="O23" s="637">
        <f t="shared" si="18"/>
        <v>14.48054933</v>
      </c>
      <c r="P23" s="637">
        <f t="shared" si="18"/>
        <v>12.41738111</v>
      </c>
      <c r="Q23" s="637">
        <f t="shared" si="18"/>
        <v>14.00866658</v>
      </c>
      <c r="R23" s="637">
        <f t="shared" si="18"/>
        <v>14.01427769</v>
      </c>
      <c r="S23" s="637">
        <f t="shared" ref="S23:AZ23" si="19">AVERAGE(M23:R23)</f>
        <v>11.01941661</v>
      </c>
      <c r="T23" s="637">
        <f t="shared" si="19"/>
        <v>12.35169432</v>
      </c>
      <c r="U23" s="637">
        <f t="shared" si="19"/>
        <v>13.04866427</v>
      </c>
      <c r="V23" s="637">
        <f t="shared" si="19"/>
        <v>12.81001676</v>
      </c>
      <c r="W23" s="637">
        <f t="shared" si="19"/>
        <v>12.87545604</v>
      </c>
      <c r="X23" s="637">
        <f t="shared" si="19"/>
        <v>12.68658762</v>
      </c>
      <c r="Y23" s="637">
        <f t="shared" si="19"/>
        <v>12.46530594</v>
      </c>
      <c r="Z23" s="637">
        <f t="shared" si="19"/>
        <v>12.70628749</v>
      </c>
      <c r="AA23" s="637">
        <f t="shared" si="19"/>
        <v>12.76538635</v>
      </c>
      <c r="AB23" s="637">
        <f t="shared" si="19"/>
        <v>12.71817337</v>
      </c>
      <c r="AC23" s="637">
        <f t="shared" si="19"/>
        <v>12.70286613</v>
      </c>
      <c r="AD23" s="637">
        <f t="shared" si="19"/>
        <v>12.67410115</v>
      </c>
      <c r="AE23" s="637">
        <f t="shared" si="19"/>
        <v>12.67202007</v>
      </c>
      <c r="AF23" s="637">
        <f t="shared" si="19"/>
        <v>12.70647243</v>
      </c>
      <c r="AG23" s="637">
        <f t="shared" si="19"/>
        <v>12.70650325</v>
      </c>
      <c r="AH23" s="637">
        <f t="shared" si="19"/>
        <v>12.6966894</v>
      </c>
      <c r="AI23" s="637">
        <f t="shared" si="19"/>
        <v>12.69310874</v>
      </c>
      <c r="AJ23" s="637">
        <f t="shared" si="19"/>
        <v>12.69148251</v>
      </c>
      <c r="AK23" s="637">
        <f t="shared" si="19"/>
        <v>12.6943794</v>
      </c>
      <c r="AL23" s="637">
        <f t="shared" si="19"/>
        <v>12.69810595</v>
      </c>
      <c r="AM23" s="637">
        <f t="shared" si="19"/>
        <v>12.69671154</v>
      </c>
      <c r="AN23" s="637">
        <f t="shared" si="19"/>
        <v>12.69507959</v>
      </c>
      <c r="AO23" s="637">
        <f t="shared" si="19"/>
        <v>12.69481129</v>
      </c>
      <c r="AP23" s="637">
        <f t="shared" si="19"/>
        <v>12.69509505</v>
      </c>
      <c r="AQ23" s="637">
        <f t="shared" si="19"/>
        <v>12.69569714</v>
      </c>
      <c r="AR23" s="637">
        <f t="shared" si="19"/>
        <v>12.69591676</v>
      </c>
      <c r="AS23" s="637">
        <f t="shared" si="19"/>
        <v>12.69555189</v>
      </c>
      <c r="AT23" s="637">
        <f t="shared" si="19"/>
        <v>12.69535862</v>
      </c>
      <c r="AU23" s="637">
        <f t="shared" si="19"/>
        <v>12.69540512</v>
      </c>
      <c r="AV23" s="637">
        <f t="shared" si="19"/>
        <v>12.6955041</v>
      </c>
      <c r="AW23" s="637">
        <f t="shared" si="19"/>
        <v>12.69557227</v>
      </c>
      <c r="AX23" s="637">
        <f t="shared" si="19"/>
        <v>12.69555146</v>
      </c>
      <c r="AY23" s="637">
        <f t="shared" si="19"/>
        <v>12.69549058</v>
      </c>
      <c r="AZ23" s="637">
        <f t="shared" si="19"/>
        <v>12.69548036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1135</v>
      </c>
      <c r="C27" s="647">
        <f>Model!D672</f>
        <v>1201.6</v>
      </c>
      <c r="D27" s="647">
        <f>Model!E672</f>
        <v>1312.4</v>
      </c>
      <c r="E27" s="647">
        <f>Model!F672</f>
        <v>1496.8</v>
      </c>
      <c r="F27" s="647">
        <f>Model!G672</f>
        <v>1578.3</v>
      </c>
      <c r="G27" s="647">
        <f>Model!H672</f>
        <v>1634.1</v>
      </c>
      <c r="H27" s="647">
        <f>Model!I672</f>
        <v>1846.1</v>
      </c>
      <c r="I27" s="647">
        <f>Model!J672</f>
        <v>1898.1</v>
      </c>
      <c r="J27" s="647">
        <f>Model!K672</f>
        <v>1963.1</v>
      </c>
      <c r="K27" s="647">
        <f>Model!L672</f>
        <v>2252.5</v>
      </c>
      <c r="L27" s="647">
        <f>Model!M672</f>
        <v>2391.5</v>
      </c>
      <c r="M27" s="647">
        <f>Model!N672</f>
        <v>3313.3</v>
      </c>
      <c r="N27" s="647">
        <f>Model!O672</f>
        <v>5281.5</v>
      </c>
      <c r="O27" s="647">
        <f>Model!P672</f>
        <v>5279.9</v>
      </c>
      <c r="P27" s="647">
        <f>Model!Q672</f>
        <v>5468.4</v>
      </c>
      <c r="Q27" s="647">
        <f>Model!R672</f>
        <v>5717.2</v>
      </c>
      <c r="R27" s="647">
        <f>Model!S672</f>
        <v>5699.2</v>
      </c>
      <c r="S27" s="647">
        <f>Model!T672</f>
        <v>5876</v>
      </c>
      <c r="T27" s="647">
        <f>Model!U672</f>
        <v>6077.8</v>
      </c>
      <c r="U27" s="647">
        <f>Model!V672</f>
        <v>6077.8</v>
      </c>
      <c r="V27" s="648">
        <f>Model!W672</f>
        <v>6077.8</v>
      </c>
      <c r="W27" s="648">
        <f>Model!X672</f>
        <v>6470.367436</v>
      </c>
      <c r="X27" s="648">
        <f>Model!Y672</f>
        <v>6862.934873</v>
      </c>
      <c r="Y27" s="648">
        <f>Model!Z672</f>
        <v>7255.502309</v>
      </c>
      <c r="Z27" s="648">
        <f>Model!AA672</f>
        <v>7648.069746</v>
      </c>
      <c r="AA27" s="648">
        <f>Model!AB672</f>
        <v>8040.637182</v>
      </c>
      <c r="AB27" s="648">
        <f>Model!AC672</f>
        <v>8433.204619</v>
      </c>
      <c r="AC27" s="648">
        <f>Model!AD672</f>
        <v>8825.772055</v>
      </c>
      <c r="AD27" s="648">
        <f>Model!AE672</f>
        <v>9218.339492</v>
      </c>
      <c r="AE27" s="648">
        <f>Model!AF672</f>
        <v>9610.906928</v>
      </c>
      <c r="AF27" s="648">
        <f>Model!AG672</f>
        <v>10003.47436</v>
      </c>
      <c r="AG27" s="648">
        <f>Model!AH672</f>
        <v>10396.0418</v>
      </c>
      <c r="AH27" s="648">
        <f>Model!AI672</f>
        <v>10788.60924</v>
      </c>
      <c r="AI27" s="648">
        <f>Model!AJ672</f>
        <v>11181.17667</v>
      </c>
      <c r="AJ27" s="648">
        <f>Model!AK672</f>
        <v>11573.74411</v>
      </c>
      <c r="AK27" s="648">
        <f>Model!AL672</f>
        <v>11966.31155</v>
      </c>
      <c r="AL27" s="648">
        <f>Model!AM672</f>
        <v>12358.87898</v>
      </c>
      <c r="AM27" s="648">
        <f>Model!AN672</f>
        <v>12751.44642</v>
      </c>
      <c r="AN27" s="648">
        <f>Model!AO672</f>
        <v>13144.01386</v>
      </c>
      <c r="AO27" s="648">
        <f>Model!AP672</f>
        <v>13536.58129</v>
      </c>
      <c r="AP27" s="648">
        <f>Model!AQ672</f>
        <v>13929.14873</v>
      </c>
      <c r="AQ27" s="648">
        <f>Model!AR672</f>
        <v>14321.71617</v>
      </c>
      <c r="AR27" s="648">
        <f>Model!AS672</f>
        <v>14714.2836</v>
      </c>
      <c r="AS27" s="648">
        <f>Model!AT672</f>
        <v>15106.85104</v>
      </c>
      <c r="AT27" s="648">
        <f>Model!AU672</f>
        <v>15499.41848</v>
      </c>
      <c r="AU27" s="648">
        <f>Model!AV672</f>
        <v>15891.98591</v>
      </c>
      <c r="AV27" s="648">
        <f>Model!AW672</f>
        <v>16284.55335</v>
      </c>
      <c r="AW27" s="648">
        <f>Model!AX672</f>
        <v>16677.12079</v>
      </c>
      <c r="AX27" s="648">
        <f>Model!AY672</f>
        <v>17069.68822</v>
      </c>
      <c r="AY27" s="648">
        <f>Model!AZ672</f>
        <v>17462.25566</v>
      </c>
      <c r="AZ27" s="648">
        <f>Model!BA672</f>
        <v>17854.82309</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55</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0.5138410959</v>
      </c>
      <c r="W15" s="208">
        <f>if(Model!X8&gt;0,Model!X9*1000000/(Model!X8*8760),0)</f>
        <v>0.5138410959</v>
      </c>
      <c r="X15" s="208">
        <f>if(Model!Y8&gt;0,Model!Y9*1000000/(Model!Y8*8760),0)</f>
        <v>0.5138410959</v>
      </c>
      <c r="Y15" s="208">
        <f>if(Model!Z8&gt;0,Model!Z9*1000000/(Model!Z8*8760),0)</f>
        <v>0.5138410959</v>
      </c>
      <c r="Z15" s="208">
        <f>if(Model!AA8&gt;0,Model!AA9*1000000/(Model!AA8*8760),0)</f>
        <v>0.5138410959</v>
      </c>
      <c r="AA15" s="208">
        <f>if(Model!AB8&gt;0,Model!AB9*1000000/(Model!AB8*8760),0)</f>
        <v>0.5138410959</v>
      </c>
      <c r="AB15" s="208">
        <f>if(Model!AC8&gt;0,Model!AC9*1000000/(Model!AC8*8760),0)</f>
        <v>0.5138410959</v>
      </c>
      <c r="AC15" s="208">
        <f>if(Model!AD8&gt;0,Model!AD9*1000000/(Model!AD8*8760),0)</f>
        <v>0.5138410959</v>
      </c>
      <c r="AD15" s="208">
        <f>if(Model!AE8&gt;0,Model!AE9*1000000/(Model!AE8*8760),0)</f>
        <v>0.5138410959</v>
      </c>
      <c r="AE15" s="208">
        <f>if(Model!AF8&gt;0,Model!AF9*1000000/(Model!AF8*8760),0)</f>
        <v>0.5138410959</v>
      </c>
      <c r="AF15" s="208">
        <f>if(Model!AG8&gt;0,Model!AG9*1000000/(Model!AG8*8760),0)</f>
        <v>0.5138410959</v>
      </c>
      <c r="AG15" s="208">
        <f>if(Model!AH8&gt;0,Model!AH9*1000000/(Model!AH8*8760),0)</f>
        <v>0.5138410959</v>
      </c>
      <c r="AH15" s="208">
        <f>if(Model!AI8&gt;0,Model!AI9*1000000/(Model!AI8*8760),0)</f>
        <v>0.5138410959</v>
      </c>
      <c r="AI15" s="208">
        <f>if(Model!AJ8&gt;0,Model!AJ9*1000000/(Model!AJ8*8760),0)</f>
        <v>0.5138410959</v>
      </c>
      <c r="AJ15" s="208">
        <f>if(Model!AK8&gt;0,Model!AK9*1000000/(Model!AK8*8760),0)</f>
        <v>0.5138410959</v>
      </c>
      <c r="AK15" s="208">
        <f>if(Model!AL8&gt;0,Model!AL9*1000000/(Model!AL8*8760),0)</f>
        <v>0.5138410959</v>
      </c>
      <c r="AL15" s="208">
        <f>if(Model!AM8&gt;0,Model!AM9*1000000/(Model!AM8*8760),0)</f>
        <v>0.5138410959</v>
      </c>
      <c r="AM15" s="208">
        <f>if(Model!AN8&gt;0,Model!AN9*1000000/(Model!AN8*8760),0)</f>
        <v>0.5138410959</v>
      </c>
      <c r="AN15" s="208">
        <f>if(Model!AO8&gt;0,Model!AO9*1000000/(Model!AO8*8760),0)</f>
        <v>0.5138410959</v>
      </c>
      <c r="AO15" s="208">
        <f>if(Model!AP8&gt;0,Model!AP9*1000000/(Model!AP8*8760),0)</f>
        <v>0.5138410959</v>
      </c>
      <c r="AP15" s="208">
        <f>if(Model!AQ8&gt;0,Model!AQ9*1000000/(Model!AQ8*8760),0)</f>
        <v>0.5138410959</v>
      </c>
      <c r="AQ15" s="208">
        <f>if(Model!AR8&gt;0,Model!AR9*1000000/(Model!AR8*8760),0)</f>
        <v>0.5138410959</v>
      </c>
      <c r="AR15" s="208">
        <f>if(Model!AS8&gt;0,Model!AS9*1000000/(Model!AS8*8760),0)</f>
        <v>0.5138410959</v>
      </c>
      <c r="AS15" s="208">
        <f>if(Model!AT8&gt;0,Model!AT9*1000000/(Model!AT8*8760),0)</f>
        <v>0.5138410959</v>
      </c>
      <c r="AT15" s="208">
        <f>if(Model!AU8&gt;0,Model!AU9*1000000/(Model!AU8*8760),0)</f>
        <v>0.5138410959</v>
      </c>
      <c r="AU15" s="208">
        <f>if(Model!AV8&gt;0,Model!AV9*1000000/(Model!AV8*8760),0)</f>
        <v>0.5138410959</v>
      </c>
      <c r="AV15" s="208">
        <f>if(Model!AW8&gt;0,Model!AW9*1000000/(Model!AW8*8760),0)</f>
        <v>0.5138410959</v>
      </c>
      <c r="AW15" s="208">
        <f>if(Model!AX8&gt;0,Model!AX9*1000000/(Model!AX8*8760),0)</f>
        <v>0.5138410959</v>
      </c>
      <c r="AX15" s="208">
        <f>if(Model!AY8&gt;0,Model!AY9*1000000/(Model!AY8*8760),0)</f>
        <v>0.5138410959</v>
      </c>
      <c r="AY15" s="208">
        <f>if(Model!AZ8&gt;0,Model!AZ9*1000000/(Model!AZ8*8760),0)</f>
        <v>0.5138410959</v>
      </c>
      <c r="AZ15" s="208">
        <f>if(Model!BA8&gt;0,Model!BA9*1000000/(Model!BA8*8760),0)</f>
        <v>0</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22.8767551</v>
      </c>
      <c r="W20" s="177">
        <f t="shared" ref="W20:AZ20" si="7">V20*(1+V50-V21)</f>
        <v>23.26324044</v>
      </c>
      <c r="X20" s="177">
        <f t="shared" si="7"/>
        <v>23.65625514</v>
      </c>
      <c r="Y20" s="177">
        <f t="shared" si="7"/>
        <v>24.05590953</v>
      </c>
      <c r="Z20" s="177">
        <f t="shared" si="7"/>
        <v>24.46231578</v>
      </c>
      <c r="AA20" s="177">
        <f t="shared" si="7"/>
        <v>24.87558795</v>
      </c>
      <c r="AB20" s="177">
        <f t="shared" si="7"/>
        <v>25.29584204</v>
      </c>
      <c r="AC20" s="177">
        <f t="shared" si="7"/>
        <v>25.723196</v>
      </c>
      <c r="AD20" s="177">
        <f t="shared" si="7"/>
        <v>26.15776977</v>
      </c>
      <c r="AE20" s="177">
        <f t="shared" si="7"/>
        <v>26.59968535</v>
      </c>
      <c r="AF20" s="177">
        <f t="shared" si="7"/>
        <v>27.04906675</v>
      </c>
      <c r="AG20" s="177">
        <f t="shared" si="7"/>
        <v>27.5060401</v>
      </c>
      <c r="AH20" s="177">
        <f t="shared" si="7"/>
        <v>27.97073367</v>
      </c>
      <c r="AI20" s="177">
        <f t="shared" si="7"/>
        <v>28.44327788</v>
      </c>
      <c r="AJ20" s="177">
        <f t="shared" si="7"/>
        <v>28.92380537</v>
      </c>
      <c r="AK20" s="177">
        <f t="shared" si="7"/>
        <v>29.41245101</v>
      </c>
      <c r="AL20" s="177">
        <f t="shared" si="7"/>
        <v>29.90935194</v>
      </c>
      <c r="AM20" s="177">
        <f t="shared" si="7"/>
        <v>30.41464763</v>
      </c>
      <c r="AN20" s="177">
        <f t="shared" si="7"/>
        <v>30.9284799</v>
      </c>
      <c r="AO20" s="177">
        <f t="shared" si="7"/>
        <v>31.45099299</v>
      </c>
      <c r="AP20" s="177">
        <f t="shared" si="7"/>
        <v>31.98233353</v>
      </c>
      <c r="AQ20" s="177">
        <f t="shared" si="7"/>
        <v>32.52265066</v>
      </c>
      <c r="AR20" s="177">
        <f t="shared" si="7"/>
        <v>33.07209604</v>
      </c>
      <c r="AS20" s="177">
        <f t="shared" si="7"/>
        <v>33.63082388</v>
      </c>
      <c r="AT20" s="177">
        <f t="shared" si="7"/>
        <v>34.19899101</v>
      </c>
      <c r="AU20" s="177">
        <f t="shared" si="7"/>
        <v>34.77675688</v>
      </c>
      <c r="AV20" s="177">
        <f t="shared" si="7"/>
        <v>35.36428366</v>
      </c>
      <c r="AW20" s="177">
        <f t="shared" si="7"/>
        <v>35.96173627</v>
      </c>
      <c r="AX20" s="177">
        <f t="shared" si="7"/>
        <v>36.56928238</v>
      </c>
      <c r="AY20" s="177">
        <f t="shared" si="7"/>
        <v>37.18709251</v>
      </c>
      <c r="AZ20" s="177">
        <f t="shared" si="7"/>
        <v>37.81534008</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11.05401524</v>
      </c>
      <c r="W27" s="177">
        <f t="shared" ref="W27:AZ27" si="17">V27*(1+V50-V28)</f>
        <v>11.25734542</v>
      </c>
      <c r="X27" s="177">
        <f t="shared" si="17"/>
        <v>11.46441571</v>
      </c>
      <c r="Y27" s="177">
        <f t="shared" si="17"/>
        <v>11.67529489</v>
      </c>
      <c r="Z27" s="177">
        <f t="shared" si="17"/>
        <v>11.89005304</v>
      </c>
      <c r="AA27" s="177">
        <f t="shared" si="17"/>
        <v>12.10876149</v>
      </c>
      <c r="AB27" s="177">
        <f t="shared" si="17"/>
        <v>12.33149293</v>
      </c>
      <c r="AC27" s="177">
        <f t="shared" si="17"/>
        <v>12.55832134</v>
      </c>
      <c r="AD27" s="177">
        <f t="shared" si="17"/>
        <v>12.78932208</v>
      </c>
      <c r="AE27" s="177">
        <f t="shared" si="17"/>
        <v>13.02457191</v>
      </c>
      <c r="AF27" s="177">
        <f t="shared" si="17"/>
        <v>13.26414897</v>
      </c>
      <c r="AG27" s="177">
        <f t="shared" si="17"/>
        <v>13.50813288</v>
      </c>
      <c r="AH27" s="177">
        <f t="shared" si="17"/>
        <v>13.75660468</v>
      </c>
      <c r="AI27" s="177">
        <f t="shared" si="17"/>
        <v>14.00964693</v>
      </c>
      <c r="AJ27" s="177">
        <f t="shared" si="17"/>
        <v>14.2673437</v>
      </c>
      <c r="AK27" s="177">
        <f t="shared" si="17"/>
        <v>14.52978061</v>
      </c>
      <c r="AL27" s="177">
        <f t="shared" si="17"/>
        <v>14.79704484</v>
      </c>
      <c r="AM27" s="177">
        <f t="shared" si="17"/>
        <v>15.0692252</v>
      </c>
      <c r="AN27" s="177">
        <f t="shared" si="17"/>
        <v>15.34641211</v>
      </c>
      <c r="AO27" s="177">
        <f t="shared" si="17"/>
        <v>15.62869765</v>
      </c>
      <c r="AP27" s="177">
        <f t="shared" si="17"/>
        <v>15.91617563</v>
      </c>
      <c r="AQ27" s="177">
        <f t="shared" si="17"/>
        <v>16.20894154</v>
      </c>
      <c r="AR27" s="177">
        <f t="shared" si="17"/>
        <v>16.50709266</v>
      </c>
      <c r="AS27" s="177">
        <f t="shared" si="17"/>
        <v>16.81072804</v>
      </c>
      <c r="AT27" s="177">
        <f t="shared" si="17"/>
        <v>17.11994856</v>
      </c>
      <c r="AU27" s="177">
        <f t="shared" si="17"/>
        <v>17.43485696</v>
      </c>
      <c r="AV27" s="177">
        <f t="shared" si="17"/>
        <v>17.75555786</v>
      </c>
      <c r="AW27" s="177">
        <f t="shared" si="17"/>
        <v>18.0821578</v>
      </c>
      <c r="AX27" s="177">
        <f t="shared" si="17"/>
        <v>18.41476531</v>
      </c>
      <c r="AY27" s="177">
        <f t="shared" si="17"/>
        <v>18.75349087</v>
      </c>
      <c r="AZ27" s="177">
        <f t="shared" si="17"/>
        <v>19.09844703</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7.5</v>
      </c>
      <c r="X53" s="252">
        <f t="shared" si="29"/>
        <v>0</v>
      </c>
      <c r="Y53" s="252">
        <f t="shared" si="29"/>
        <v>0</v>
      </c>
      <c r="Z53" s="252">
        <f t="shared" si="29"/>
        <v>0</v>
      </c>
      <c r="AA53" s="252">
        <f t="shared" si="29"/>
        <v>0</v>
      </c>
      <c r="AB53" s="252">
        <f t="shared" si="29"/>
        <v>0</v>
      </c>
      <c r="AC53" s="252">
        <f t="shared" si="29"/>
        <v>0</v>
      </c>
      <c r="AD53" s="252">
        <f t="shared" si="29"/>
        <v>0</v>
      </c>
      <c r="AE53" s="252">
        <f t="shared" si="29"/>
        <v>0</v>
      </c>
      <c r="AF53" s="252">
        <f t="shared" si="29"/>
        <v>55</v>
      </c>
      <c r="AG53" s="252">
        <f t="shared" si="29"/>
        <v>0</v>
      </c>
      <c r="AH53" s="252">
        <f t="shared" si="29"/>
        <v>0</v>
      </c>
      <c r="AI53" s="252">
        <f t="shared" si="29"/>
        <v>0</v>
      </c>
      <c r="AJ53" s="252">
        <f t="shared" si="29"/>
        <v>0</v>
      </c>
      <c r="AK53" s="252">
        <f t="shared" si="29"/>
        <v>0</v>
      </c>
      <c r="AL53" s="252">
        <f t="shared" si="29"/>
        <v>0</v>
      </c>
      <c r="AM53" s="252">
        <f t="shared" si="29"/>
        <v>0</v>
      </c>
      <c r="AN53" s="252">
        <f t="shared" si="29"/>
        <v>0</v>
      </c>
      <c r="AO53" s="252">
        <f t="shared" si="29"/>
        <v>0</v>
      </c>
      <c r="AP53" s="252">
        <f t="shared" si="29"/>
        <v>0</v>
      </c>
      <c r="AQ53" s="252">
        <f t="shared" si="29"/>
        <v>0</v>
      </c>
      <c r="AR53" s="252">
        <f t="shared" si="29"/>
        <v>0</v>
      </c>
      <c r="AS53" s="252">
        <f t="shared" si="29"/>
        <v>0</v>
      </c>
      <c r="AT53" s="252">
        <f t="shared" si="29"/>
        <v>0</v>
      </c>
      <c r="AU53" s="252">
        <f t="shared" si="29"/>
        <v>0</v>
      </c>
      <c r="AV53" s="252">
        <f t="shared" si="29"/>
        <v>0</v>
      </c>
      <c r="AW53" s="252">
        <f t="shared" si="29"/>
        <v>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7.5</v>
      </c>
      <c r="W72" s="252">
        <f t="shared" si="31"/>
        <v>7.5</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2">
        <f t="shared" si="31"/>
        <v>0</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0.0</v>
      </c>
      <c r="W84" s="252">
        <f t="shared" si="31"/>
        <v>0</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0.0</v>
      </c>
      <c r="W85" s="252">
        <f t="shared" si="31"/>
        <v>0</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0.0</v>
      </c>
      <c r="W86" s="252">
        <f t="shared" si="31"/>
        <v>0</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2">
        <f t="shared" si="31"/>
        <v>0</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0.0</v>
      </c>
      <c r="W93" s="252">
        <f t="shared" si="31"/>
        <v>0</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2">
        <f t="shared" si="31"/>
        <v>0</v>
      </c>
      <c r="X95" s="252">
        <f t="shared" ref="X95:BB95" si="71">IF(AND(X$54-$A95&gt;$V$38,SUM($W95:W95)&lt;&gt;$V95),$V95,0)</f>
        <v>0</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0.0</v>
      </c>
      <c r="W97" s="252">
        <f t="shared" si="31"/>
        <v>0</v>
      </c>
      <c r="X97" s="252">
        <f t="shared" ref="X97:BB97" si="73">IF(AND(X$54-$A97&gt;$V$38,SUM($W97:W97)&lt;&gt;$V97),$V97,0)</f>
        <v>0</v>
      </c>
      <c r="Y97" s="252">
        <f t="shared" si="73"/>
        <v>0</v>
      </c>
      <c r="Z97" s="252">
        <f t="shared" si="73"/>
        <v>0</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0.0</v>
      </c>
      <c r="W98" s="252">
        <f t="shared" si="31"/>
        <v>0</v>
      </c>
      <c r="X98" s="252">
        <f t="shared" ref="X98:BB98" si="74">IF(AND(X$54-$A98&gt;$V$38,SUM($W98:W98)&lt;&gt;$V98),$V98,0)</f>
        <v>0</v>
      </c>
      <c r="Y98" s="252">
        <f t="shared" si="74"/>
        <v>0</v>
      </c>
      <c r="Z98" s="252">
        <f t="shared" si="74"/>
        <v>0</v>
      </c>
      <c r="AA98" s="252">
        <f t="shared" si="74"/>
        <v>0</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0.0</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0</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0.0</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0</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55.0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55</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0.0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0</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0.0</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0</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0.0</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0</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0.0</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0</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0.0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0</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0.0</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0</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0.0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0</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0.0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0</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0.0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0</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0.0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0</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5.416666666666664</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36.24999999999998</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0.0</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6026.560087</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0.5817719218</v>
      </c>
      <c r="X17" s="754">
        <f t="shared" si="7"/>
        <v>0.5935438436</v>
      </c>
      <c r="Y17" s="754">
        <f t="shared" si="7"/>
        <v>0.6053157654</v>
      </c>
      <c r="Z17" s="754">
        <f t="shared" si="7"/>
        <v>0.6170876872</v>
      </c>
      <c r="AA17" s="754">
        <f t="shared" si="7"/>
        <v>0.628859609</v>
      </c>
      <c r="AB17" s="754">
        <f t="shared" si="7"/>
        <v>0.6406315308</v>
      </c>
      <c r="AC17" s="754">
        <f t="shared" si="7"/>
        <v>0.6524034526</v>
      </c>
      <c r="AD17" s="754">
        <f t="shared" si="7"/>
        <v>0.6641753744</v>
      </c>
      <c r="AE17" s="754">
        <f t="shared" si="7"/>
        <v>0.6759472962</v>
      </c>
      <c r="AF17" s="754">
        <f t="shared" si="7"/>
        <v>0.687719218</v>
      </c>
      <c r="AG17" s="754">
        <f t="shared" si="7"/>
        <v>0.6994911398</v>
      </c>
      <c r="AH17" s="754">
        <f t="shared" si="7"/>
        <v>0.7112630616</v>
      </c>
      <c r="AI17" s="754">
        <f t="shared" si="7"/>
        <v>0.7230349834</v>
      </c>
      <c r="AJ17" s="754">
        <f t="shared" si="7"/>
        <v>0.7348069052</v>
      </c>
      <c r="AK17" s="754">
        <f t="shared" si="7"/>
        <v>0.746578827</v>
      </c>
      <c r="AL17" s="754">
        <f t="shared" si="7"/>
        <v>0.7583507489</v>
      </c>
      <c r="AM17" s="754">
        <f t="shared" si="7"/>
        <v>0.7701226707</v>
      </c>
      <c r="AN17" s="754">
        <f t="shared" si="7"/>
        <v>0.7818945925</v>
      </c>
      <c r="AO17" s="754">
        <f t="shared" si="7"/>
        <v>0.7936665143</v>
      </c>
      <c r="AP17" s="754">
        <f t="shared" si="7"/>
        <v>0.8054384361</v>
      </c>
      <c r="AQ17" s="539">
        <f t="shared" si="7"/>
        <v>0.8172103579</v>
      </c>
      <c r="AR17" s="539">
        <f t="shared" si="7"/>
        <v>0.8289822797</v>
      </c>
      <c r="AS17" s="539">
        <f t="shared" si="7"/>
        <v>0.8407542015</v>
      </c>
      <c r="AT17" s="539">
        <f t="shared" si="7"/>
        <v>0.8525261233</v>
      </c>
      <c r="AU17" s="539">
        <f t="shared" si="7"/>
        <v>0.8642980451</v>
      </c>
      <c r="AV17" s="539">
        <f t="shared" si="7"/>
        <v>0.8760699669</v>
      </c>
      <c r="AW17" s="539">
        <f t="shared" si="7"/>
        <v>0.8878418887</v>
      </c>
      <c r="AX17" s="539">
        <f t="shared" si="7"/>
        <v>0.8996138105</v>
      </c>
      <c r="AY17" s="539">
        <f t="shared" si="7"/>
        <v>0.9113857323</v>
      </c>
      <c r="AZ17" s="755">
        <f>if(Inputs!$H$5+Inputs!$H$6&gt;0,Inputs!$H$5/(Inputs!$H$5+Inputs!$H$6),0)</f>
        <v>0.9231576541</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0.4182280782</v>
      </c>
      <c r="X18" s="754">
        <f t="shared" si="9"/>
        <v>0.4064561564</v>
      </c>
      <c r="Y18" s="754">
        <f t="shared" si="9"/>
        <v>0.3946842346</v>
      </c>
      <c r="Z18" s="754">
        <f t="shared" si="9"/>
        <v>0.3829123128</v>
      </c>
      <c r="AA18" s="754">
        <f t="shared" si="9"/>
        <v>0.371140391</v>
      </c>
      <c r="AB18" s="754">
        <f t="shared" si="9"/>
        <v>0.3593684692</v>
      </c>
      <c r="AC18" s="754">
        <f t="shared" si="9"/>
        <v>0.3475965474</v>
      </c>
      <c r="AD18" s="754">
        <f t="shared" si="9"/>
        <v>0.3358246256</v>
      </c>
      <c r="AE18" s="754">
        <f t="shared" si="9"/>
        <v>0.3240527038</v>
      </c>
      <c r="AF18" s="754">
        <f t="shared" si="9"/>
        <v>0.312280782</v>
      </c>
      <c r="AG18" s="754">
        <f t="shared" si="9"/>
        <v>0.3005088602</v>
      </c>
      <c r="AH18" s="754">
        <f t="shared" si="9"/>
        <v>0.2887369384</v>
      </c>
      <c r="AI18" s="754">
        <f t="shared" si="9"/>
        <v>0.2769650166</v>
      </c>
      <c r="AJ18" s="754">
        <f t="shared" si="9"/>
        <v>0.2651930948</v>
      </c>
      <c r="AK18" s="754">
        <f t="shared" si="9"/>
        <v>0.253421173</v>
      </c>
      <c r="AL18" s="754">
        <f t="shared" si="9"/>
        <v>0.2416492511</v>
      </c>
      <c r="AM18" s="754">
        <f t="shared" si="9"/>
        <v>0.2298773293</v>
      </c>
      <c r="AN18" s="754">
        <f t="shared" si="9"/>
        <v>0.2181054075</v>
      </c>
      <c r="AO18" s="754">
        <f t="shared" si="9"/>
        <v>0.2063334857</v>
      </c>
      <c r="AP18" s="754">
        <f t="shared" si="9"/>
        <v>0.1945615639</v>
      </c>
      <c r="AQ18" s="539">
        <f t="shared" si="9"/>
        <v>0.1827896421</v>
      </c>
      <c r="AR18" s="539">
        <f t="shared" si="9"/>
        <v>0.1710177203</v>
      </c>
      <c r="AS18" s="539">
        <f t="shared" si="9"/>
        <v>0.1592457985</v>
      </c>
      <c r="AT18" s="539">
        <f t="shared" si="9"/>
        <v>0.1474738767</v>
      </c>
      <c r="AU18" s="539">
        <f t="shared" si="9"/>
        <v>0.1357019549</v>
      </c>
      <c r="AV18" s="539">
        <f t="shared" si="9"/>
        <v>0.1239300331</v>
      </c>
      <c r="AW18" s="539">
        <f t="shared" si="9"/>
        <v>0.1121581113</v>
      </c>
      <c r="AX18" s="539">
        <f t="shared" si="9"/>
        <v>0.1003861895</v>
      </c>
      <c r="AY18" s="539">
        <f t="shared" si="9"/>
        <v>0.08861426771</v>
      </c>
      <c r="AZ18" s="755">
        <f>if(Inputs!$H$5+Inputs!$H$6&gt;0,Inputs!$H$6/(Inputs!$H$5+Inputs!$H$6),0)</f>
        <v>0.0768423459</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0.5199940095</v>
      </c>
      <c r="X20" s="754">
        <f t="shared" si="11"/>
        <v>0.5194965654</v>
      </c>
      <c r="Y20" s="754">
        <f t="shared" si="11"/>
        <v>0.5189991212</v>
      </c>
      <c r="Z20" s="754">
        <f t="shared" si="11"/>
        <v>0.518501677</v>
      </c>
      <c r="AA20" s="754">
        <f t="shared" si="11"/>
        <v>0.5180042329</v>
      </c>
      <c r="AB20" s="754">
        <f t="shared" si="11"/>
        <v>0.5175067887</v>
      </c>
      <c r="AC20" s="754">
        <f t="shared" si="11"/>
        <v>0.5170093445</v>
      </c>
      <c r="AD20" s="754">
        <f t="shared" si="11"/>
        <v>0.5165119004</v>
      </c>
      <c r="AE20" s="754">
        <f t="shared" si="11"/>
        <v>0.5160144562</v>
      </c>
      <c r="AF20" s="754">
        <f t="shared" si="11"/>
        <v>0.515517012</v>
      </c>
      <c r="AG20" s="754">
        <f t="shared" si="11"/>
        <v>0.5150195679</v>
      </c>
      <c r="AH20" s="754">
        <f t="shared" si="11"/>
        <v>0.5145221237</v>
      </c>
      <c r="AI20" s="754">
        <f t="shared" si="11"/>
        <v>0.5140246795</v>
      </c>
      <c r="AJ20" s="754">
        <f t="shared" si="11"/>
        <v>0.5135272354</v>
      </c>
      <c r="AK20" s="754">
        <f t="shared" si="11"/>
        <v>0.5130297912</v>
      </c>
      <c r="AL20" s="754">
        <f t="shared" si="11"/>
        <v>0.512532347</v>
      </c>
      <c r="AM20" s="754">
        <f t="shared" si="11"/>
        <v>0.5120349029</v>
      </c>
      <c r="AN20" s="754">
        <f t="shared" si="11"/>
        <v>0.5115374587</v>
      </c>
      <c r="AO20" s="754">
        <f t="shared" si="11"/>
        <v>0.5110400145</v>
      </c>
      <c r="AP20" s="754">
        <f t="shared" si="11"/>
        <v>0.5105425704</v>
      </c>
      <c r="AQ20" s="539">
        <f t="shared" si="11"/>
        <v>0.5100451262</v>
      </c>
      <c r="AR20" s="539">
        <f t="shared" si="11"/>
        <v>0.509547682</v>
      </c>
      <c r="AS20" s="539">
        <f t="shared" si="11"/>
        <v>0.5090502379</v>
      </c>
      <c r="AT20" s="539">
        <f t="shared" si="11"/>
        <v>0.5085527937</v>
      </c>
      <c r="AU20" s="539">
        <f t="shared" si="11"/>
        <v>0.5080553495</v>
      </c>
      <c r="AV20" s="539">
        <f t="shared" si="11"/>
        <v>0.5075579054</v>
      </c>
      <c r="AW20" s="539">
        <f t="shared" si="11"/>
        <v>0.5070604612</v>
      </c>
      <c r="AX20" s="539">
        <f t="shared" si="11"/>
        <v>0.506563017</v>
      </c>
      <c r="AY20" s="539">
        <f t="shared" si="11"/>
        <v>0.5060655729</v>
      </c>
      <c r="AZ20" s="755">
        <f>Inputs!$B$26</f>
        <v>0.5055681287</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0.08702012025</v>
      </c>
      <c r="X22" s="754">
        <f t="shared" si="14"/>
        <v>0.0840402405</v>
      </c>
      <c r="Y22" s="754">
        <f t="shared" si="14"/>
        <v>0.08106036075</v>
      </c>
      <c r="Z22" s="754">
        <f t="shared" si="14"/>
        <v>0.078080481</v>
      </c>
      <c r="AA22" s="754">
        <f t="shared" si="14"/>
        <v>0.07510060125</v>
      </c>
      <c r="AB22" s="754">
        <f t="shared" si="14"/>
        <v>0.0721207215</v>
      </c>
      <c r="AC22" s="754">
        <f t="shared" si="14"/>
        <v>0.06914084175</v>
      </c>
      <c r="AD22" s="754">
        <f t="shared" si="14"/>
        <v>0.066160962</v>
      </c>
      <c r="AE22" s="754">
        <f t="shared" si="14"/>
        <v>0.06318108225</v>
      </c>
      <c r="AF22" s="754">
        <f t="shared" si="14"/>
        <v>0.0602012025</v>
      </c>
      <c r="AG22" s="754">
        <f t="shared" si="14"/>
        <v>0.05722132275</v>
      </c>
      <c r="AH22" s="754">
        <f t="shared" si="14"/>
        <v>0.054241443</v>
      </c>
      <c r="AI22" s="754">
        <f t="shared" si="14"/>
        <v>0.05126156325</v>
      </c>
      <c r="AJ22" s="754">
        <f t="shared" si="14"/>
        <v>0.0482816835</v>
      </c>
      <c r="AK22" s="754">
        <f t="shared" si="14"/>
        <v>0.04530180375</v>
      </c>
      <c r="AL22" s="754">
        <f t="shared" si="14"/>
        <v>0.042321924</v>
      </c>
      <c r="AM22" s="754">
        <f t="shared" si="14"/>
        <v>0.03934204425</v>
      </c>
      <c r="AN22" s="754">
        <f t="shared" si="14"/>
        <v>0.0363621645</v>
      </c>
      <c r="AO22" s="754">
        <f t="shared" si="14"/>
        <v>0.03338228475</v>
      </c>
      <c r="AP22" s="754">
        <f t="shared" si="14"/>
        <v>0.030402405</v>
      </c>
      <c r="AQ22" s="539">
        <f t="shared" si="14"/>
        <v>0.02742252525</v>
      </c>
      <c r="AR22" s="539">
        <f t="shared" si="14"/>
        <v>0.0244426455</v>
      </c>
      <c r="AS22" s="539">
        <f t="shared" si="14"/>
        <v>0.02146276575</v>
      </c>
      <c r="AT22" s="539">
        <f t="shared" si="14"/>
        <v>0.018482886</v>
      </c>
      <c r="AU22" s="539">
        <f t="shared" si="14"/>
        <v>0.01550300625</v>
      </c>
      <c r="AV22" s="539">
        <f t="shared" si="14"/>
        <v>0.0125231265</v>
      </c>
      <c r="AW22" s="539">
        <f t="shared" si="14"/>
        <v>0.009543246752</v>
      </c>
      <c r="AX22" s="539">
        <f t="shared" si="14"/>
        <v>0.006563367002</v>
      </c>
      <c r="AY22" s="539">
        <f t="shared" si="14"/>
        <v>0.003583487253</v>
      </c>
      <c r="AZ22" s="755">
        <f>Inputs!$B$27</f>
        <v>0.0006036075026</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5742</v>
      </c>
      <c r="X63" s="252">
        <f t="shared" si="45"/>
        <v>0</v>
      </c>
      <c r="Y63" s="252">
        <f t="shared" si="45"/>
        <v>1410.2</v>
      </c>
      <c r="Z63" s="252">
        <f t="shared" si="45"/>
        <v>630.7</v>
      </c>
      <c r="AA63" s="252">
        <f t="shared" si="45"/>
        <v>305.8</v>
      </c>
      <c r="AB63" s="252">
        <f t="shared" si="45"/>
        <v>421.4</v>
      </c>
      <c r="AC63" s="252">
        <f t="shared" si="45"/>
        <v>0</v>
      </c>
      <c r="AD63" s="252">
        <f t="shared" si="45"/>
        <v>125.2</v>
      </c>
      <c r="AE63" s="252">
        <f t="shared" si="45"/>
        <v>207.1</v>
      </c>
      <c r="AF63" s="252">
        <f t="shared" si="45"/>
        <v>51.4</v>
      </c>
      <c r="AG63" s="252">
        <f t="shared" si="45"/>
        <v>695.7</v>
      </c>
      <c r="AH63" s="252">
        <f t="shared" si="45"/>
        <v>218.9</v>
      </c>
      <c r="AI63" s="252">
        <f t="shared" si="45"/>
        <v>351.3</v>
      </c>
      <c r="AJ63" s="252">
        <f t="shared" si="45"/>
        <v>54.2</v>
      </c>
      <c r="AK63" s="252">
        <f t="shared" si="45"/>
        <v>460.7</v>
      </c>
      <c r="AL63" s="252">
        <f t="shared" si="45"/>
        <v>444.5</v>
      </c>
      <c r="AM63" s="252">
        <f t="shared" si="45"/>
        <v>2143.3</v>
      </c>
      <c r="AN63" s="252">
        <f t="shared" si="45"/>
        <v>2615.7</v>
      </c>
      <c r="AO63" s="252">
        <f t="shared" si="45"/>
        <v>5203.1</v>
      </c>
      <c r="AP63" s="252">
        <f t="shared" si="45"/>
        <v>278.2</v>
      </c>
      <c r="AQ63" s="252">
        <f t="shared" si="45"/>
        <v>3892.6</v>
      </c>
      <c r="AR63" s="252">
        <f t="shared" si="45"/>
        <v>1655.6</v>
      </c>
      <c r="AS63" s="252">
        <f t="shared" si="45"/>
        <v>282.4</v>
      </c>
      <c r="AT63" s="252">
        <f t="shared" si="45"/>
        <v>46.6</v>
      </c>
      <c r="AU63" s="252">
        <f t="shared" si="45"/>
        <v>1832.8</v>
      </c>
      <c r="AV63" s="252">
        <f t="shared" si="45"/>
        <v>1295.2</v>
      </c>
      <c r="AW63" s="252">
        <f t="shared" si="45"/>
        <v>42.5</v>
      </c>
      <c r="AX63" s="252">
        <f t="shared" si="45"/>
        <v>621</v>
      </c>
      <c r="AY63" s="252">
        <f t="shared" si="45"/>
        <v>1364.4</v>
      </c>
      <c r="AZ63" s="252">
        <f t="shared" si="45"/>
        <v>7.7</v>
      </c>
      <c r="BA63" s="252">
        <f t="shared" ref="BA63:BB63" si="46">BA64+BA133</f>
        <v>335.8</v>
      </c>
      <c r="BB63" s="252">
        <f t="shared" si="46"/>
        <v>87</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155</v>
      </c>
      <c r="X64" s="742">
        <f t="shared" si="47"/>
        <v>0</v>
      </c>
      <c r="Y64" s="742">
        <f t="shared" si="47"/>
        <v>508.1</v>
      </c>
      <c r="Z64" s="742">
        <f t="shared" si="47"/>
        <v>549.6</v>
      </c>
      <c r="AA64" s="742">
        <f t="shared" si="47"/>
        <v>305.8</v>
      </c>
      <c r="AB64" s="742">
        <f t="shared" si="47"/>
        <v>88.7</v>
      </c>
      <c r="AC64" s="742">
        <f t="shared" si="47"/>
        <v>0</v>
      </c>
      <c r="AD64" s="742">
        <f t="shared" si="47"/>
        <v>125.2</v>
      </c>
      <c r="AE64" s="742">
        <f t="shared" si="47"/>
        <v>182.2</v>
      </c>
      <c r="AF64" s="742">
        <f t="shared" si="47"/>
        <v>51.4</v>
      </c>
      <c r="AG64" s="742">
        <f t="shared" si="47"/>
        <v>624.5</v>
      </c>
      <c r="AH64" s="742">
        <f t="shared" si="47"/>
        <v>102.8</v>
      </c>
      <c r="AI64" s="742">
        <f t="shared" si="47"/>
        <v>323.3</v>
      </c>
      <c r="AJ64" s="742">
        <f t="shared" si="47"/>
        <v>0</v>
      </c>
      <c r="AK64" s="742">
        <f t="shared" si="47"/>
        <v>0</v>
      </c>
      <c r="AL64" s="742">
        <f t="shared" si="47"/>
        <v>0</v>
      </c>
      <c r="AM64" s="742">
        <f t="shared" si="47"/>
        <v>1707.8</v>
      </c>
      <c r="AN64" s="742">
        <f t="shared" si="47"/>
        <v>2416.8</v>
      </c>
      <c r="AO64" s="742">
        <f t="shared" si="47"/>
        <v>4626</v>
      </c>
      <c r="AP64" s="742">
        <f t="shared" si="47"/>
        <v>50.3</v>
      </c>
      <c r="AQ64" s="742">
        <f t="shared" si="47"/>
        <v>3612.9</v>
      </c>
      <c r="AR64" s="742">
        <f t="shared" si="47"/>
        <v>1608.4</v>
      </c>
      <c r="AS64" s="742">
        <f t="shared" si="47"/>
        <v>232</v>
      </c>
      <c r="AT64" s="742">
        <f t="shared" si="47"/>
        <v>0</v>
      </c>
      <c r="AU64" s="742">
        <f t="shared" si="47"/>
        <v>1717.7</v>
      </c>
      <c r="AV64" s="742">
        <f t="shared" si="47"/>
        <v>1121.9</v>
      </c>
      <c r="AW64" s="742">
        <f t="shared" si="47"/>
        <v>42.5</v>
      </c>
      <c r="AX64" s="742">
        <f t="shared" si="47"/>
        <v>621</v>
      </c>
      <c r="AY64" s="742">
        <f t="shared" si="47"/>
        <v>1364.4</v>
      </c>
      <c r="AZ64" s="742">
        <f t="shared" si="47"/>
        <v>0</v>
      </c>
      <c r="BA64" s="742">
        <f t="shared" si="47"/>
        <v>335.8</v>
      </c>
      <c r="BB64" s="742">
        <f t="shared" si="47"/>
        <v>87</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34.5</v>
      </c>
      <c r="W88" s="252">
        <f t="shared" si="49"/>
        <v>34.5</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0.0</v>
      </c>
      <c r="W110" s="252">
        <f t="shared" si="49"/>
        <v>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120.5</v>
      </c>
      <c r="W113" s="252">
        <f t="shared" si="49"/>
        <v>120.5</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508.1</v>
      </c>
      <c r="W123" s="252">
        <f t="shared" si="49"/>
        <v>0</v>
      </c>
      <c r="X123" s="252">
        <f t="shared" ref="X123:BB123" si="106">IF(AND(X$190-$A123&gt;$V$44,SUM($W123:W123)&lt;&gt;$V123),$V123,0)</f>
        <v>0</v>
      </c>
      <c r="Y123" s="252">
        <f t="shared" si="106"/>
        <v>508.1</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549.6</v>
      </c>
      <c r="W124" s="252">
        <f t="shared" si="49"/>
        <v>0</v>
      </c>
      <c r="X124" s="252">
        <f t="shared" ref="X124:BB124" si="107">IF(AND(X$190-$A124&gt;$V$44,SUM($W124:W124)&lt;&gt;$V124),$V124,0)</f>
        <v>0</v>
      </c>
      <c r="Y124" s="252">
        <f t="shared" si="107"/>
        <v>0</v>
      </c>
      <c r="Z124" s="252">
        <f t="shared" si="107"/>
        <v>549.6</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305.8</v>
      </c>
      <c r="W125" s="252">
        <f t="shared" si="49"/>
        <v>0</v>
      </c>
      <c r="X125" s="252">
        <f t="shared" ref="X125:BB125" si="108">IF(AND(X$190-$A125&gt;$V$44,SUM($W125:W125)&lt;&gt;$V125),$V125,0)</f>
        <v>0</v>
      </c>
      <c r="Y125" s="252">
        <f t="shared" si="108"/>
        <v>0</v>
      </c>
      <c r="Z125" s="252">
        <f t="shared" si="108"/>
        <v>0</v>
      </c>
      <c r="AA125" s="252">
        <f t="shared" si="108"/>
        <v>305.8</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88.7</v>
      </c>
      <c r="W126" s="252">
        <f t="shared" si="49"/>
        <v>0</v>
      </c>
      <c r="X126" s="252">
        <f t="shared" ref="X126:BB126" si="109">IF(AND(X$190-$A126&gt;$V$44,SUM($W126:W126)&lt;&gt;$V126),$V126,0)</f>
        <v>0</v>
      </c>
      <c r="Y126" s="252">
        <f t="shared" si="109"/>
        <v>0</v>
      </c>
      <c r="Z126" s="252">
        <f t="shared" si="109"/>
        <v>0</v>
      </c>
      <c r="AA126" s="252">
        <f t="shared" si="109"/>
        <v>0</v>
      </c>
      <c r="AB126" s="252">
        <f t="shared" si="109"/>
        <v>88.7</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125.2</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125.2</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182.2</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182.2</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51.4</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51.4</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624.5</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624.5</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102.8</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102.8</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323.3</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323.3</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0.0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0</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0.0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0</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0.0</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0</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1707.8</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1707.8</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2416.8</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2416.8</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4626.0</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4626</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50.3</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50.3</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3612.9</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3612.9</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1608.4</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1608.4</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232.0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232</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0.0</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0</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1717.7</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1717.7</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1121.9</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1121.9</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42.5</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42.5</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621.0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621</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1364.4</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1364.4</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335.8</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335.8</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87.0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87</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1005.9600866600849</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850.9600866600849</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1359.0600866600835</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1400.5600866600835</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1156.7600866600842</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939.6600866600857</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850.9600866600849</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976.1600866600857</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1033.1600866600857</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902.3600866600864</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1475.460086660085</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953.7600866600842</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1174.2600866600878</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850.9600866600886</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850.9600866600886</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850.9600866600886</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2558.7600866600915</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3267.7600866600915</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5476.960086660089</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901.2600866600915</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4463.86008666009</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2459.36008666009</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1082.9600866600886</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850.9600866600886</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2568.6600866600857</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1972.86008666009</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893.4600866600886</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1471.9600866600886</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2215.36008666009</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850.960086660074</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5587</v>
      </c>
      <c r="X189" s="742">
        <f t="shared" si="170"/>
        <v>0</v>
      </c>
      <c r="Y189" s="742">
        <f t="shared" si="170"/>
        <v>902.1</v>
      </c>
      <c r="Z189" s="742">
        <f t="shared" si="170"/>
        <v>81.1</v>
      </c>
      <c r="AA189" s="742">
        <f t="shared" si="170"/>
        <v>0</v>
      </c>
      <c r="AB189" s="742">
        <f t="shared" si="170"/>
        <v>332.7</v>
      </c>
      <c r="AC189" s="742">
        <f t="shared" si="170"/>
        <v>0</v>
      </c>
      <c r="AD189" s="742">
        <f t="shared" si="170"/>
        <v>0</v>
      </c>
      <c r="AE189" s="742">
        <f t="shared" si="170"/>
        <v>24.9</v>
      </c>
      <c r="AF189" s="742">
        <f t="shared" si="170"/>
        <v>0</v>
      </c>
      <c r="AG189" s="742">
        <f t="shared" si="170"/>
        <v>71.2</v>
      </c>
      <c r="AH189" s="742">
        <f t="shared" si="170"/>
        <v>116.1</v>
      </c>
      <c r="AI189" s="742">
        <f t="shared" si="170"/>
        <v>28</v>
      </c>
      <c r="AJ189" s="742">
        <f t="shared" si="170"/>
        <v>54.2</v>
      </c>
      <c r="AK189" s="742">
        <f t="shared" si="170"/>
        <v>460.7</v>
      </c>
      <c r="AL189" s="742">
        <f t="shared" si="170"/>
        <v>444.5</v>
      </c>
      <c r="AM189" s="742">
        <f t="shared" si="170"/>
        <v>435.5</v>
      </c>
      <c r="AN189" s="742">
        <f t="shared" si="170"/>
        <v>198.9</v>
      </c>
      <c r="AO189" s="742">
        <f t="shared" si="170"/>
        <v>577.1</v>
      </c>
      <c r="AP189" s="742">
        <f t="shared" si="170"/>
        <v>227.9</v>
      </c>
      <c r="AQ189" s="742">
        <f t="shared" si="170"/>
        <v>279.7</v>
      </c>
      <c r="AR189" s="742">
        <f t="shared" si="170"/>
        <v>47.2</v>
      </c>
      <c r="AS189" s="742">
        <f t="shared" si="170"/>
        <v>50.4</v>
      </c>
      <c r="AT189" s="742">
        <f t="shared" si="170"/>
        <v>46.6</v>
      </c>
      <c r="AU189" s="742">
        <f t="shared" si="170"/>
        <v>115.1</v>
      </c>
      <c r="AV189" s="742">
        <f t="shared" si="170"/>
        <v>173.3</v>
      </c>
      <c r="AW189" s="742">
        <f t="shared" si="170"/>
        <v>0</v>
      </c>
      <c r="AX189" s="742">
        <f t="shared" si="170"/>
        <v>0</v>
      </c>
      <c r="AY189" s="742">
        <f t="shared" si="170"/>
        <v>0</v>
      </c>
      <c r="AZ189" s="742">
        <f t="shared" si="170"/>
        <v>7.7</v>
      </c>
      <c r="BA189" s="742">
        <f t="shared" si="170"/>
        <v>978.1</v>
      </c>
      <c r="BB189" s="742">
        <f t="shared" si="170"/>
        <v>827.8</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8.9</v>
      </c>
      <c r="W209" s="252">
        <f t="shared" si="172"/>
        <v>8.9</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0.0</v>
      </c>
      <c r="W211" s="252">
        <f t="shared" si="172"/>
        <v>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0.0</v>
      </c>
      <c r="W212" s="252">
        <f t="shared" si="172"/>
        <v>0</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0.0</v>
      </c>
      <c r="W213" s="252">
        <f t="shared" si="172"/>
        <v>0</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0.0</v>
      </c>
      <c r="W214" s="252">
        <f t="shared" si="172"/>
        <v>0</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163.2</v>
      </c>
      <c r="W215" s="252">
        <f t="shared" si="172"/>
        <v>163.2</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0.0</v>
      </c>
      <c r="W216" s="252">
        <f t="shared" si="172"/>
        <v>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156.0</v>
      </c>
      <c r="W217" s="252">
        <f t="shared" si="172"/>
        <v>156</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319.2</v>
      </c>
      <c r="W218" s="252">
        <f t="shared" si="172"/>
        <v>319.2</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599.2</v>
      </c>
      <c r="W219" s="252">
        <f t="shared" si="172"/>
        <v>599.2</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263.2</v>
      </c>
      <c r="W220" s="252">
        <f t="shared" si="172"/>
        <v>263.2</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0.0</v>
      </c>
      <c r="W221" s="252">
        <f t="shared" si="172"/>
        <v>0</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310.0</v>
      </c>
      <c r="W222" s="252">
        <f t="shared" si="172"/>
        <v>310</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540.0</v>
      </c>
      <c r="W223" s="252">
        <f t="shared" si="172"/>
        <v>540</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230.0</v>
      </c>
      <c r="W224" s="252">
        <f t="shared" si="172"/>
        <v>230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604.7</v>
      </c>
      <c r="W225" s="252">
        <f t="shared" si="172"/>
        <v>604.7</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0.0</v>
      </c>
      <c r="W226" s="252">
        <f t="shared" si="172"/>
        <v>0</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495.0</v>
      </c>
      <c r="W227" s="252">
        <f t="shared" si="172"/>
        <v>495</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990.0</v>
      </c>
      <c r="W228" s="252">
        <f t="shared" si="172"/>
        <v>990</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81.6</v>
      </c>
      <c r="W229" s="252">
        <f t="shared" si="172"/>
        <v>81.6</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20.0</v>
      </c>
      <c r="W230" s="252">
        <f t="shared" si="172"/>
        <v>20</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0.0</v>
      </c>
      <c r="W231" s="252">
        <f t="shared" si="172"/>
        <v>0</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806.0</v>
      </c>
      <c r="W232" s="252">
        <f t="shared" si="172"/>
        <v>806</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0.0</v>
      </c>
      <c r="W233" s="252">
        <f t="shared" si="172"/>
        <v>0</v>
      </c>
      <c r="X233" s="252">
        <f t="shared" ref="X233:BB233" si="214">IF(AND(X$190-$A233&gt;$V$48,SUM($W233:W233)&lt;&gt;$V233),$V233,0)</f>
        <v>0</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902.1</v>
      </c>
      <c r="W234" s="252">
        <f t="shared" si="172"/>
        <v>0</v>
      </c>
      <c r="X234" s="252">
        <f t="shared" ref="X234:BB234" si="215">IF(AND(X$190-$A234&gt;$V$48,SUM($W234:W234)&lt;&gt;$V234),$V234,0)</f>
        <v>0</v>
      </c>
      <c r="Y234" s="252">
        <f t="shared" si="215"/>
        <v>902.1</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81.1</v>
      </c>
      <c r="W235" s="252">
        <f t="shared" si="172"/>
        <v>0</v>
      </c>
      <c r="X235" s="252">
        <f t="shared" ref="X235:BB235" si="216">IF(AND(X$190-$A235&gt;$V$48,SUM($W235:W235)&lt;&gt;$V235),$V235,0)</f>
        <v>0</v>
      </c>
      <c r="Y235" s="252">
        <f t="shared" si="216"/>
        <v>0</v>
      </c>
      <c r="Z235" s="252">
        <f t="shared" si="216"/>
        <v>81.1</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0.0</v>
      </c>
      <c r="W236" s="252">
        <f t="shared" si="172"/>
        <v>0</v>
      </c>
      <c r="X236" s="252">
        <f t="shared" ref="X236:BB236" si="217">IF(AND(X$190-$A236&gt;$V$48,SUM($W236:W236)&lt;&gt;$V236),$V236,0)</f>
        <v>0</v>
      </c>
      <c r="Y236" s="252">
        <f t="shared" si="217"/>
        <v>0</v>
      </c>
      <c r="Z236" s="252">
        <f t="shared" si="217"/>
        <v>0</v>
      </c>
      <c r="AA236" s="252">
        <f t="shared" si="217"/>
        <v>0</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332.7</v>
      </c>
      <c r="W237" s="252">
        <f t="shared" si="172"/>
        <v>0</v>
      </c>
      <c r="X237" s="252">
        <f t="shared" ref="X237:BB237" si="218">IF(AND(X$190-$A237&gt;$V$48,SUM($W237:W237)&lt;&gt;$V237),$V237,0)</f>
        <v>0</v>
      </c>
      <c r="Y237" s="252">
        <f t="shared" si="218"/>
        <v>0</v>
      </c>
      <c r="Z237" s="252">
        <f t="shared" si="218"/>
        <v>0</v>
      </c>
      <c r="AA237" s="252">
        <f t="shared" si="218"/>
        <v>0</v>
      </c>
      <c r="AB237" s="252">
        <f t="shared" si="218"/>
        <v>332.7</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0.0</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0</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0.0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0</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24.9</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24.9</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71.2</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71.2</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116.1</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116.1</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28.0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28</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54.2</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54.2</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460.7</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460.7</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444.5</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444.5</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435.5</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435.5</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198.9</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198.9</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577.1</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577.1</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227.9</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227.9</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279.7</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279.7</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47.2</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47.2</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50.4</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50.4</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46.6</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46.6</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115.1</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115.1</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173.3</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173.3</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0.0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0</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0.0</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0</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0.0</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0</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7.7</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7.7</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978.1</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978.1</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827.8</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827.8</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415.3</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190.3</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187.0</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225.5</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206.3</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128.7</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624.8</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331.7</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363.1</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448.3</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2834.7</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59.1</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233.2</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406.7</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9.6</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665.6</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5073.841197210022</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0.0</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0.0</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0.0</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0.0</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0.0</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0.0</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0.0</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0.0</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0.0</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0.0</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0.0</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0.0</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0.0</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0.0</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0.0</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0.0</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0.0</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0.0</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0.0</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0.0</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0.0</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0.0</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0.0</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0.0</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0.0</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0.0</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0.0</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0.0</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0.0</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773</v>
      </c>
      <c r="X42" s="235">
        <f t="shared" si="16"/>
        <v>68</v>
      </c>
      <c r="Y42" s="235">
        <f t="shared" si="16"/>
        <v>0</v>
      </c>
      <c r="Z42" s="235">
        <f t="shared" si="16"/>
        <v>0</v>
      </c>
      <c r="AA42" s="235">
        <f t="shared" si="16"/>
        <v>13.6</v>
      </c>
      <c r="AB42" s="235">
        <f t="shared" si="16"/>
        <v>0</v>
      </c>
      <c r="AC42" s="235">
        <f t="shared" si="16"/>
        <v>109.1</v>
      </c>
      <c r="AD42" s="235">
        <f t="shared" si="16"/>
        <v>1.5</v>
      </c>
      <c r="AE42" s="235">
        <f t="shared" si="16"/>
        <v>66.6</v>
      </c>
      <c r="AF42" s="235">
        <f t="shared" si="16"/>
        <v>110.8</v>
      </c>
      <c r="AG42" s="235">
        <f t="shared" si="16"/>
        <v>184.4</v>
      </c>
      <c r="AH42" s="235">
        <f t="shared" si="16"/>
        <v>81.5</v>
      </c>
      <c r="AI42" s="235">
        <f t="shared" si="16"/>
        <v>60.5</v>
      </c>
      <c r="AJ42" s="235">
        <f t="shared" si="16"/>
        <v>212</v>
      </c>
      <c r="AK42" s="235">
        <f t="shared" si="16"/>
        <v>63</v>
      </c>
      <c r="AL42" s="235">
        <f t="shared" si="16"/>
        <v>65</v>
      </c>
      <c r="AM42" s="235">
        <f t="shared" si="16"/>
        <v>291.5</v>
      </c>
      <c r="AN42" s="235">
        <f t="shared" si="16"/>
        <v>139</v>
      </c>
      <c r="AO42" s="235">
        <f t="shared" si="16"/>
        <v>954.7</v>
      </c>
      <c r="AP42" s="235">
        <f t="shared" si="16"/>
        <v>1968.2</v>
      </c>
      <c r="AQ42" s="235">
        <f t="shared" si="16"/>
        <v>0</v>
      </c>
      <c r="AR42" s="235">
        <f t="shared" si="16"/>
        <v>234.4</v>
      </c>
      <c r="AS42" s="235">
        <f t="shared" si="16"/>
        <v>286.4</v>
      </c>
      <c r="AT42" s="235">
        <f t="shared" si="16"/>
        <v>0</v>
      </c>
      <c r="AU42" s="235">
        <f t="shared" si="16"/>
        <v>192.8</v>
      </c>
      <c r="AV42" s="235">
        <f t="shared" si="16"/>
        <v>201.8</v>
      </c>
      <c r="AW42" s="235">
        <f t="shared" si="16"/>
        <v>0</v>
      </c>
      <c r="AX42" s="235">
        <f t="shared" si="16"/>
        <v>0</v>
      </c>
      <c r="AY42" s="235">
        <f t="shared" si="16"/>
        <v>1165.567436</v>
      </c>
      <c r="AZ42" s="235">
        <f t="shared" si="16"/>
        <v>460.5674365</v>
      </c>
      <c r="BA42" s="235">
        <f t="shared" si="16"/>
        <v>392.5674365</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16.5</v>
      </c>
      <c r="W89" s="252">
        <f t="shared" si="18"/>
        <v>16.5</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17.3</v>
      </c>
      <c r="W95" s="252">
        <f t="shared" si="18"/>
        <v>17.3</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18.8</v>
      </c>
      <c r="W96" s="252">
        <f t="shared" si="18"/>
        <v>18.8</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31.0</v>
      </c>
      <c r="W97" s="252">
        <f t="shared" si="18"/>
        <v>31</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138.0</v>
      </c>
      <c r="W98" s="252">
        <f t="shared" si="18"/>
        <v>138</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117.9</v>
      </c>
      <c r="W99" s="252">
        <f t="shared" si="18"/>
        <v>117.9</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51.6</v>
      </c>
      <c r="W100" s="252">
        <f t="shared" si="18"/>
        <v>51.6</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57.2</v>
      </c>
      <c r="W101" s="252">
        <f t="shared" si="18"/>
        <v>57.2</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27.0</v>
      </c>
      <c r="W102" s="252">
        <f t="shared" si="18"/>
        <v>27</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97.6</v>
      </c>
      <c r="W103" s="252">
        <f t="shared" si="18"/>
        <v>97.6</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112.5</v>
      </c>
      <c r="W104" s="252">
        <f t="shared" si="18"/>
        <v>112.5</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76.9</v>
      </c>
      <c r="W105" s="252">
        <f t="shared" si="18"/>
        <v>76.9</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6.5</v>
      </c>
      <c r="W106" s="252">
        <f t="shared" si="18"/>
        <v>6.5</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4.2</v>
      </c>
      <c r="W107" s="252">
        <f t="shared" si="18"/>
        <v>4.2</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68.0</v>
      </c>
      <c r="W108" s="252">
        <f t="shared" si="18"/>
        <v>0</v>
      </c>
      <c r="X108" s="252">
        <f t="shared" ref="X108:BA108" si="82">IF(AND(X$43-$A108&gt;$V$30,SUM($W108:W108)&lt;&gt;$V108),$V108,0)</f>
        <v>68</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13.6</v>
      </c>
      <c r="W111" s="252">
        <f t="shared" si="18"/>
        <v>0</v>
      </c>
      <c r="X111" s="252">
        <f t="shared" ref="X111:BA111" si="85">IF(AND(X$43-$A111&gt;$V$30,SUM($W111:W111)&lt;&gt;$V111),$V111,0)</f>
        <v>0</v>
      </c>
      <c r="Y111" s="252">
        <f t="shared" si="85"/>
        <v>0</v>
      </c>
      <c r="Z111" s="252">
        <f t="shared" si="85"/>
        <v>0</v>
      </c>
      <c r="AA111" s="252">
        <f t="shared" si="85"/>
        <v>13.6</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109.1</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109.1</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1.5</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1.5</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66.6</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66.6</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110.8</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110.8</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184.4</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184.4</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81.5</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81.5</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60.5</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60.5</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212.0</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212</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63.0</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63</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65.0</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65</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291.5</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291.5</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139.0</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139</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954.7</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954.7</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1968.2</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1968.2</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0</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234.4</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234.4</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286.4</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286.4</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0</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192.8</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192.8</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201.8</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201.8</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1165.5674364906363</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1165.567436</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460.5674364906372</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460.5674365</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392.5674364906372</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392.5674365</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392.5674364906363</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406.16743649063665</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392.5674364906372</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501.66743649063756</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394.0674364906354</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459.16743649063756</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503.36743649063646</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576.9674364906368</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474.0674364906372</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453.0674364906354</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604.5674364906372</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455.5674364906354</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457.5674364906372</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684.0674364906372</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531.5674364906372</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1347.267436490638</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2360.767436490636</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392.5674364906354</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626.9674364906368</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678.9674364906368</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392.5674364906372</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585.3674364906365</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594.3674364906365</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392.5674364906372</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392.5674364906372</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1558.1348729812707</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853.1348729812744</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0.2</v>
      </c>
      <c r="AF51" s="252">
        <f t="shared" si="20"/>
        <v>0</v>
      </c>
      <c r="AG51" s="252">
        <f t="shared" si="20"/>
        <v>1.6</v>
      </c>
      <c r="AH51" s="252">
        <f t="shared" si="20"/>
        <v>1</v>
      </c>
      <c r="AI51" s="252">
        <f t="shared" si="20"/>
        <v>6.7</v>
      </c>
      <c r="AJ51" s="252">
        <f t="shared" si="20"/>
        <v>9.5</v>
      </c>
      <c r="AK51" s="252">
        <f t="shared" si="20"/>
        <v>36.3</v>
      </c>
      <c r="AL51" s="252">
        <f t="shared" si="20"/>
        <v>26.7</v>
      </c>
      <c r="AM51" s="252">
        <f t="shared" si="20"/>
        <v>151.6</v>
      </c>
      <c r="AN51" s="252">
        <f t="shared" si="20"/>
        <v>446.7</v>
      </c>
      <c r="AO51" s="252">
        <f t="shared" si="20"/>
        <v>1801.1</v>
      </c>
      <c r="AP51" s="252">
        <f t="shared" si="20"/>
        <v>2039.2</v>
      </c>
      <c r="AQ51" s="252">
        <f t="shared" si="20"/>
        <v>1259.4</v>
      </c>
      <c r="AR51" s="252">
        <f t="shared" si="20"/>
        <v>2803.9</v>
      </c>
      <c r="AS51" s="252">
        <f t="shared" si="20"/>
        <v>910.2</v>
      </c>
      <c r="AT51" s="252">
        <f t="shared" si="20"/>
        <v>1049.6</v>
      </c>
      <c r="AU51" s="252">
        <f t="shared" si="20"/>
        <v>0</v>
      </c>
      <c r="AV51" s="252">
        <f t="shared" si="20"/>
        <v>0</v>
      </c>
      <c r="AW51" s="253">
        <f t="shared" si="20"/>
        <v>2170.204528</v>
      </c>
      <c r="AX51" s="253">
        <f t="shared" si="20"/>
        <v>2170.204528</v>
      </c>
      <c r="AY51" s="253">
        <f t="shared" si="20"/>
        <v>2170.204528</v>
      </c>
      <c r="AZ51" s="253">
        <f t="shared" si="20"/>
        <v>2170.204528</v>
      </c>
      <c r="BA51" s="253">
        <f t="shared" si="20"/>
        <v>2170.204528</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0.2</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0.2</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1.6</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1.6</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1.0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1</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6.7</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6.7</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9.5</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9.5</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36.3</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36.3</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26.7</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26.7</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151.6</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151.6</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446.7</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446.7</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1801.1</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1801.1</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2039.2</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2039.2</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1259.4</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1259.4</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2803.9</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2803.9</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910.2</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910.2</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1049.6</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1049.6</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2170.2045275462133</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2170.204528</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2170.2045275462133</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2170.204528</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2170.2045275462133</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2170.204528</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2170.204527546215</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2170.204528</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2170.204527546215</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2170.204528</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2170.204527546215</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2170.204527546215</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2170.204527546215</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2170.404527546216</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2170.204527546215</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2171.8045275462136</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2171.204527546215</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2176.904527546212</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2179.704527546215</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2206.504527546218</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2196.904527546212</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2321.8045275462136</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2616.904527546212</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3971.3045275462136</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4209.404527546212</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3429.6045275462166</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4974.104527546217</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3080.404527546212</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3219.8045275462136</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2170.204527546208</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2170.204527546215</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4340.40905509243</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4340.40905509243</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4340.40905509243</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4340.409055092387</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506">
        <f>if(Model!W3534&gt;0,V18*Model!W3534/(V15*Model!W3534*8760),0)+V19</f>
        <v>23.27795802</v>
      </c>
      <c r="W22" s="504">
        <f>if(Model!X3534&gt;0,W18*Model!X3534/(W15*Model!X3534*8760),0)+W19</f>
        <v>23.73208711</v>
      </c>
      <c r="X22" s="504">
        <f>if(Model!Y3534&gt;0,X18*Model!Y3534/(X15*Model!Y3534*8760),0)+X19</f>
        <v>23.04760267</v>
      </c>
      <c r="Y22" s="504">
        <f>if(Model!Z3534&gt;0,Y18*Model!Z3534/(Y15*Model!Z3534*8760),0)+Y19</f>
        <v>22.99628417</v>
      </c>
      <c r="Z22" s="504">
        <f>if(Model!AA3534&gt;0,Z18*Model!AA3534/(Z15*Model!AA3534*8760),0)+Z19</f>
        <v>22.93721345</v>
      </c>
      <c r="AA22" s="504">
        <f>if(Model!AB3534&gt;0,AA18*Model!AB3534/(AA15*Model!AB3534*8760),0)+AA19</f>
        <v>22.86400452</v>
      </c>
      <c r="AB22" s="504">
        <f>if(Model!AC3534&gt;0,AB18*Model!AC3534/(AB15*Model!AC3534*8760),0)+AB19</f>
        <v>22.78235034</v>
      </c>
      <c r="AC22" s="504">
        <f>if(Model!AD3534&gt;0,AC18*Model!AD3534/(AC15*Model!AD3534*8760),0)+AC19</f>
        <v>22.68560574</v>
      </c>
      <c r="AD22" s="504">
        <f>if(Model!AE3534&gt;0,AD18*Model!AE3534/(AD15*Model!AE3534*8760),0)+AD19</f>
        <v>22.57968027</v>
      </c>
      <c r="AE22" s="504">
        <f>if(Model!AF3534&gt;0,AE18*Model!AF3534/(AE15*Model!AF3534*8760),0)+AE19</f>
        <v>22.4576591</v>
      </c>
      <c r="AF22" s="504">
        <f>if(Model!AG3534&gt;0,AF18*Model!AG3534/(AF15*Model!AG3534*8760),0)+AF19</f>
        <v>22.32567658</v>
      </c>
      <c r="AG22" s="504">
        <f>if(Model!AH3534&gt;0,AG18*Model!AH3534/(AG15*Model!AH3534*8760),0)+AG19</f>
        <v>22.76122764</v>
      </c>
      <c r="AH22" s="504">
        <f>if(Model!AI3534&gt;0,AH18*Model!AI3534/(AH15*Model!AI3534*8760),0)+AH19</f>
        <v>23.20527586</v>
      </c>
      <c r="AI22" s="504">
        <f>if(Model!AJ3534&gt;0,AI18*Model!AJ3534/(AI15*Model!AJ3534*8760),0)+AI19</f>
        <v>23.657987</v>
      </c>
      <c r="AJ22" s="504">
        <f>if(Model!AK3534&gt;0,AJ18*Model!AK3534/(AJ15*Model!AK3534*8760),0)+AJ19</f>
        <v>24.11953007</v>
      </c>
      <c r="AK22" s="504">
        <f>if(Model!AL3534&gt;0,AK18*Model!AL3534/(AK15*Model!AL3534*8760),0)+AK19</f>
        <v>24.59007737</v>
      </c>
      <c r="AL22" s="504">
        <f>if(Model!AM3534&gt;0,AL18*Model!AM3534/(AL15*Model!AM3534*8760),0)+AL19</f>
        <v>25.06980457</v>
      </c>
      <c r="AM22" s="504">
        <f>if(Model!AN3534&gt;0,AM18*Model!AN3534/(AM15*Model!AN3534*8760),0)+AM19</f>
        <v>25.55889075</v>
      </c>
      <c r="AN22" s="504">
        <f>if(Model!AO3534&gt;0,AN18*Model!AO3534/(AN15*Model!AO3534*8760),0)+AN19</f>
        <v>26.05751851</v>
      </c>
      <c r="AO22" s="504">
        <f>if(Model!AP3534&gt;0,AO18*Model!AP3534/(AO15*Model!AP3534*8760),0)+AO19</f>
        <v>26.56587398</v>
      </c>
      <c r="AP22" s="504">
        <f>if(Model!AQ3534&gt;0,AP18*Model!AQ3534/(AP15*Model!AQ3534*8760),0)+AP19</f>
        <v>27.08414694</v>
      </c>
      <c r="AQ22" s="504">
        <f>if(Model!AR3534&gt;0,AQ18*Model!AR3534/(AQ15*Model!AR3534*8760),0)+AQ19</f>
        <v>27.61253088</v>
      </c>
      <c r="AR22" s="504">
        <f>if(Model!AS3534&gt;0,AR18*Model!AS3534/(AR15*Model!AS3534*8760),0)+AR19</f>
        <v>28.15122305</v>
      </c>
      <c r="AS22" s="504">
        <f>if(Model!AT3534&gt;0,AS18*Model!AT3534/(AS15*Model!AT3534*8760),0)+AS19</f>
        <v>28.70042455</v>
      </c>
      <c r="AT22" s="504">
        <f>if(Model!AU3534&gt;0,AT18*Model!AU3534/(AT15*Model!AU3534*8760),0)+AT19</f>
        <v>29.2603404</v>
      </c>
      <c r="AU22" s="504">
        <f>if(Model!AV3534&gt;0,AU18*Model!AV3534/(AU15*Model!AV3534*8760),0)+AU19</f>
        <v>29.83117964</v>
      </c>
      <c r="AV22" s="504">
        <f>if(Model!AW3534&gt;0,AV18*Model!AW3534/(AV15*Model!AW3534*8760),0)+AV19</f>
        <v>30.41315537</v>
      </c>
      <c r="AW22" s="504">
        <f>if(Model!AX3534&gt;0,AW18*Model!AX3534/(AW15*Model!AX3534*8760),0)+AW19</f>
        <v>31.00648485</v>
      </c>
      <c r="AX22" s="504">
        <f>if(Model!AY3534&gt;0,AX18*Model!AY3534/(AX15*Model!AY3534*8760),0)+AX19</f>
        <v>31.61138958</v>
      </c>
      <c r="AY22" s="504">
        <f>if(Model!AZ3534&gt;0,AY18*Model!AZ3534/(AY15*Model!AZ3534*8760),0)+AY19</f>
        <v>32.22809538</v>
      </c>
      <c r="AZ22" s="504">
        <f>if(Model!BA3534&gt;0,AZ18*Model!BA3534/(AZ15*Model!BA3534*8760),0)+AZ19</f>
        <v>32.85683248</v>
      </c>
    </row>
    <row r="23">
      <c r="A23" s="535" t="s">
        <v>106</v>
      </c>
      <c r="V23" s="815">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6" t="s">
        <v>1101</v>
      </c>
      <c r="B24" s="31"/>
      <c r="C24" s="32"/>
      <c r="D24" s="32"/>
      <c r="E24" s="32"/>
      <c r="F24" s="32"/>
      <c r="G24" s="32"/>
      <c r="H24" s="32"/>
      <c r="I24" s="32"/>
      <c r="J24" s="32"/>
      <c r="K24" s="32"/>
      <c r="L24" s="32"/>
      <c r="M24" s="32"/>
      <c r="N24" s="32"/>
      <c r="O24" s="32"/>
      <c r="P24" s="32"/>
      <c r="Q24" s="32"/>
      <c r="R24" s="32"/>
      <c r="S24" s="32"/>
      <c r="T24" s="32"/>
      <c r="U24" s="32"/>
      <c r="V24" s="817">
        <v>2970000.0</v>
      </c>
    </row>
    <row r="25">
      <c r="A25" s="535" t="s">
        <v>112</v>
      </c>
      <c r="V25" s="818">
        <v>0.21</v>
      </c>
      <c r="W25" s="819">
        <f t="shared" ref="W25:AZ25" si="9">V25</f>
        <v>0.21</v>
      </c>
      <c r="X25" s="819">
        <f t="shared" si="9"/>
        <v>0.21</v>
      </c>
      <c r="Y25" s="819">
        <f t="shared" si="9"/>
        <v>0.21</v>
      </c>
      <c r="Z25" s="819">
        <f t="shared" si="9"/>
        <v>0.21</v>
      </c>
      <c r="AA25" s="819">
        <f t="shared" si="9"/>
        <v>0.21</v>
      </c>
      <c r="AB25" s="819">
        <f t="shared" si="9"/>
        <v>0.21</v>
      </c>
      <c r="AC25" s="819">
        <f t="shared" si="9"/>
        <v>0.21</v>
      </c>
      <c r="AD25" s="819">
        <f t="shared" si="9"/>
        <v>0.21</v>
      </c>
      <c r="AE25" s="819">
        <f t="shared" si="9"/>
        <v>0.21</v>
      </c>
      <c r="AF25" s="819">
        <f t="shared" si="9"/>
        <v>0.21</v>
      </c>
      <c r="AG25" s="819">
        <f t="shared" si="9"/>
        <v>0.21</v>
      </c>
      <c r="AH25" s="819">
        <f t="shared" si="9"/>
        <v>0.21</v>
      </c>
      <c r="AI25" s="819">
        <f t="shared" si="9"/>
        <v>0.21</v>
      </c>
      <c r="AJ25" s="819">
        <f t="shared" si="9"/>
        <v>0.21</v>
      </c>
      <c r="AK25" s="819">
        <f t="shared" si="9"/>
        <v>0.21</v>
      </c>
      <c r="AL25" s="819">
        <f t="shared" si="9"/>
        <v>0.21</v>
      </c>
      <c r="AM25" s="819">
        <f t="shared" si="9"/>
        <v>0.21</v>
      </c>
      <c r="AN25" s="819">
        <f t="shared" si="9"/>
        <v>0.21</v>
      </c>
      <c r="AO25" s="819">
        <f t="shared" si="9"/>
        <v>0.21</v>
      </c>
      <c r="AP25" s="819">
        <f t="shared" si="9"/>
        <v>0.21</v>
      </c>
      <c r="AQ25" s="819">
        <f t="shared" si="9"/>
        <v>0.21</v>
      </c>
      <c r="AR25" s="819">
        <f t="shared" si="9"/>
        <v>0.21</v>
      </c>
      <c r="AS25" s="819">
        <f t="shared" si="9"/>
        <v>0.21</v>
      </c>
      <c r="AT25" s="819">
        <f t="shared" si="9"/>
        <v>0.21</v>
      </c>
      <c r="AU25" s="819">
        <f t="shared" si="9"/>
        <v>0.21</v>
      </c>
      <c r="AV25" s="819">
        <f t="shared" si="9"/>
        <v>0.21</v>
      </c>
      <c r="AW25" s="819">
        <f t="shared" si="9"/>
        <v>0.21</v>
      </c>
      <c r="AX25" s="819">
        <f t="shared" si="9"/>
        <v>0.21</v>
      </c>
      <c r="AY25" s="819">
        <f t="shared" si="9"/>
        <v>0.21</v>
      </c>
      <c r="AZ25" s="819">
        <f t="shared" si="9"/>
        <v>0.21</v>
      </c>
    </row>
    <row r="26">
      <c r="A26" s="810" t="s">
        <v>114</v>
      </c>
      <c r="V26" s="456">
        <v>0.0</v>
      </c>
      <c r="W26" s="820">
        <f t="shared" ref="W26:AZ26" si="10">V26*(1+V37)</f>
        <v>0</v>
      </c>
      <c r="X26" s="820">
        <f t="shared" si="10"/>
        <v>0</v>
      </c>
      <c r="Y26" s="820">
        <f t="shared" si="10"/>
        <v>0</v>
      </c>
      <c r="Z26" s="820">
        <f t="shared" si="10"/>
        <v>0</v>
      </c>
      <c r="AA26" s="820">
        <f t="shared" si="10"/>
        <v>0</v>
      </c>
      <c r="AB26" s="820">
        <f t="shared" si="10"/>
        <v>0</v>
      </c>
      <c r="AC26" s="820">
        <f t="shared" si="10"/>
        <v>0</v>
      </c>
      <c r="AD26" s="820">
        <f t="shared" si="10"/>
        <v>0</v>
      </c>
      <c r="AE26" s="820">
        <f t="shared" si="10"/>
        <v>0</v>
      </c>
      <c r="AF26" s="820">
        <f t="shared" si="10"/>
        <v>0</v>
      </c>
      <c r="AG26" s="820">
        <f t="shared" si="10"/>
        <v>0</v>
      </c>
      <c r="AH26" s="820">
        <f t="shared" si="10"/>
        <v>0</v>
      </c>
      <c r="AI26" s="820">
        <f t="shared" si="10"/>
        <v>0</v>
      </c>
      <c r="AJ26" s="820">
        <f t="shared" si="10"/>
        <v>0</v>
      </c>
      <c r="AK26" s="820">
        <f t="shared" si="10"/>
        <v>0</v>
      </c>
      <c r="AL26" s="820">
        <f t="shared" si="10"/>
        <v>0</v>
      </c>
      <c r="AM26" s="820">
        <f t="shared" si="10"/>
        <v>0</v>
      </c>
      <c r="AN26" s="820">
        <f t="shared" si="10"/>
        <v>0</v>
      </c>
      <c r="AO26" s="820">
        <f t="shared" si="10"/>
        <v>0</v>
      </c>
      <c r="AP26" s="820">
        <f t="shared" si="10"/>
        <v>0</v>
      </c>
      <c r="AQ26" s="820">
        <f t="shared" si="10"/>
        <v>0</v>
      </c>
      <c r="AR26" s="820">
        <f t="shared" si="10"/>
        <v>0</v>
      </c>
      <c r="AS26" s="820">
        <f t="shared" si="10"/>
        <v>0</v>
      </c>
      <c r="AT26" s="820">
        <f t="shared" si="10"/>
        <v>0</v>
      </c>
      <c r="AU26" s="820">
        <f t="shared" si="10"/>
        <v>0</v>
      </c>
      <c r="AV26" s="820">
        <f t="shared" si="10"/>
        <v>0</v>
      </c>
      <c r="AW26" s="820">
        <f t="shared" si="10"/>
        <v>0</v>
      </c>
      <c r="AX26" s="820">
        <f t="shared" si="10"/>
        <v>0</v>
      </c>
      <c r="AY26" s="820">
        <f t="shared" si="10"/>
        <v>0</v>
      </c>
      <c r="AZ26" s="820">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8">
        <v>0.55</v>
      </c>
      <c r="W36" s="819">
        <f t="shared" ref="W36:AZ36" si="11">V36</f>
        <v>0.55</v>
      </c>
      <c r="X36" s="819">
        <f t="shared" si="11"/>
        <v>0.55</v>
      </c>
      <c r="Y36" s="819">
        <f t="shared" si="11"/>
        <v>0.55</v>
      </c>
      <c r="Z36" s="819">
        <f t="shared" si="11"/>
        <v>0.55</v>
      </c>
      <c r="AA36" s="819">
        <f t="shared" si="11"/>
        <v>0.55</v>
      </c>
      <c r="AB36" s="819">
        <f t="shared" si="11"/>
        <v>0.55</v>
      </c>
      <c r="AC36" s="819">
        <f t="shared" si="11"/>
        <v>0.55</v>
      </c>
      <c r="AD36" s="819">
        <f t="shared" si="11"/>
        <v>0.55</v>
      </c>
      <c r="AE36" s="819">
        <f t="shared" si="11"/>
        <v>0.55</v>
      </c>
      <c r="AF36" s="819">
        <f t="shared" si="11"/>
        <v>0.55</v>
      </c>
      <c r="AG36" s="819">
        <f t="shared" si="11"/>
        <v>0.55</v>
      </c>
      <c r="AH36" s="819">
        <f t="shared" si="11"/>
        <v>0.55</v>
      </c>
      <c r="AI36" s="819">
        <f t="shared" si="11"/>
        <v>0.55</v>
      </c>
      <c r="AJ36" s="819">
        <f t="shared" si="11"/>
        <v>0.55</v>
      </c>
      <c r="AK36" s="819">
        <f t="shared" si="11"/>
        <v>0.55</v>
      </c>
      <c r="AL36" s="819">
        <f t="shared" si="11"/>
        <v>0.55</v>
      </c>
      <c r="AM36" s="819">
        <f t="shared" si="11"/>
        <v>0.55</v>
      </c>
      <c r="AN36" s="819">
        <f t="shared" si="11"/>
        <v>0.55</v>
      </c>
      <c r="AO36" s="819">
        <f t="shared" si="11"/>
        <v>0.55</v>
      </c>
      <c r="AP36" s="819">
        <f t="shared" si="11"/>
        <v>0.55</v>
      </c>
      <c r="AQ36" s="819">
        <f t="shared" si="11"/>
        <v>0.55</v>
      </c>
      <c r="AR36" s="819">
        <f t="shared" si="11"/>
        <v>0.55</v>
      </c>
      <c r="AS36" s="819">
        <f t="shared" si="11"/>
        <v>0.55</v>
      </c>
      <c r="AT36" s="819">
        <f t="shared" si="11"/>
        <v>0.55</v>
      </c>
      <c r="AU36" s="819">
        <f t="shared" si="11"/>
        <v>0.55</v>
      </c>
      <c r="AV36" s="819">
        <f t="shared" si="11"/>
        <v>0.55</v>
      </c>
      <c r="AW36" s="819">
        <f t="shared" si="11"/>
        <v>0.55</v>
      </c>
      <c r="AX36" s="819">
        <f t="shared" si="11"/>
        <v>0.55</v>
      </c>
      <c r="AY36" s="819">
        <f t="shared" si="11"/>
        <v>0.55</v>
      </c>
      <c r="AZ36" s="819">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1">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2">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2">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2">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2">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3">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68.4</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34.2</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70.0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92.0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92.0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4">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7.5</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524.8</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405.0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5">
        <v>213.47404545348377</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5">
        <v>213.47404545348377</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5">
        <v>213.47404545348377</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5">
        <v>213.47404545348377</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5">
        <v>213.47404545348354</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5">
        <v>213.47404545348354</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5">
        <v>213.47404545348354</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5">
        <v>213.47404545348354</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5">
        <v>213.47404545348354</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5">
        <v>213.47404545348354</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5">
        <v>213.47404545348354</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5">
        <v>213.47404545348354</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5">
        <v>213.47404545348354</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5">
        <v>213.474045453484</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5">
        <v>213.474045453484</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5">
        <v>213.474045453484</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5">
        <v>213.474045453484</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5">
        <v>213.474045453484</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5">
        <v>213.474045453484</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5">
        <v>213.474045453484</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5">
        <v>213.474045453484</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5">
        <v>213.474045453484</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5">
        <v>213.474045453484</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5">
        <v>213.474045453484</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5">
        <v>213.474045453484</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5">
        <v>213.474045453484</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5">
        <v>213.474045453484</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5">
        <v>213.474045453484</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5">
        <v>213.474045453484</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5">
        <v>213.47404545347945</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6">
        <f t="shared" ref="B4:S4" si="3">C4*(1+B3)</f>
        <v>7186</v>
      </c>
      <c r="C4" s="826">
        <f t="shared" si="3"/>
        <v>7186</v>
      </c>
      <c r="D4" s="826">
        <f t="shared" si="3"/>
        <v>7186</v>
      </c>
      <c r="E4" s="826">
        <f t="shared" si="3"/>
        <v>7186</v>
      </c>
      <c r="F4" s="826">
        <f t="shared" si="3"/>
        <v>7186</v>
      </c>
      <c r="G4" s="826">
        <f t="shared" si="3"/>
        <v>7186</v>
      </c>
      <c r="H4" s="826">
        <f t="shared" si="3"/>
        <v>7186</v>
      </c>
      <c r="I4" s="826">
        <f t="shared" si="3"/>
        <v>7186</v>
      </c>
      <c r="J4" s="826">
        <f t="shared" si="3"/>
        <v>7186</v>
      </c>
      <c r="K4" s="826">
        <f t="shared" si="3"/>
        <v>7186</v>
      </c>
      <c r="L4" s="826">
        <f t="shared" si="3"/>
        <v>7186</v>
      </c>
      <c r="M4" s="826">
        <f t="shared" si="3"/>
        <v>7186</v>
      </c>
      <c r="N4" s="826">
        <f t="shared" si="3"/>
        <v>7186</v>
      </c>
      <c r="O4" s="826">
        <f t="shared" si="3"/>
        <v>7186</v>
      </c>
      <c r="P4" s="826">
        <f t="shared" si="3"/>
        <v>7186</v>
      </c>
      <c r="Q4" s="826">
        <f t="shared" si="3"/>
        <v>7186</v>
      </c>
      <c r="R4" s="826">
        <f t="shared" si="3"/>
        <v>7186</v>
      </c>
      <c r="S4" s="826">
        <f t="shared" si="3"/>
        <v>7186</v>
      </c>
      <c r="T4" s="827">
        <v>7186.0</v>
      </c>
      <c r="U4" s="827">
        <v>7149.0</v>
      </c>
      <c r="V4" s="828">
        <v>7112.0</v>
      </c>
      <c r="W4" s="827">
        <v>7076.0</v>
      </c>
      <c r="X4" s="827">
        <v>7039.0</v>
      </c>
      <c r="Y4" s="827">
        <v>7002.0</v>
      </c>
      <c r="Z4" s="827">
        <v>6966.0</v>
      </c>
      <c r="AA4" s="827">
        <v>6929.0</v>
      </c>
      <c r="AB4" s="827">
        <v>6892.0</v>
      </c>
      <c r="AC4" s="827">
        <v>6851.0</v>
      </c>
      <c r="AD4" s="827">
        <v>6814.0</v>
      </c>
      <c r="AE4" s="827">
        <v>6774.0</v>
      </c>
      <c r="AF4" s="827">
        <v>6728.0</v>
      </c>
      <c r="AG4" s="827">
        <v>6683.0</v>
      </c>
      <c r="AH4" s="827">
        <v>6636.0</v>
      </c>
      <c r="AI4" s="827">
        <v>6589.0</v>
      </c>
      <c r="AJ4" s="827">
        <v>6548.0</v>
      </c>
      <c r="AK4" s="827">
        <v>6505.0</v>
      </c>
      <c r="AL4" s="827">
        <v>6453.0</v>
      </c>
      <c r="AM4" s="827">
        <v>6411.0</v>
      </c>
      <c r="AN4" s="827">
        <v>6366.0</v>
      </c>
      <c r="AO4" s="827">
        <v>6317.0</v>
      </c>
      <c r="AP4" s="827">
        <v>6266.0</v>
      </c>
      <c r="AQ4" s="827">
        <v>6226.0</v>
      </c>
      <c r="AR4" s="827">
        <v>6178.0</v>
      </c>
      <c r="AS4" s="827">
        <v>6134.0</v>
      </c>
      <c r="AT4" s="827">
        <v>6089.0</v>
      </c>
      <c r="AU4" s="827">
        <v>6048.0</v>
      </c>
      <c r="AV4" s="827">
        <v>5996.0</v>
      </c>
      <c r="AW4" s="827">
        <v>5952.0</v>
      </c>
      <c r="AX4" s="827">
        <v>5907.0</v>
      </c>
      <c r="AY4" s="827">
        <v>5863.0</v>
      </c>
      <c r="AZ4" s="827">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29"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0">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29" t="s">
        <v>106</v>
      </c>
      <c r="B21" s="831">
        <f t="shared" ref="B21:U21" si="11">C21</f>
        <v>0.0063</v>
      </c>
      <c r="C21" s="831">
        <f t="shared" si="11"/>
        <v>0.0063</v>
      </c>
      <c r="D21" s="831">
        <f t="shared" si="11"/>
        <v>0.0063</v>
      </c>
      <c r="E21" s="831">
        <f t="shared" si="11"/>
        <v>0.0063</v>
      </c>
      <c r="F21" s="831">
        <f t="shared" si="11"/>
        <v>0.0063</v>
      </c>
      <c r="G21" s="831">
        <f t="shared" si="11"/>
        <v>0.0063</v>
      </c>
      <c r="H21" s="831">
        <f t="shared" si="11"/>
        <v>0.0063</v>
      </c>
      <c r="I21" s="831">
        <f t="shared" si="11"/>
        <v>0.0063</v>
      </c>
      <c r="J21" s="831">
        <f t="shared" si="11"/>
        <v>0.0063</v>
      </c>
      <c r="K21" s="831">
        <f t="shared" si="11"/>
        <v>0.0063</v>
      </c>
      <c r="L21" s="831">
        <f t="shared" si="11"/>
        <v>0.0063</v>
      </c>
      <c r="M21" s="831">
        <f t="shared" si="11"/>
        <v>0.0063</v>
      </c>
      <c r="N21" s="831">
        <f t="shared" si="11"/>
        <v>0.0063</v>
      </c>
      <c r="O21" s="831">
        <f t="shared" si="11"/>
        <v>0.0063</v>
      </c>
      <c r="P21" s="831">
        <f t="shared" si="11"/>
        <v>0.0063</v>
      </c>
      <c r="Q21" s="831">
        <f t="shared" si="11"/>
        <v>0.0063</v>
      </c>
      <c r="R21" s="831">
        <f t="shared" si="11"/>
        <v>0.0063</v>
      </c>
      <c r="S21" s="831">
        <f t="shared" si="11"/>
        <v>0.0063</v>
      </c>
      <c r="T21" s="831">
        <f t="shared" si="11"/>
        <v>0.0063</v>
      </c>
      <c r="U21" s="831">
        <f t="shared" si="11"/>
        <v>0.0063</v>
      </c>
      <c r="V21" s="832">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3"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0">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29" t="s">
        <v>72</v>
      </c>
      <c r="B23" s="831"/>
      <c r="C23" s="831"/>
      <c r="D23" s="831"/>
      <c r="E23" s="831"/>
      <c r="F23" s="831"/>
      <c r="G23" s="831"/>
      <c r="H23" s="831"/>
      <c r="I23" s="831"/>
      <c r="J23" s="831"/>
      <c r="K23" s="831"/>
      <c r="L23" s="831"/>
      <c r="M23" s="831"/>
      <c r="N23" s="831"/>
      <c r="O23" s="831"/>
      <c r="P23" s="831"/>
      <c r="Q23" s="831"/>
      <c r="R23" s="831"/>
      <c r="S23" s="831"/>
      <c r="T23" s="831">
        <f t="shared" ref="T23:U23" si="15">U23</f>
        <v>0.0428</v>
      </c>
      <c r="U23" s="831">
        <f t="shared" si="15"/>
        <v>0.0428</v>
      </c>
      <c r="V23" s="832">
        <v>0.0428</v>
      </c>
      <c r="W23" s="537">
        <f t="shared" ref="W23:AA23" si="16">V23</f>
        <v>0.0428</v>
      </c>
      <c r="X23" s="537">
        <f t="shared" si="16"/>
        <v>0.0428</v>
      </c>
      <c r="Y23" s="537">
        <f t="shared" si="16"/>
        <v>0.0428</v>
      </c>
      <c r="Z23" s="537">
        <f t="shared" si="16"/>
        <v>0.0428</v>
      </c>
      <c r="AA23" s="537">
        <f t="shared" si="16"/>
        <v>0.0428</v>
      </c>
      <c r="AB23" s="834">
        <v>0.022</v>
      </c>
      <c r="AC23" s="834">
        <f t="shared" ref="AC23:AZ23" si="17">AB23</f>
        <v>0.022</v>
      </c>
      <c r="AD23" s="834">
        <f t="shared" si="17"/>
        <v>0.022</v>
      </c>
      <c r="AE23" s="834">
        <f t="shared" si="17"/>
        <v>0.022</v>
      </c>
      <c r="AF23" s="834">
        <f t="shared" si="17"/>
        <v>0.022</v>
      </c>
      <c r="AG23" s="834">
        <f t="shared" si="17"/>
        <v>0.022</v>
      </c>
      <c r="AH23" s="834">
        <f t="shared" si="17"/>
        <v>0.022</v>
      </c>
      <c r="AI23" s="834">
        <f t="shared" si="17"/>
        <v>0.022</v>
      </c>
      <c r="AJ23" s="834">
        <f t="shared" si="17"/>
        <v>0.022</v>
      </c>
      <c r="AK23" s="834">
        <f t="shared" si="17"/>
        <v>0.022</v>
      </c>
      <c r="AL23" s="834">
        <f t="shared" si="17"/>
        <v>0.022</v>
      </c>
      <c r="AM23" s="834">
        <f t="shared" si="17"/>
        <v>0.022</v>
      </c>
      <c r="AN23" s="834">
        <f t="shared" si="17"/>
        <v>0.022</v>
      </c>
      <c r="AO23" s="834">
        <f t="shared" si="17"/>
        <v>0.022</v>
      </c>
      <c r="AP23" s="834">
        <f t="shared" si="17"/>
        <v>0.022</v>
      </c>
      <c r="AQ23" s="834">
        <f t="shared" si="17"/>
        <v>0.022</v>
      </c>
      <c r="AR23" s="834">
        <f t="shared" si="17"/>
        <v>0.022</v>
      </c>
      <c r="AS23" s="834">
        <f t="shared" si="17"/>
        <v>0.022</v>
      </c>
      <c r="AT23" s="834">
        <f t="shared" si="17"/>
        <v>0.022</v>
      </c>
      <c r="AU23" s="834">
        <f t="shared" si="17"/>
        <v>0.022</v>
      </c>
      <c r="AV23" s="834">
        <f t="shared" si="17"/>
        <v>0.022</v>
      </c>
      <c r="AW23" s="834">
        <f t="shared" si="17"/>
        <v>0.022</v>
      </c>
      <c r="AX23" s="834">
        <f t="shared" si="17"/>
        <v>0.022</v>
      </c>
      <c r="AY23" s="834">
        <f t="shared" si="17"/>
        <v>0.022</v>
      </c>
      <c r="AZ23" s="834">
        <f t="shared" si="17"/>
        <v>0.022</v>
      </c>
    </row>
    <row r="24" ht="15.0" customHeight="1">
      <c r="A24" s="829" t="s">
        <v>107</v>
      </c>
      <c r="B24" s="829"/>
      <c r="C24" s="829"/>
      <c r="D24" s="829"/>
      <c r="E24" s="829"/>
      <c r="F24" s="829"/>
      <c r="G24" s="829"/>
      <c r="H24" s="829"/>
      <c r="I24" s="829"/>
      <c r="J24" s="829"/>
      <c r="K24" s="829"/>
      <c r="L24" s="829"/>
      <c r="M24" s="829"/>
      <c r="N24" s="829"/>
      <c r="O24" s="829"/>
      <c r="P24" s="829"/>
      <c r="Q24" s="829"/>
      <c r="R24" s="829"/>
      <c r="S24" s="829"/>
      <c r="T24" s="829"/>
      <c r="U24" s="829"/>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5">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29"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0">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29" t="s">
        <v>1119</v>
      </c>
      <c r="B26" s="831">
        <f t="shared" ref="B26:U26" si="22">C26</f>
        <v>0.0114</v>
      </c>
      <c r="C26" s="831">
        <f t="shared" si="22"/>
        <v>0.0114</v>
      </c>
      <c r="D26" s="831">
        <f t="shared" si="22"/>
        <v>0.0114</v>
      </c>
      <c r="E26" s="831">
        <f t="shared" si="22"/>
        <v>0.0114</v>
      </c>
      <c r="F26" s="831">
        <f t="shared" si="22"/>
        <v>0.0114</v>
      </c>
      <c r="G26" s="831">
        <f t="shared" si="22"/>
        <v>0.0114</v>
      </c>
      <c r="H26" s="831">
        <f t="shared" si="22"/>
        <v>0.0114</v>
      </c>
      <c r="I26" s="831">
        <f t="shared" si="22"/>
        <v>0.0114</v>
      </c>
      <c r="J26" s="831">
        <f t="shared" si="22"/>
        <v>0.0114</v>
      </c>
      <c r="K26" s="831">
        <f t="shared" si="22"/>
        <v>0.0114</v>
      </c>
      <c r="L26" s="831">
        <f t="shared" si="22"/>
        <v>0.0114</v>
      </c>
      <c r="M26" s="831">
        <f t="shared" si="22"/>
        <v>0.0114</v>
      </c>
      <c r="N26" s="831">
        <f t="shared" si="22"/>
        <v>0.0114</v>
      </c>
      <c r="O26" s="831">
        <f t="shared" si="22"/>
        <v>0.0114</v>
      </c>
      <c r="P26" s="831">
        <f t="shared" si="22"/>
        <v>0.0114</v>
      </c>
      <c r="Q26" s="831">
        <f t="shared" si="22"/>
        <v>0.0114</v>
      </c>
      <c r="R26" s="831">
        <f t="shared" si="22"/>
        <v>0.0114</v>
      </c>
      <c r="S26" s="831">
        <f t="shared" si="22"/>
        <v>0.0114</v>
      </c>
      <c r="T26" s="831">
        <f t="shared" si="22"/>
        <v>0.0114</v>
      </c>
      <c r="U26" s="831">
        <f t="shared" si="22"/>
        <v>0.0114</v>
      </c>
      <c r="V26" s="832">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6">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1159</v>
      </c>
      <c r="AX46" s="252">
        <f t="shared" si="30"/>
        <v>1164</v>
      </c>
      <c r="AY46" s="252">
        <f t="shared" si="30"/>
        <v>0</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1159.0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1159</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1164.0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1164</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7">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7">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7">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7">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7">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7">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7">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7">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7">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7">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7">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7">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8"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18.4</v>
      </c>
      <c r="W38" s="252">
        <f t="shared" ref="W38:W158" si="23">IF(W$37-$A38&gt;$V$25,$V38,0)</f>
        <v>0</v>
      </c>
      <c r="X38" s="252">
        <f t="shared" ref="X38:BA38" si="22">IF(AND(X$37-$A38&gt;$V$25,SUM($W38:W38)&lt;&gt;$V38),$V38,0)</f>
        <v>18.4</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64.5</v>
      </c>
      <c r="W39" s="252">
        <f t="shared" si="23"/>
        <v>0</v>
      </c>
      <c r="X39" s="252">
        <f t="shared" ref="X39:BA39" si="24">IF(AND(X$37-$A39&gt;$V$25,SUM($W39:W39)&lt;&gt;$V39),$V39,0)</f>
        <v>0</v>
      </c>
      <c r="Y39" s="252">
        <f t="shared" si="24"/>
        <v>64.5</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24.0</v>
      </c>
      <c r="W40" s="252">
        <f t="shared" si="23"/>
        <v>0</v>
      </c>
      <c r="X40" s="252">
        <f t="shared" ref="X40:BA40" si="25">IF(AND(X$37-$A40&gt;$V$25,SUM($W40:W40)&lt;&gt;$V40),$V40,0)</f>
        <v>0</v>
      </c>
      <c r="Y40" s="252">
        <f t="shared" si="25"/>
        <v>0</v>
      </c>
      <c r="Z40" s="252">
        <f t="shared" si="25"/>
        <v>24</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0.0</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0</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0.0</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4.4</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4.4</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3.0</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3</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14.4</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14.4</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70.2</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70.2</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84.0</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84</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429.6</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429.6</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436.1</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436.1</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259.9</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259.9</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211.9</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211.9</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100.0</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100</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75.0</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75</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77.2</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77.2</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3.6</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3.6</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315.4</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315.4</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10.8</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10.8</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115.0</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115</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553.1</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553.1</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346.8</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80.8</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147.4</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491.3</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320.0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429.4</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312.5</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182.5</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728.5</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579.6</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220.7</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115.8</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0.0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59.8</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328.4</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65.3</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25.0</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65.2</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270.9</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180.9</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46.4</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104.1</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95.9</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48.4</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323.8</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53.4</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92.8</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33.0</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103.2</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32.7</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3.1</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29.7</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1.5</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4.6</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0.0</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7.2</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0.0</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1.5</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6.9</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39">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39">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39">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39">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39">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39">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39">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39">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39">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39">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39">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39">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39">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39">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39">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39">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39">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39">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39">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39">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39">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39">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39">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39">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39">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39">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39">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39">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39">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39">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39">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0"/>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2172964.518</v>
      </c>
      <c r="C2" s="160">
        <f>C3*1000*'Inflation GDP Population'!C$18/'Inflation GDP Population'!$S$18</f>
        <v>2220626.665</v>
      </c>
      <c r="D2" s="160">
        <f>D3*1000*'Inflation GDP Population'!D$18/'Inflation GDP Population'!$S$18</f>
        <v>2255751.371</v>
      </c>
      <c r="E2" s="160">
        <f>E3*1000*'Inflation GDP Population'!E$18/'Inflation GDP Population'!$S$18</f>
        <v>2297643.469</v>
      </c>
      <c r="F2" s="160">
        <f>F3*1000*'Inflation GDP Population'!F$18/'Inflation GDP Population'!$S$18</f>
        <v>2359500.632</v>
      </c>
      <c r="G2" s="160">
        <f>G3*1000*'Inflation GDP Population'!G$18/'Inflation GDP Population'!$S$18</f>
        <v>2432996.944</v>
      </c>
      <c r="H2" s="160">
        <f>H3*1000*'Inflation GDP Population'!H$18/'Inflation GDP Population'!$S$18</f>
        <v>2506624.594</v>
      </c>
      <c r="I2" s="160">
        <f>I3*1000*'Inflation GDP Population'!I$18/'Inflation GDP Population'!$S$18</f>
        <v>2573960.21</v>
      </c>
      <c r="J2" s="160">
        <f>J3*1000*'Inflation GDP Population'!J$18/'Inflation GDP Population'!$S$18</f>
        <v>2624027.046</v>
      </c>
      <c r="K2" s="160">
        <f>K3*1000*'Inflation GDP Population'!K$18/'Inflation GDP Population'!$S$18</f>
        <v>2644030.964</v>
      </c>
      <c r="L2" s="160">
        <f>L3*1000*'Inflation GDP Population'!L$18/'Inflation GDP Population'!$S$18</f>
        <v>2674840.609</v>
      </c>
      <c r="M2" s="160">
        <f>M3*1000*'Inflation GDP Population'!M$18/'Inflation GDP Population'!$S$18</f>
        <v>2730715.745</v>
      </c>
      <c r="N2" s="160">
        <f>N3*1000*'Inflation GDP Population'!N$18/'Inflation GDP Population'!$S$18</f>
        <v>2783086.53</v>
      </c>
      <c r="O2" s="160">
        <f>O3*1000*'Inflation GDP Population'!O$18/'Inflation GDP Population'!$S$18</f>
        <v>2831927.72</v>
      </c>
      <c r="P2" s="160">
        <f>P3*1000*'Inflation GDP Population'!P$18/'Inflation GDP Population'!$S$18</f>
        <v>2884328.645</v>
      </c>
      <c r="Q2" s="160">
        <f>Q3*1000*'Inflation GDP Population'!Q$18/'Inflation GDP Population'!$S$18</f>
        <v>2914364.358</v>
      </c>
      <c r="R2" s="160">
        <f>R3*1000*'Inflation GDP Population'!R$18/'Inflation GDP Population'!$S$18</f>
        <v>2944536.131</v>
      </c>
      <c r="S2" s="160">
        <f>S3*1000*'Inflation GDP Population'!S$18/'Inflation GDP Population'!$S$18</f>
        <v>3000000</v>
      </c>
      <c r="T2" s="160">
        <f>T3*1000*'Inflation GDP Population'!T$18/'Inflation GDP Population'!$S$18</f>
        <v>3073078.518</v>
      </c>
      <c r="U2" s="160">
        <f>U3*1000*'Inflation GDP Population'!U$18/'Inflation GDP Population'!$S$18</f>
        <v>3133031.129</v>
      </c>
      <c r="V2" s="161">
        <f>V3*1000*'Inflation GDP Population'!V$18/'Inflation GDP Population'!$S$18</f>
        <v>3194153.354</v>
      </c>
      <c r="W2" s="160">
        <f>W3*1000*'Inflation GDP Population'!W$18/'Inflation GDP Population'!$S$18</f>
        <v>3272757.854</v>
      </c>
      <c r="X2" s="160">
        <f>X3*1000*'Inflation GDP Population'!X$18/'Inflation GDP Population'!$S$18</f>
        <v>3353213.646</v>
      </c>
      <c r="Y2" s="160">
        <f>Y3*1000*'Inflation GDP Population'!Y$18/'Inflation GDP Population'!$S$18</f>
        <v>3435563.045</v>
      </c>
      <c r="Z2" s="160">
        <f>Z3*1000*'Inflation GDP Population'!Z$18/'Inflation GDP Population'!$S$18</f>
        <v>3519849.316</v>
      </c>
      <c r="AA2" s="160">
        <f>AA3*1000*'Inflation GDP Population'!AA$18/'Inflation GDP Population'!$S$18</f>
        <v>3606116.688</v>
      </c>
      <c r="AB2" s="160">
        <f>AB3*1000*'Inflation GDP Population'!AB$18/'Inflation GDP Population'!$S$18</f>
        <v>3694410.382</v>
      </c>
      <c r="AC2" s="160">
        <f>AC3*1000*'Inflation GDP Population'!AC$18/'Inflation GDP Population'!$S$18</f>
        <v>3784776.625</v>
      </c>
      <c r="AD2" s="160">
        <f>AD3*1000*'Inflation GDP Population'!AD$18/'Inflation GDP Population'!$S$18</f>
        <v>3877262.682</v>
      </c>
      <c r="AE2" s="160">
        <f>AE3*1000*'Inflation GDP Population'!AE$18/'Inflation GDP Population'!$S$18</f>
        <v>3971916.868</v>
      </c>
      <c r="AF2" s="160">
        <f>AF3*1000*'Inflation GDP Population'!AF$18/'Inflation GDP Population'!$S$18</f>
        <v>4068788.581</v>
      </c>
      <c r="AG2" s="160">
        <f>AG3*1000*'Inflation GDP Population'!AG$18/'Inflation GDP Population'!$S$18</f>
        <v>4167928.316</v>
      </c>
      <c r="AH2" s="160">
        <f>AH3*1000*'Inflation GDP Population'!AH$18/'Inflation GDP Population'!$S$18</f>
        <v>4269387.7</v>
      </c>
      <c r="AI2" s="160">
        <f>AI3*1000*'Inflation GDP Population'!AI$18/'Inflation GDP Population'!$S$18</f>
        <v>4373219.507</v>
      </c>
      <c r="AJ2" s="160">
        <f>AJ3*1000*'Inflation GDP Population'!AJ$18/'Inflation GDP Population'!$S$18</f>
        <v>4479477.689</v>
      </c>
      <c r="AK2" s="160">
        <f>AK3*1000*'Inflation GDP Population'!AK$18/'Inflation GDP Population'!$S$18</f>
        <v>4588217.399</v>
      </c>
      <c r="AL2" s="160">
        <f>AL3*1000*'Inflation GDP Population'!AL$18/'Inflation GDP Population'!$S$18</f>
        <v>4699495.02</v>
      </c>
      <c r="AM2" s="160">
        <f>AM3*1000*'Inflation GDP Population'!AM$18/'Inflation GDP Population'!$S$18</f>
        <v>4813368.19</v>
      </c>
      <c r="AN2" s="160">
        <f>AN3*1000*'Inflation GDP Population'!AN$18/'Inflation GDP Population'!$S$18</f>
        <v>4929895.829</v>
      </c>
      <c r="AO2" s="160">
        <f>AO3*1000*'Inflation GDP Population'!AO$18/'Inflation GDP Population'!$S$18</f>
        <v>5049138.17</v>
      </c>
      <c r="AP2" s="160">
        <f>AP3*1000*'Inflation GDP Population'!AP$18/'Inflation GDP Population'!$S$18</f>
        <v>5171156.783</v>
      </c>
      <c r="AQ2" s="160">
        <f>AQ3*1000*'Inflation GDP Population'!AQ$18/'Inflation GDP Population'!$S$18</f>
        <v>5296014.61</v>
      </c>
      <c r="AR2" s="160">
        <f>AR3*1000*'Inflation GDP Population'!AR$18/'Inflation GDP Population'!$S$18</f>
        <v>5423775.99</v>
      </c>
      <c r="AS2" s="160">
        <f>AS3*1000*'Inflation GDP Population'!AS$18/'Inflation GDP Population'!$S$18</f>
        <v>5554506.694</v>
      </c>
      <c r="AT2" s="160">
        <f>AT3*1000*'Inflation GDP Population'!AT$18/'Inflation GDP Population'!$S$18</f>
        <v>5688273.952</v>
      </c>
      <c r="AU2" s="160">
        <f>AU3*1000*'Inflation GDP Population'!AU$18/'Inflation GDP Population'!$S$18</f>
        <v>5825146.488</v>
      </c>
      <c r="AV2" s="160">
        <f>AV3*1000*'Inflation GDP Population'!AV$18/'Inflation GDP Population'!$S$18</f>
        <v>5965194.553</v>
      </c>
      <c r="AW2" s="160">
        <f>AW3*1000*'Inflation GDP Population'!AW$18/'Inflation GDP Population'!$S$18</f>
        <v>6108489.954</v>
      </c>
      <c r="AX2" s="160">
        <f>AX3*1000*'Inflation GDP Population'!AX$18/'Inflation GDP Population'!$S$18</f>
        <v>6255106.095</v>
      </c>
      <c r="AY2" s="160">
        <f>AY3*1000*'Inflation GDP Population'!AY$18/'Inflation GDP Population'!$S$18</f>
        <v>6405118.005</v>
      </c>
      <c r="AZ2" s="160">
        <f>AZ3*1000*'Inflation GDP Population'!AZ$18/'Inflation GDP Population'!$S$18</f>
        <v>6558602.378</v>
      </c>
    </row>
    <row r="3" ht="15.0" customHeight="1">
      <c r="A3" s="541" t="s">
        <v>1125</v>
      </c>
      <c r="B3" s="792">
        <f t="shared" ref="B3:U3" si="1">C3</f>
        <v>3000</v>
      </c>
      <c r="C3" s="792">
        <f t="shared" si="1"/>
        <v>3000</v>
      </c>
      <c r="D3" s="792">
        <f t="shared" si="1"/>
        <v>3000</v>
      </c>
      <c r="E3" s="792">
        <f t="shared" si="1"/>
        <v>3000</v>
      </c>
      <c r="F3" s="792">
        <f t="shared" si="1"/>
        <v>3000</v>
      </c>
      <c r="G3" s="792">
        <f t="shared" si="1"/>
        <v>3000</v>
      </c>
      <c r="H3" s="792">
        <f t="shared" si="1"/>
        <v>3000</v>
      </c>
      <c r="I3" s="792">
        <f t="shared" si="1"/>
        <v>3000</v>
      </c>
      <c r="J3" s="792">
        <f t="shared" si="1"/>
        <v>3000</v>
      </c>
      <c r="K3" s="792">
        <f t="shared" si="1"/>
        <v>3000</v>
      </c>
      <c r="L3" s="792">
        <f t="shared" si="1"/>
        <v>3000</v>
      </c>
      <c r="M3" s="792">
        <f t="shared" si="1"/>
        <v>3000</v>
      </c>
      <c r="N3" s="792">
        <f t="shared" si="1"/>
        <v>3000</v>
      </c>
      <c r="O3" s="792">
        <f t="shared" si="1"/>
        <v>3000</v>
      </c>
      <c r="P3" s="792">
        <f t="shared" si="1"/>
        <v>3000</v>
      </c>
      <c r="Q3" s="792">
        <f t="shared" si="1"/>
        <v>3000</v>
      </c>
      <c r="R3" s="792">
        <f t="shared" si="1"/>
        <v>3000</v>
      </c>
      <c r="S3" s="792">
        <f t="shared" si="1"/>
        <v>3000</v>
      </c>
      <c r="T3" s="792">
        <f t="shared" si="1"/>
        <v>3000</v>
      </c>
      <c r="U3" s="792">
        <f t="shared" si="1"/>
        <v>3000</v>
      </c>
      <c r="V3" s="841">
        <f>Inputs!$H$25</f>
        <v>3000</v>
      </c>
      <c r="W3" s="826">
        <f t="shared" ref="W3:AY3" si="2">V$3+($AZ$3-$V$3)/($AZ$1-$V$1)</f>
        <v>3015.006912</v>
      </c>
      <c r="X3" s="826">
        <f t="shared" si="2"/>
        <v>3030.013824</v>
      </c>
      <c r="Y3" s="826">
        <f t="shared" si="2"/>
        <v>3045.020736</v>
      </c>
      <c r="Z3" s="826">
        <f t="shared" si="2"/>
        <v>3060.027648</v>
      </c>
      <c r="AA3" s="826">
        <f t="shared" si="2"/>
        <v>3075.03456</v>
      </c>
      <c r="AB3" s="826">
        <f t="shared" si="2"/>
        <v>3090.041472</v>
      </c>
      <c r="AC3" s="826">
        <f t="shared" si="2"/>
        <v>3105.048384</v>
      </c>
      <c r="AD3" s="826">
        <f t="shared" si="2"/>
        <v>3120.055295</v>
      </c>
      <c r="AE3" s="826">
        <f t="shared" si="2"/>
        <v>3135.062207</v>
      </c>
      <c r="AF3" s="826">
        <f t="shared" si="2"/>
        <v>3150.069119</v>
      </c>
      <c r="AG3" s="826">
        <f t="shared" si="2"/>
        <v>3165.076031</v>
      </c>
      <c r="AH3" s="826">
        <f t="shared" si="2"/>
        <v>3180.082943</v>
      </c>
      <c r="AI3" s="826">
        <f t="shared" si="2"/>
        <v>3195.089855</v>
      </c>
      <c r="AJ3" s="826">
        <f t="shared" si="2"/>
        <v>3210.096767</v>
      </c>
      <c r="AK3" s="826">
        <f t="shared" si="2"/>
        <v>3225.103679</v>
      </c>
      <c r="AL3" s="826">
        <f t="shared" si="2"/>
        <v>3240.110591</v>
      </c>
      <c r="AM3" s="826">
        <f t="shared" si="2"/>
        <v>3255.117503</v>
      </c>
      <c r="AN3" s="826">
        <f t="shared" si="2"/>
        <v>3270.124415</v>
      </c>
      <c r="AO3" s="826">
        <f t="shared" si="2"/>
        <v>3285.131327</v>
      </c>
      <c r="AP3" s="826">
        <f t="shared" si="2"/>
        <v>3300.138239</v>
      </c>
      <c r="AQ3" s="826">
        <f t="shared" si="2"/>
        <v>3315.145151</v>
      </c>
      <c r="AR3" s="826">
        <f t="shared" si="2"/>
        <v>3330.152062</v>
      </c>
      <c r="AS3" s="826">
        <f t="shared" si="2"/>
        <v>3345.158974</v>
      </c>
      <c r="AT3" s="826">
        <f t="shared" si="2"/>
        <v>3360.165886</v>
      </c>
      <c r="AU3" s="826">
        <f t="shared" si="2"/>
        <v>3375.172798</v>
      </c>
      <c r="AV3" s="826">
        <f t="shared" si="2"/>
        <v>3390.17971</v>
      </c>
      <c r="AW3" s="826">
        <f t="shared" si="2"/>
        <v>3405.186622</v>
      </c>
      <c r="AX3" s="826">
        <f t="shared" si="2"/>
        <v>3420.193534</v>
      </c>
      <c r="AY3" s="826">
        <f t="shared" si="2"/>
        <v>3435.200446</v>
      </c>
      <c r="AZ3" s="842">
        <f>Inputs!$H$23</f>
        <v>3450.207358</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0.4774257582</v>
      </c>
      <c r="W15" s="843">
        <f>if(Model!X1574&gt;0,(Model!X1575*10^6)/(Model!X1574*8760),0)</f>
        <v>0.4883653494</v>
      </c>
      <c r="X15" s="843">
        <f>if(Model!Y1574&gt;0,(Model!Y1575*10^6)/(Model!Y1574*8760),0)</f>
        <v>0.4992114968</v>
      </c>
      <c r="Y15" s="843">
        <f>if(Model!Z1574&gt;0,(Model!Z1575*10^6)/(Model!Z1574*8760),0)</f>
        <v>0.5099653925</v>
      </c>
      <c r="Z15" s="843">
        <f>if(Model!AA1574&gt;0,(Model!AA1575*10^6)/(Model!AA1574*8760),0)</f>
        <v>0.5206282087</v>
      </c>
      <c r="AA15" s="843">
        <f>if(Model!AB1574&gt;0,(Model!AB1575*10^6)/(Model!AB1574*8760),0)</f>
        <v>0.5312010974</v>
      </c>
      <c r="AB15" s="843">
        <f>if(Model!AC1574&gt;0,(Model!AC1575*10^6)/(Model!AC1574*8760),0)</f>
        <v>0.5416851916</v>
      </c>
      <c r="AC15" s="843">
        <f>if(Model!AD1574&gt;0,(Model!AD1575*10^6)/(Model!AD1574*8760),0)</f>
        <v>0.5520816051</v>
      </c>
      <c r="AD15" s="843">
        <f>if(Model!AE1574&gt;0,(Model!AE1575*10^6)/(Model!AE1574*8760),0)</f>
        <v>0.5623914333</v>
      </c>
      <c r="AE15" s="843">
        <f>if(Model!AF1574&gt;0,(Model!AF1575*10^6)/(Model!AF1574*8760),0)</f>
        <v>0.5726157534</v>
      </c>
      <c r="AF15" s="843">
        <f>if(Model!AG1574&gt;0,(Model!AG1575*10^6)/(Model!AG1574*8760),0)</f>
        <v>0.5827556248</v>
      </c>
      <c r="AG15" s="843">
        <f>if(Model!AH1574&gt;0,(Model!AH1575*10^6)/(Model!AH1574*8760),0)</f>
        <v>0.5928120895</v>
      </c>
      <c r="AH15" s="843">
        <f>if(Model!AI1574&gt;0,(Model!AI1575*10^6)/(Model!AI1574*8760),0)</f>
        <v>0.6027861723</v>
      </c>
      <c r="AI15" s="843">
        <f>if(Model!AJ1574&gt;0,(Model!AJ1575*10^6)/(Model!AJ1574*8760),0)</f>
        <v>0.6126788814</v>
      </c>
      <c r="AJ15" s="843">
        <f>if(Model!AK1574&gt;0,(Model!AK1575*10^6)/(Model!AK1574*8760),0)</f>
        <v>0.6224912086</v>
      </c>
      <c r="AK15" s="843">
        <f>if(Model!AL1574&gt;0,(Model!AL1575*10^6)/(Model!AL1574*8760),0)</f>
        <v>0.6322241297</v>
      </c>
      <c r="AL15" s="843">
        <f>if(Model!AM1574&gt;0,(Model!AM1575*10^6)/(Model!AM1574*8760),0)</f>
        <v>0.6418786046</v>
      </c>
      <c r="AM15" s="843">
        <f>if(Model!AN1574&gt;0,(Model!AN1575*10^6)/(Model!AN1574*8760),0)</f>
        <v>0.651455578</v>
      </c>
      <c r="AN15" s="843">
        <f>if(Model!AO1574&gt;0,(Model!AO1575*10^6)/(Model!AO1574*8760),0)</f>
        <v>0.6609559792</v>
      </c>
      <c r="AO15" s="843">
        <f>if(Model!AP1574&gt;0,(Model!AP1575*10^6)/(Model!AP1574*8760),0)</f>
        <v>0.6703807231</v>
      </c>
      <c r="AP15" s="843">
        <f>if(Model!AQ1574&gt;0,(Model!AQ1575*10^6)/(Model!AQ1574*8760),0)</f>
        <v>0.6797307098</v>
      </c>
      <c r="AQ15" s="843">
        <f>if(Model!AR1574&gt;0,(Model!AR1575*10^6)/(Model!AR1574*8760),0)</f>
        <v>0.6890068252</v>
      </c>
      <c r="AR15" s="843">
        <f>if(Model!AS1574&gt;0,(Model!AS1575*10^6)/(Model!AS1574*8760),0)</f>
        <v>0.6982099413</v>
      </c>
      <c r="AS15" s="843">
        <f>if(Model!AT1574&gt;0,(Model!AT1575*10^6)/(Model!AT1574*8760),0)</f>
        <v>0.7073409165</v>
      </c>
      <c r="AT15" s="843">
        <f>if(Model!AU1574&gt;0,(Model!AU1575*10^6)/(Model!AU1574*8760),0)</f>
        <v>0.7164005957</v>
      </c>
      <c r="AU15" s="843">
        <f>if(Model!AV1574&gt;0,(Model!AV1575*10^6)/(Model!AV1574*8760),0)</f>
        <v>0.7253898107</v>
      </c>
      <c r="AV15" s="843">
        <f>if(Model!AW1574&gt;0,(Model!AW1575*10^6)/(Model!AW1574*8760),0)</f>
        <v>0.7343093804</v>
      </c>
      <c r="AW15" s="843">
        <f>if(Model!AX1574&gt;0,(Model!AX1575*10^6)/(Model!AX1574*8760),0)</f>
        <v>0.743160111</v>
      </c>
      <c r="AX15" s="843">
        <f>if(Model!AY1574&gt;0,(Model!AY1575*10^6)/(Model!AY1574*8760),0)</f>
        <v>0.7519427965</v>
      </c>
      <c r="AY15" s="843">
        <f>if(Model!AZ1574&gt;0,(Model!AZ1575*10^6)/(Model!AZ1574*8760),0)</f>
        <v>0.7606582184</v>
      </c>
      <c r="AZ15" s="843">
        <f>if(Model!BA1574&gt;0,(Model!BA1575*10^6)/(Model!BA1574*8760),0)</f>
        <v>0.7693071466</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67783.58204</v>
      </c>
      <c r="C18" s="160">
        <f>C$19*1000*'Inflation GDP Population'!C$18/'Inflation GDP Population'!$S$18</f>
        <v>69270.35786</v>
      </c>
      <c r="D18" s="160">
        <f>D$19*1000*'Inflation GDP Population'!D$18/'Inflation GDP Population'!$S$18</f>
        <v>70366.03997</v>
      </c>
      <c r="E18" s="160">
        <f>E$19*1000*'Inflation GDP Population'!E$18/'Inflation GDP Population'!$S$18</f>
        <v>71672.82451</v>
      </c>
      <c r="F18" s="160">
        <f>F$19*1000*'Inflation GDP Population'!F$18/'Inflation GDP Population'!$S$18</f>
        <v>73602.40049</v>
      </c>
      <c r="G18" s="160">
        <f>G$19*1000*'Inflation GDP Population'!G$18/'Inflation GDP Population'!$S$18</f>
        <v>75895.04873</v>
      </c>
      <c r="H18" s="160">
        <f>H$19*1000*'Inflation GDP Population'!H$18/'Inflation GDP Population'!$S$18</f>
        <v>78191.79393</v>
      </c>
      <c r="I18" s="160">
        <f>I$19*1000*'Inflation GDP Population'!I$18/'Inflation GDP Population'!$S$18</f>
        <v>80292.26509</v>
      </c>
      <c r="J18" s="160">
        <f>J$19*1000*'Inflation GDP Population'!J$18/'Inflation GDP Population'!$S$18</f>
        <v>81854.05288</v>
      </c>
      <c r="K18" s="160">
        <f>K$19*1000*'Inflation GDP Population'!K$18/'Inflation GDP Population'!$S$18</f>
        <v>82478.05625</v>
      </c>
      <c r="L18" s="160">
        <f>L$19*1000*'Inflation GDP Population'!L$18/'Inflation GDP Population'!$S$18</f>
        <v>83439.13413</v>
      </c>
      <c r="M18" s="160">
        <f>M$19*1000*'Inflation GDP Population'!M$18/'Inflation GDP Population'!$S$18</f>
        <v>85182.10639</v>
      </c>
      <c r="N18" s="160">
        <f>N$19*1000*'Inflation GDP Population'!N$18/'Inflation GDP Population'!$S$18</f>
        <v>86815.7637</v>
      </c>
      <c r="O18" s="160">
        <f>O$19*1000*'Inflation GDP Population'!O$18/'Inflation GDP Population'!$S$18</f>
        <v>88339.31864</v>
      </c>
      <c r="P18" s="160">
        <f>P$19*1000*'Inflation GDP Population'!P$18/'Inflation GDP Population'!$S$18</f>
        <v>89973.91614</v>
      </c>
      <c r="Q18" s="160">
        <f>Q$19*1000*'Inflation GDP Population'!Q$18/'Inflation GDP Population'!$S$18</f>
        <v>90910.85193</v>
      </c>
      <c r="R18" s="160">
        <f>R$19*1000*'Inflation GDP Population'!R$18/'Inflation GDP Population'!$S$18</f>
        <v>91852.032</v>
      </c>
      <c r="S18" s="160">
        <f>S$19*1000*'Inflation GDP Population'!S$18/'Inflation GDP Population'!$S$18</f>
        <v>93582.17516</v>
      </c>
      <c r="T18" s="160">
        <f>T$19*1000*'Inflation GDP Population'!T$18/'Inflation GDP Population'!$S$18</f>
        <v>95861.79072</v>
      </c>
      <c r="U18" s="160">
        <f>U$19*1000*'Inflation GDP Population'!U$18/'Inflation GDP Population'!$S$18</f>
        <v>97731.95598</v>
      </c>
      <c r="V18" s="161">
        <f>V$19*1000*'Inflation GDP Population'!V$18/'Inflation GDP Population'!$S$18</f>
        <v>99638.60624</v>
      </c>
      <c r="W18" s="160">
        <f>W$19*1000*'Inflation GDP Population'!W$18/'Inflation GDP Population'!$S$18</f>
        <v>101648.3388</v>
      </c>
      <c r="X18" s="160">
        <f>X$19*1000*'Inflation GDP Population'!X$18/'Inflation GDP Population'!$S$18</f>
        <v>103698.5645</v>
      </c>
      <c r="Y18" s="160">
        <f>Y$19*1000*'Inflation GDP Population'!Y$18/'Inflation GDP Population'!$S$18</f>
        <v>105790.0984</v>
      </c>
      <c r="Z18" s="160">
        <f>Z$19*1000*'Inflation GDP Population'!Z$18/'Inflation GDP Population'!$S$18</f>
        <v>107923.772</v>
      </c>
      <c r="AA18" s="160">
        <f>AA$19*1000*'Inflation GDP Population'!AA$18/'Inflation GDP Population'!$S$18</f>
        <v>110100.4335</v>
      </c>
      <c r="AB18" s="160">
        <f>AB$19*1000*'Inflation GDP Population'!AB$18/'Inflation GDP Population'!$S$18</f>
        <v>112320.948</v>
      </c>
      <c r="AC18" s="160">
        <f>AC$19*1000*'Inflation GDP Population'!AC$18/'Inflation GDP Population'!$S$18</f>
        <v>114586.1982</v>
      </c>
      <c r="AD18" s="160">
        <f>AD$19*1000*'Inflation GDP Population'!AD$18/'Inflation GDP Population'!$S$18</f>
        <v>116897.0845</v>
      </c>
      <c r="AE18" s="160">
        <f>AE$19*1000*'Inflation GDP Population'!AE$18/'Inflation GDP Population'!$S$18</f>
        <v>119254.5253</v>
      </c>
      <c r="AF18" s="160">
        <f>AF$19*1000*'Inflation GDP Population'!AF$18/'Inflation GDP Population'!$S$18</f>
        <v>121659.4576</v>
      </c>
      <c r="AG18" s="160">
        <f>AG$19*1000*'Inflation GDP Population'!AG$18/'Inflation GDP Population'!$S$18</f>
        <v>124112.8371</v>
      </c>
      <c r="AH18" s="160">
        <f>AH$19*1000*'Inflation GDP Population'!AH$18/'Inflation GDP Population'!$S$18</f>
        <v>126615.6389</v>
      </c>
      <c r="AI18" s="160">
        <f>AI$19*1000*'Inflation GDP Population'!AI$18/'Inflation GDP Population'!$S$18</f>
        <v>129168.8574</v>
      </c>
      <c r="AJ18" s="160">
        <f>AJ$19*1000*'Inflation GDP Population'!AJ$18/'Inflation GDP Population'!$S$18</f>
        <v>131773.5074</v>
      </c>
      <c r="AK18" s="160">
        <f>AK$19*1000*'Inflation GDP Population'!AK$18/'Inflation GDP Population'!$S$18</f>
        <v>134430.6239</v>
      </c>
      <c r="AL18" s="160">
        <f>AL$19*1000*'Inflation GDP Population'!AL$18/'Inflation GDP Population'!$S$18</f>
        <v>137141.2625</v>
      </c>
      <c r="AM18" s="160">
        <f>AM$19*1000*'Inflation GDP Population'!AM$18/'Inflation GDP Population'!$S$18</f>
        <v>139906.5005</v>
      </c>
      <c r="AN18" s="160">
        <f>AN$19*1000*'Inflation GDP Population'!AN$18/'Inflation GDP Population'!$S$18</f>
        <v>142727.4363</v>
      </c>
      <c r="AO18" s="160">
        <f>AO$19*1000*'Inflation GDP Population'!AO$18/'Inflation GDP Population'!$S$18</f>
        <v>145605.1909</v>
      </c>
      <c r="AP18" s="160">
        <f>AP$19*1000*'Inflation GDP Population'!AP$18/'Inflation GDP Population'!$S$18</f>
        <v>148540.9074</v>
      </c>
      <c r="AQ18" s="160">
        <f>AQ$19*1000*'Inflation GDP Population'!AQ$18/'Inflation GDP Population'!$S$18</f>
        <v>151535.7523</v>
      </c>
      <c r="AR18" s="160">
        <f>AR$19*1000*'Inflation GDP Population'!AR$18/'Inflation GDP Population'!$S$18</f>
        <v>154590.9152</v>
      </c>
      <c r="AS18" s="160">
        <f>AS$19*1000*'Inflation GDP Population'!AS$18/'Inflation GDP Population'!$S$18</f>
        <v>157707.6097</v>
      </c>
      <c r="AT18" s="160">
        <f>AT$19*1000*'Inflation GDP Population'!AT$18/'Inflation GDP Population'!$S$18</f>
        <v>160887.074</v>
      </c>
      <c r="AU18" s="160">
        <f>AU$19*1000*'Inflation GDP Population'!AU$18/'Inflation GDP Population'!$S$18</f>
        <v>164130.5709</v>
      </c>
      <c r="AV18" s="160">
        <f>AV$19*1000*'Inflation GDP Population'!AV$18/'Inflation GDP Population'!$S$18</f>
        <v>167439.3887</v>
      </c>
      <c r="AW18" s="160">
        <f>AW$19*1000*'Inflation GDP Population'!AW$18/'Inflation GDP Population'!$S$18</f>
        <v>170814.8418</v>
      </c>
      <c r="AX18" s="160">
        <f>AX$19*1000*'Inflation GDP Population'!AX$18/'Inflation GDP Population'!$S$18</f>
        <v>174258.2706</v>
      </c>
      <c r="AY18" s="160">
        <f>AY$19*1000*'Inflation GDP Population'!AY$18/'Inflation GDP Population'!$S$18</f>
        <v>177771.0428</v>
      </c>
      <c r="AZ18" s="160">
        <f>AZ$19*1000*'Inflation GDP Population'!AZ$18/'Inflation GDP Population'!$S$18</f>
        <v>181354.5535</v>
      </c>
    </row>
    <row r="19" ht="15.0" customHeight="1">
      <c r="A19" s="541" t="s">
        <v>1126</v>
      </c>
      <c r="B19" s="177">
        <f t="shared" ref="B19:U19" si="7">C19</f>
        <v>93.58217516</v>
      </c>
      <c r="C19" s="177">
        <f t="shared" si="7"/>
        <v>93.58217516</v>
      </c>
      <c r="D19" s="177">
        <f t="shared" si="7"/>
        <v>93.58217516</v>
      </c>
      <c r="E19" s="177">
        <f t="shared" si="7"/>
        <v>93.58217516</v>
      </c>
      <c r="F19" s="177">
        <f t="shared" si="7"/>
        <v>93.58217516</v>
      </c>
      <c r="G19" s="177">
        <f t="shared" si="7"/>
        <v>93.58217516</v>
      </c>
      <c r="H19" s="177">
        <f t="shared" si="7"/>
        <v>93.58217516</v>
      </c>
      <c r="I19" s="177">
        <f t="shared" si="7"/>
        <v>93.58217516</v>
      </c>
      <c r="J19" s="177">
        <f t="shared" si="7"/>
        <v>93.58217516</v>
      </c>
      <c r="K19" s="177">
        <f t="shared" si="7"/>
        <v>93.58217516</v>
      </c>
      <c r="L19" s="177">
        <f t="shared" si="7"/>
        <v>93.58217516</v>
      </c>
      <c r="M19" s="177">
        <f t="shared" si="7"/>
        <v>93.58217516</v>
      </c>
      <c r="N19" s="177">
        <f t="shared" si="7"/>
        <v>93.58217516</v>
      </c>
      <c r="O19" s="177">
        <f t="shared" si="7"/>
        <v>93.58217516</v>
      </c>
      <c r="P19" s="177">
        <f t="shared" si="7"/>
        <v>93.58217516</v>
      </c>
      <c r="Q19" s="177">
        <f t="shared" si="7"/>
        <v>93.58217516</v>
      </c>
      <c r="R19" s="177">
        <f t="shared" si="7"/>
        <v>93.58217516</v>
      </c>
      <c r="S19" s="177">
        <f t="shared" si="7"/>
        <v>93.58217516</v>
      </c>
      <c r="T19" s="177">
        <f t="shared" si="7"/>
        <v>93.58217516</v>
      </c>
      <c r="U19" s="177">
        <f t="shared" si="7"/>
        <v>93.58217516</v>
      </c>
      <c r="V19" s="844">
        <f>Inputs!$H$26</f>
        <v>93.58217516</v>
      </c>
      <c r="W19" s="177">
        <f t="shared" ref="W19:AY19" si="8">V$19+($AZ$19-$V$19)/($AZ$1-$V$1)</f>
        <v>93.64287172</v>
      </c>
      <c r="X19" s="177">
        <f t="shared" si="8"/>
        <v>93.70356828</v>
      </c>
      <c r="Y19" s="177">
        <f t="shared" si="8"/>
        <v>93.76426485</v>
      </c>
      <c r="Z19" s="177">
        <f t="shared" si="8"/>
        <v>93.82496141</v>
      </c>
      <c r="AA19" s="177">
        <f t="shared" si="8"/>
        <v>93.88565797</v>
      </c>
      <c r="AB19" s="177">
        <f t="shared" si="8"/>
        <v>93.94635453</v>
      </c>
      <c r="AC19" s="177">
        <f t="shared" si="8"/>
        <v>94.00705109</v>
      </c>
      <c r="AD19" s="177">
        <f t="shared" si="8"/>
        <v>94.06774766</v>
      </c>
      <c r="AE19" s="177">
        <f t="shared" si="8"/>
        <v>94.12844422</v>
      </c>
      <c r="AF19" s="177">
        <f t="shared" si="8"/>
        <v>94.18914078</v>
      </c>
      <c r="AG19" s="177">
        <f t="shared" si="8"/>
        <v>94.24983734</v>
      </c>
      <c r="AH19" s="177">
        <f t="shared" si="8"/>
        <v>94.3105339</v>
      </c>
      <c r="AI19" s="177">
        <f t="shared" si="8"/>
        <v>94.37123047</v>
      </c>
      <c r="AJ19" s="177">
        <f t="shared" si="8"/>
        <v>94.43192703</v>
      </c>
      <c r="AK19" s="177">
        <f t="shared" si="8"/>
        <v>94.49262359</v>
      </c>
      <c r="AL19" s="177">
        <f t="shared" si="8"/>
        <v>94.55332015</v>
      </c>
      <c r="AM19" s="177">
        <f t="shared" si="8"/>
        <v>94.61401671</v>
      </c>
      <c r="AN19" s="177">
        <f t="shared" si="8"/>
        <v>94.67471328</v>
      </c>
      <c r="AO19" s="177">
        <f t="shared" si="8"/>
        <v>94.73540984</v>
      </c>
      <c r="AP19" s="177">
        <f t="shared" si="8"/>
        <v>94.7961064</v>
      </c>
      <c r="AQ19" s="177">
        <f t="shared" si="8"/>
        <v>94.85680296</v>
      </c>
      <c r="AR19" s="177">
        <f t="shared" si="8"/>
        <v>94.91749952</v>
      </c>
      <c r="AS19" s="177">
        <f t="shared" si="8"/>
        <v>94.97819609</v>
      </c>
      <c r="AT19" s="177">
        <f t="shared" si="8"/>
        <v>95.03889265</v>
      </c>
      <c r="AU19" s="177">
        <f t="shared" si="8"/>
        <v>95.09958921</v>
      </c>
      <c r="AV19" s="177">
        <f t="shared" si="8"/>
        <v>95.16028577</v>
      </c>
      <c r="AW19" s="177">
        <f t="shared" si="8"/>
        <v>95.22098233</v>
      </c>
      <c r="AX19" s="177">
        <f t="shared" si="8"/>
        <v>95.2816789</v>
      </c>
      <c r="AY19" s="177">
        <f t="shared" si="8"/>
        <v>95.34237546</v>
      </c>
      <c r="AZ19" s="844">
        <f>Inputs!$H$24</f>
        <v>95.40307202</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5">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16.38458975</v>
      </c>
      <c r="C21" s="177">
        <f t="shared" si="11"/>
        <v>16.69416408</v>
      </c>
      <c r="D21" s="177">
        <f t="shared" si="11"/>
        <v>17.00958758</v>
      </c>
      <c r="E21" s="177">
        <f t="shared" si="11"/>
        <v>17.33097076</v>
      </c>
      <c r="F21" s="177">
        <f t="shared" si="11"/>
        <v>17.65842624</v>
      </c>
      <c r="G21" s="177">
        <f t="shared" si="11"/>
        <v>17.99206873</v>
      </c>
      <c r="H21" s="177">
        <f t="shared" si="11"/>
        <v>18.33201515</v>
      </c>
      <c r="I21" s="177">
        <f t="shared" si="11"/>
        <v>18.6783846</v>
      </c>
      <c r="J21" s="177">
        <f t="shared" si="11"/>
        <v>19.03129843</v>
      </c>
      <c r="K21" s="177">
        <f t="shared" si="11"/>
        <v>19.3908803</v>
      </c>
      <c r="L21" s="177">
        <f t="shared" si="11"/>
        <v>19.75725619</v>
      </c>
      <c r="M21" s="177">
        <f t="shared" si="11"/>
        <v>20.13055448</v>
      </c>
      <c r="N21" s="177">
        <f t="shared" si="11"/>
        <v>20.51090596</v>
      </c>
      <c r="O21" s="177">
        <f t="shared" si="11"/>
        <v>20.89844388</v>
      </c>
      <c r="P21" s="177">
        <f t="shared" si="11"/>
        <v>21.29330404</v>
      </c>
      <c r="Q21" s="177">
        <f t="shared" si="11"/>
        <v>21.69562479</v>
      </c>
      <c r="R21" s="177">
        <f t="shared" si="11"/>
        <v>22.10554707</v>
      </c>
      <c r="S21" s="177">
        <f t="shared" si="11"/>
        <v>22.52321452</v>
      </c>
      <c r="T21" s="177">
        <f t="shared" si="11"/>
        <v>22.94877349</v>
      </c>
      <c r="U21" s="177">
        <f t="shared" si="11"/>
        <v>23.38237306</v>
      </c>
      <c r="V21" s="715">
        <f>if(Model!W1574&gt;0,V18*Model!W1574/(V15*Model!W1574*8760)+V20,V20)</f>
        <v>23.82416517</v>
      </c>
      <c r="W21" s="846">
        <f>if(Model!X1574&gt;0,W18*Model!X1574/(Model!X1575*10^6)+W20,W20)</f>
        <v>23.76026811</v>
      </c>
      <c r="X21" s="846">
        <f>if(Model!Y1574&gt;0,X18*Model!Y1574/(Model!Y1575*10^6)+X20,X20)</f>
        <v>23.71286668</v>
      </c>
      <c r="Y21" s="846">
        <f>if(Model!Z1574&gt;0,Y18*Model!Z1574/(Model!Z1575*10^6)+Y20,Y20)</f>
        <v>23.68100939</v>
      </c>
      <c r="Z21" s="846">
        <f>if(Model!AA1574&gt;0,Z18*Model!AA1574/(Model!AA1575*10^6)+Z20,Z20)</f>
        <v>23.66384513</v>
      </c>
      <c r="AA21" s="846">
        <f>if(Model!AB1574&gt;0,AA18*Model!AB1574/(Model!AB1575*10^6)+AA20,AA20)</f>
        <v>23.6606112</v>
      </c>
      <c r="AB21" s="846">
        <f>if(Model!AC1574&gt;0,AB18*Model!AC1574/(Model!AC1575*10^6)+AB20,AB20)</f>
        <v>23.67062314</v>
      </c>
      <c r="AC21" s="846">
        <f>if(Model!AD1574&gt;0,AC18*Model!AD1574/(Model!AD1575*10^6)+AC20,AC20)</f>
        <v>23.69326584</v>
      </c>
      <c r="AD21" s="846">
        <f>if(Model!AE1574&gt;0,AD18*Model!AE1574/(Model!AE1575*10^6)+AD20,AD20)</f>
        <v>23.72798597</v>
      </c>
      <c r="AE21" s="846">
        <f>if(Model!AF1574&gt;0,AE18*Model!AF1574/(Model!AF1575*10^6)+AE20,AE20)</f>
        <v>23.7742853</v>
      </c>
      <c r="AF21" s="846">
        <f>if(Model!AG1574&gt;0,AF18*Model!AG1574/(Model!AG1575*10^6)+AF20,AF20)</f>
        <v>23.83171495</v>
      </c>
      <c r="AG21" s="846">
        <f>if(Model!AH1574&gt;0,AG18*Model!AH1574/(Model!AH1575*10^6)+AG20,AG20)</f>
        <v>23.89987036</v>
      </c>
      <c r="AH21" s="846">
        <f>if(Model!AI1574&gt;0,AH18*Model!AI1574/(Model!AI1575*10^6)+AH20,AH20)</f>
        <v>23.97838689</v>
      </c>
      <c r="AI21" s="846">
        <f>if(Model!AJ1574&gt;0,AI18*Model!AJ1574/(Model!AJ1575*10^6)+AI20,AI20)</f>
        <v>24.06693589</v>
      </c>
      <c r="AJ21" s="846">
        <f>if(Model!AK1574&gt;0,AJ18*Model!AK1574/(Model!AK1575*10^6)+AJ20,AJ20)</f>
        <v>24.16522134</v>
      </c>
      <c r="AK21" s="846">
        <f>if(Model!AL1574&gt;0,AK18*Model!AL1574/(Model!AL1575*10^6)+AK20,AK20)</f>
        <v>24.2729768</v>
      </c>
      <c r="AL21" s="846">
        <f>if(Model!AM1574&gt;0,AL18*Model!AM1574/(Model!AM1575*10^6)+AL20,AL20)</f>
        <v>24.38996277</v>
      </c>
      <c r="AM21" s="846">
        <f>if(Model!AN1574&gt;0,AM18*Model!AN1574/(Model!AN1575*10^6)+AM20,AM20)</f>
        <v>24.51596431</v>
      </c>
      <c r="AN21" s="846">
        <f>if(Model!AO1574&gt;0,AN18*Model!AO1574/(Model!AO1575*10^6)+AN20,AN20)</f>
        <v>24.65078893</v>
      </c>
      <c r="AO21" s="846">
        <f>if(Model!AP1574&gt;0,AO18*Model!AP1574/(Model!AP1575*10^6)+AO20,AO20)</f>
        <v>24.79426475</v>
      </c>
      <c r="AP21" s="846">
        <f>if(Model!AQ1574&gt;0,AP18*Model!AQ1574/(Model!AQ1575*10^6)+AP20,AP20)</f>
        <v>24.94623878</v>
      </c>
      <c r="AQ21" s="846">
        <f>if(Model!AR1574&gt;0,AQ18*Model!AR1574/(Model!AR1575*10^6)+AQ20,AQ20)</f>
        <v>25.10657547</v>
      </c>
      <c r="AR21" s="846">
        <f>if(Model!AS1574&gt;0,AR18*Model!AS1574/(Model!AS1575*10^6)+AR20,AR20)</f>
        <v>25.27515536</v>
      </c>
      <c r="AS21" s="846">
        <f>if(Model!AT1574&gt;0,AS18*Model!AT1574/(Model!AT1575*10^6)+AS20,AS20)</f>
        <v>25.45187387</v>
      </c>
      <c r="AT21" s="846">
        <f>if(Model!AU1574&gt;0,AT18*Model!AU1574/(Model!AU1575*10^6)+AT20,AT20)</f>
        <v>25.63664023</v>
      </c>
      <c r="AU21" s="846">
        <f>if(Model!AV1574&gt;0,AU18*Model!AV1574/(Model!AV1575*10^6)+AU20,AU20)</f>
        <v>25.82937651</v>
      </c>
      <c r="AV21" s="846">
        <f>if(Model!AW1574&gt;0,AV18*Model!AW1574/(Model!AW1575*10^6)+AV20,AV20)</f>
        <v>26.03001675</v>
      </c>
      <c r="AW21" s="846">
        <f>if(Model!AX1574&gt;0,AW18*Model!AX1574/(Model!AX1575*10^6)+AW20,AW20)</f>
        <v>26.23850617</v>
      </c>
      <c r="AX21" s="846">
        <f>if(Model!AY1574&gt;0,AX18*Model!AY1574/(Model!AY1575*10^6)+AX20,AX20)</f>
        <v>26.45480047</v>
      </c>
      <c r="AY21" s="846">
        <f>if(Model!AZ1574&gt;0,AY18*Model!AZ1574/(Model!AZ1575*10^6)+AY20,AY20)</f>
        <v>26.67886516</v>
      </c>
      <c r="AZ21" s="846">
        <f>if(Model!BA1574&gt;0,AZ18*Model!BA1574/(Model!BA1575*10^6)+AZ20,AZ20)</f>
        <v>26.91067501</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7">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8">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8">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8">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8">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2402.2</v>
      </c>
      <c r="X39" s="252">
        <f t="shared" si="20"/>
        <v>0</v>
      </c>
      <c r="Y39" s="252">
        <f t="shared" si="20"/>
        <v>0</v>
      </c>
      <c r="Z39" s="252">
        <f t="shared" si="20"/>
        <v>48</v>
      </c>
      <c r="AA39" s="252">
        <f t="shared" si="20"/>
        <v>0</v>
      </c>
      <c r="AB39" s="252">
        <f t="shared" si="20"/>
        <v>0</v>
      </c>
      <c r="AC39" s="252">
        <f t="shared" si="20"/>
        <v>47.5</v>
      </c>
      <c r="AD39" s="252">
        <f t="shared" si="20"/>
        <v>0</v>
      </c>
      <c r="AE39" s="252">
        <f t="shared" si="20"/>
        <v>0</v>
      </c>
      <c r="AF39" s="252">
        <f t="shared" si="20"/>
        <v>0</v>
      </c>
      <c r="AG39" s="252">
        <f t="shared" si="20"/>
        <v>69.8</v>
      </c>
      <c r="AH39" s="252">
        <f t="shared" si="20"/>
        <v>0</v>
      </c>
      <c r="AI39" s="252">
        <f t="shared" si="20"/>
        <v>0</v>
      </c>
      <c r="AJ39" s="252">
        <f t="shared" si="20"/>
        <v>24</v>
      </c>
      <c r="AK39" s="252">
        <f t="shared" si="20"/>
        <v>0</v>
      </c>
      <c r="AL39" s="252">
        <f t="shared" si="20"/>
        <v>0</v>
      </c>
      <c r="AM39" s="252">
        <f t="shared" si="20"/>
        <v>26.5</v>
      </c>
      <c r="AN39" s="252">
        <f t="shared" si="20"/>
        <v>20</v>
      </c>
      <c r="AO39" s="252">
        <f t="shared" si="20"/>
        <v>16</v>
      </c>
      <c r="AP39" s="252">
        <f t="shared" si="20"/>
        <v>64</v>
      </c>
      <c r="AQ39" s="252">
        <f t="shared" si="20"/>
        <v>0</v>
      </c>
      <c r="AR39" s="252">
        <f t="shared" si="20"/>
        <v>0</v>
      </c>
      <c r="AS39" s="252">
        <f t="shared" si="20"/>
        <v>55</v>
      </c>
      <c r="AT39" s="252">
        <f t="shared" si="20"/>
        <v>0</v>
      </c>
      <c r="AU39" s="252">
        <f t="shared" si="20"/>
        <v>0</v>
      </c>
      <c r="AV39" s="252">
        <f t="shared" si="20"/>
        <v>0</v>
      </c>
      <c r="AW39" s="252">
        <f t="shared" si="20"/>
        <v>0</v>
      </c>
      <c r="AX39" s="252">
        <f t="shared" si="20"/>
        <v>0</v>
      </c>
      <c r="AY39" s="252">
        <f t="shared" si="20"/>
        <v>19</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49">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49">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49">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49">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49">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49">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49">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49">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49">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49">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49">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49">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49">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49">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49">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49">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49">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49">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49">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49">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49">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49">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49">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49">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49">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49">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49">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49">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49">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49">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49">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49">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49">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49">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7">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7">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7">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7">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7">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7">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7">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7">
        <v>1971.0</v>
      </c>
      <c r="B82" s="32"/>
      <c r="C82" s="32"/>
      <c r="D82" s="32"/>
      <c r="E82" s="32"/>
      <c r="F82" s="32"/>
      <c r="G82" s="32"/>
      <c r="H82" s="32"/>
      <c r="I82" s="32"/>
      <c r="J82" s="32"/>
      <c r="K82" s="32"/>
      <c r="L82" s="32"/>
      <c r="M82" s="32"/>
      <c r="N82" s="32"/>
      <c r="O82" s="32"/>
      <c r="P82" s="32"/>
      <c r="Q82" s="32"/>
      <c r="R82" s="32"/>
      <c r="S82" s="32"/>
      <c r="T82" s="32"/>
      <c r="U82" s="32"/>
      <c r="V82" s="741">
        <v>110.0</v>
      </c>
      <c r="W82" s="252">
        <f t="shared" si="22"/>
        <v>110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7">
        <v>1972.0</v>
      </c>
      <c r="B83" s="32"/>
      <c r="C83" s="32"/>
      <c r="D83" s="32"/>
      <c r="E83" s="32"/>
      <c r="F83" s="32"/>
      <c r="G83" s="32"/>
      <c r="H83" s="32"/>
      <c r="I83" s="32"/>
      <c r="J83" s="32"/>
      <c r="K83" s="32"/>
      <c r="L83" s="32"/>
      <c r="M83" s="32"/>
      <c r="N83" s="32"/>
      <c r="O83" s="32"/>
      <c r="P83" s="32"/>
      <c r="Q83" s="32"/>
      <c r="R83" s="32"/>
      <c r="S83" s="32"/>
      <c r="T83" s="32"/>
      <c r="U83" s="32"/>
      <c r="V83" s="741">
        <v>110.0</v>
      </c>
      <c r="W83" s="252">
        <f t="shared" si="22"/>
        <v>110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7">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7">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7">
        <v>1975.0</v>
      </c>
      <c r="B86" s="32"/>
      <c r="C86" s="32"/>
      <c r="D86" s="32"/>
      <c r="E86" s="32"/>
      <c r="F86" s="32"/>
      <c r="G86" s="32"/>
      <c r="H86" s="32"/>
      <c r="I86" s="32"/>
      <c r="J86" s="32"/>
      <c r="K86" s="32"/>
      <c r="L86" s="32"/>
      <c r="M86" s="32"/>
      <c r="N86" s="32"/>
      <c r="O86" s="32"/>
      <c r="P86" s="32"/>
      <c r="Q86" s="32"/>
      <c r="R86" s="32"/>
      <c r="S86" s="32"/>
      <c r="T86" s="32"/>
      <c r="U86" s="32"/>
      <c r="V86" s="741">
        <v>110.0</v>
      </c>
      <c r="W86" s="252">
        <f t="shared" si="22"/>
        <v>110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7">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7">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7">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7">
        <v>1979.0</v>
      </c>
      <c r="B90" s="32"/>
      <c r="C90" s="32"/>
      <c r="D90" s="32"/>
      <c r="E90" s="32"/>
      <c r="F90" s="32"/>
      <c r="G90" s="32"/>
      <c r="H90" s="32"/>
      <c r="I90" s="32"/>
      <c r="J90" s="32"/>
      <c r="K90" s="32"/>
      <c r="L90" s="32"/>
      <c r="M90" s="32"/>
      <c r="N90" s="32"/>
      <c r="O90" s="32"/>
      <c r="P90" s="32"/>
      <c r="Q90" s="32"/>
      <c r="R90" s="32"/>
      <c r="S90" s="32"/>
      <c r="T90" s="32"/>
      <c r="U90" s="32"/>
      <c r="V90" s="741">
        <v>110.0</v>
      </c>
      <c r="W90" s="252">
        <f t="shared" si="22"/>
        <v>110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7">
        <v>1980.0</v>
      </c>
      <c r="B91" s="32"/>
      <c r="C91" s="32"/>
      <c r="D91" s="32"/>
      <c r="E91" s="32"/>
      <c r="F91" s="32"/>
      <c r="G91" s="32"/>
      <c r="H91" s="32"/>
      <c r="I91" s="32"/>
      <c r="J91" s="32"/>
      <c r="K91" s="32"/>
      <c r="L91" s="32"/>
      <c r="M91" s="32"/>
      <c r="N91" s="32"/>
      <c r="O91" s="32"/>
      <c r="P91" s="32"/>
      <c r="Q91" s="32"/>
      <c r="R91" s="32"/>
      <c r="S91" s="32"/>
      <c r="T91" s="32"/>
      <c r="U91" s="32"/>
      <c r="V91" s="741">
        <v>251.0</v>
      </c>
      <c r="W91" s="252">
        <f t="shared" si="22"/>
        <v>251</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7">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7">
        <v>1982.0</v>
      </c>
      <c r="B93" s="32"/>
      <c r="C93" s="32"/>
      <c r="D93" s="32"/>
      <c r="E93" s="32"/>
      <c r="F93" s="32"/>
      <c r="G93" s="32"/>
      <c r="H93" s="32"/>
      <c r="I93" s="32"/>
      <c r="J93" s="32"/>
      <c r="K93" s="32"/>
      <c r="L93" s="32"/>
      <c r="M93" s="32"/>
      <c r="N93" s="32"/>
      <c r="O93" s="32"/>
      <c r="P93" s="32"/>
      <c r="Q93" s="32"/>
      <c r="R93" s="32"/>
      <c r="S93" s="32"/>
      <c r="T93" s="32"/>
      <c r="U93" s="32"/>
      <c r="V93" s="741">
        <v>128.0</v>
      </c>
      <c r="W93" s="252">
        <f t="shared" si="22"/>
        <v>128</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7">
        <v>1983.0</v>
      </c>
      <c r="B94" s="32"/>
      <c r="C94" s="32"/>
      <c r="D94" s="32"/>
      <c r="E94" s="32"/>
      <c r="F94" s="32"/>
      <c r="G94" s="32"/>
      <c r="H94" s="32"/>
      <c r="I94" s="32"/>
      <c r="J94" s="32"/>
      <c r="K94" s="32"/>
      <c r="L94" s="32"/>
      <c r="M94" s="32"/>
      <c r="N94" s="32"/>
      <c r="O94" s="32"/>
      <c r="P94" s="32"/>
      <c r="Q94" s="32"/>
      <c r="R94" s="32"/>
      <c r="S94" s="32"/>
      <c r="T94" s="32"/>
      <c r="U94" s="32"/>
      <c r="V94" s="741">
        <v>306.0</v>
      </c>
      <c r="W94" s="252">
        <f t="shared" si="22"/>
        <v>306</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7">
        <v>1984.0</v>
      </c>
      <c r="B95" s="32"/>
      <c r="C95" s="32"/>
      <c r="D95" s="32"/>
      <c r="E95" s="32"/>
      <c r="F95" s="32"/>
      <c r="G95" s="32"/>
      <c r="H95" s="32"/>
      <c r="I95" s="32"/>
      <c r="J95" s="32"/>
      <c r="K95" s="32"/>
      <c r="L95" s="32"/>
      <c r="M95" s="32"/>
      <c r="N95" s="32"/>
      <c r="O95" s="32"/>
      <c r="P95" s="32"/>
      <c r="Q95" s="32"/>
      <c r="R95" s="32"/>
      <c r="S95" s="32"/>
      <c r="T95" s="32"/>
      <c r="U95" s="32"/>
      <c r="V95" s="741">
        <v>186.4</v>
      </c>
      <c r="W95" s="252">
        <f t="shared" si="22"/>
        <v>186.4</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7">
        <v>1985.0</v>
      </c>
      <c r="B96" s="32"/>
      <c r="C96" s="32"/>
      <c r="D96" s="32"/>
      <c r="E96" s="32"/>
      <c r="F96" s="32"/>
      <c r="G96" s="32"/>
      <c r="H96" s="32"/>
      <c r="I96" s="32"/>
      <c r="J96" s="32"/>
      <c r="K96" s="32"/>
      <c r="L96" s="32"/>
      <c r="M96" s="32"/>
      <c r="N96" s="32"/>
      <c r="O96" s="32"/>
      <c r="P96" s="32"/>
      <c r="Q96" s="32"/>
      <c r="R96" s="32"/>
      <c r="S96" s="32"/>
      <c r="T96" s="32"/>
      <c r="U96" s="32"/>
      <c r="V96" s="741">
        <v>437.6</v>
      </c>
      <c r="W96" s="252">
        <f t="shared" si="22"/>
        <v>437.6</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7">
        <v>1986.0</v>
      </c>
      <c r="B97" s="32"/>
      <c r="C97" s="32"/>
      <c r="D97" s="32"/>
      <c r="E97" s="32"/>
      <c r="F97" s="32"/>
      <c r="G97" s="32"/>
      <c r="H97" s="32"/>
      <c r="I97" s="32"/>
      <c r="J97" s="32"/>
      <c r="K97" s="32"/>
      <c r="L97" s="32"/>
      <c r="M97" s="32"/>
      <c r="N97" s="32"/>
      <c r="O97" s="32"/>
      <c r="P97" s="32"/>
      <c r="Q97" s="32"/>
      <c r="R97" s="32"/>
      <c r="S97" s="32"/>
      <c r="T97" s="32"/>
      <c r="U97" s="32"/>
      <c r="V97" s="741">
        <v>57.4</v>
      </c>
      <c r="W97" s="252">
        <f t="shared" si="22"/>
        <v>57.4</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7">
        <v>1987.0</v>
      </c>
      <c r="B98" s="32"/>
      <c r="C98" s="32"/>
      <c r="D98" s="32"/>
      <c r="E98" s="32"/>
      <c r="F98" s="32"/>
      <c r="G98" s="32"/>
      <c r="H98" s="32"/>
      <c r="I98" s="32"/>
      <c r="J98" s="32"/>
      <c r="K98" s="32"/>
      <c r="L98" s="32"/>
      <c r="M98" s="32"/>
      <c r="N98" s="32"/>
      <c r="O98" s="32"/>
      <c r="P98" s="32"/>
      <c r="Q98" s="32"/>
      <c r="R98" s="32"/>
      <c r="S98" s="32"/>
      <c r="T98" s="32"/>
      <c r="U98" s="32"/>
      <c r="V98" s="741">
        <v>32.2</v>
      </c>
      <c r="W98" s="252">
        <f t="shared" si="22"/>
        <v>32.2</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7">
        <v>1988.0</v>
      </c>
      <c r="B99" s="32"/>
      <c r="C99" s="32"/>
      <c r="D99" s="32"/>
      <c r="E99" s="32"/>
      <c r="F99" s="32"/>
      <c r="G99" s="32"/>
      <c r="H99" s="32"/>
      <c r="I99" s="32"/>
      <c r="J99" s="32"/>
      <c r="K99" s="32"/>
      <c r="L99" s="32"/>
      <c r="M99" s="32"/>
      <c r="N99" s="32"/>
      <c r="O99" s="32"/>
      <c r="P99" s="32"/>
      <c r="Q99" s="32"/>
      <c r="R99" s="32"/>
      <c r="S99" s="32"/>
      <c r="T99" s="32"/>
      <c r="U99" s="32"/>
      <c r="V99" s="741">
        <v>214.0</v>
      </c>
      <c r="W99" s="252">
        <f t="shared" si="22"/>
        <v>214</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7">
        <v>1989.0</v>
      </c>
      <c r="B100" s="32"/>
      <c r="C100" s="32"/>
      <c r="D100" s="32"/>
      <c r="E100" s="32"/>
      <c r="F100" s="32"/>
      <c r="G100" s="32"/>
      <c r="H100" s="32"/>
      <c r="I100" s="32"/>
      <c r="J100" s="32"/>
      <c r="K100" s="32"/>
      <c r="L100" s="32"/>
      <c r="M100" s="32"/>
      <c r="N100" s="32"/>
      <c r="O100" s="32"/>
      <c r="P100" s="32"/>
      <c r="Q100" s="32"/>
      <c r="R100" s="32"/>
      <c r="S100" s="32"/>
      <c r="T100" s="32"/>
      <c r="U100" s="32"/>
      <c r="V100" s="741">
        <v>299.6</v>
      </c>
      <c r="W100" s="252">
        <f t="shared" si="22"/>
        <v>299.6</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7">
        <v>1990.0</v>
      </c>
      <c r="B101" s="32"/>
      <c r="C101" s="32"/>
      <c r="D101" s="32"/>
      <c r="E101" s="32"/>
      <c r="F101" s="32"/>
      <c r="G101" s="32"/>
      <c r="H101" s="32"/>
      <c r="I101" s="32"/>
      <c r="J101" s="32"/>
      <c r="K101" s="32"/>
      <c r="L101" s="32"/>
      <c r="M101" s="32"/>
      <c r="N101" s="32"/>
      <c r="O101" s="32"/>
      <c r="P101" s="32"/>
      <c r="Q101" s="32"/>
      <c r="R101" s="32"/>
      <c r="S101" s="32"/>
      <c r="T101" s="32"/>
      <c r="U101" s="32"/>
      <c r="V101" s="741">
        <v>50.0</v>
      </c>
      <c r="W101" s="252">
        <f t="shared" si="22"/>
        <v>50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7">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7">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7">
        <v>1993.0</v>
      </c>
      <c r="B104" s="32"/>
      <c r="C104" s="32"/>
      <c r="D104" s="32"/>
      <c r="E104" s="32"/>
      <c r="F104" s="32"/>
      <c r="G104" s="32"/>
      <c r="H104" s="32"/>
      <c r="I104" s="32"/>
      <c r="J104" s="32"/>
      <c r="K104" s="32"/>
      <c r="L104" s="32"/>
      <c r="M104" s="32"/>
      <c r="N104" s="32"/>
      <c r="O104" s="32"/>
      <c r="P104" s="32"/>
      <c r="Q104" s="32"/>
      <c r="R104" s="32"/>
      <c r="S104" s="32"/>
      <c r="T104" s="32"/>
      <c r="U104" s="32"/>
      <c r="V104" s="741">
        <v>48.0</v>
      </c>
      <c r="W104" s="252">
        <f t="shared" si="22"/>
        <v>0</v>
      </c>
      <c r="X104" s="252">
        <f t="shared" ref="X104:BA104" si="85">IF(AND(X$40-$A104&gt;$V$27,SUM($W104:W104)&lt;&gt;$V104),$V104,0)</f>
        <v>0</v>
      </c>
      <c r="Y104" s="252">
        <f t="shared" si="85"/>
        <v>0</v>
      </c>
      <c r="Z104" s="252">
        <f t="shared" si="85"/>
        <v>48</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7">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7">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7">
        <v>1996.0</v>
      </c>
      <c r="B107" s="32"/>
      <c r="C107" s="32"/>
      <c r="D107" s="32"/>
      <c r="E107" s="32"/>
      <c r="F107" s="32"/>
      <c r="G107" s="32"/>
      <c r="H107" s="32"/>
      <c r="I107" s="32"/>
      <c r="J107" s="32"/>
      <c r="K107" s="32"/>
      <c r="L107" s="32"/>
      <c r="M107" s="32"/>
      <c r="N107" s="32"/>
      <c r="O107" s="32"/>
      <c r="P107" s="32"/>
      <c r="Q107" s="32"/>
      <c r="R107" s="32"/>
      <c r="S107" s="32"/>
      <c r="T107" s="32"/>
      <c r="U107" s="32"/>
      <c r="V107" s="741">
        <v>47.5</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47.5</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7">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7">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7">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7">
        <v>2000.0</v>
      </c>
      <c r="B111" s="32"/>
      <c r="C111" s="32"/>
      <c r="D111" s="32"/>
      <c r="E111" s="32"/>
      <c r="F111" s="32"/>
      <c r="G111" s="32"/>
      <c r="H111" s="32"/>
      <c r="I111" s="32"/>
      <c r="J111" s="32"/>
      <c r="K111" s="32"/>
      <c r="L111" s="32"/>
      <c r="M111" s="32"/>
      <c r="N111" s="32"/>
      <c r="O111" s="32"/>
      <c r="P111" s="32"/>
      <c r="Q111" s="32"/>
      <c r="R111" s="32"/>
      <c r="S111" s="32"/>
      <c r="T111" s="32"/>
      <c r="U111" s="32"/>
      <c r="V111" s="741">
        <v>69.8</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69.8</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7">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7">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7">
        <v>2003.0</v>
      </c>
      <c r="B114" s="32"/>
      <c r="C114" s="32"/>
      <c r="D114" s="32"/>
      <c r="E114" s="32"/>
      <c r="F114" s="32"/>
      <c r="G114" s="32"/>
      <c r="H114" s="32"/>
      <c r="I114" s="32"/>
      <c r="J114" s="32"/>
      <c r="K114" s="32"/>
      <c r="L114" s="32"/>
      <c r="M114" s="32"/>
      <c r="N114" s="32"/>
      <c r="O114" s="32"/>
      <c r="P114" s="32"/>
      <c r="Q114" s="32"/>
      <c r="R114" s="32"/>
      <c r="S114" s="32"/>
      <c r="T114" s="32"/>
      <c r="U114" s="32"/>
      <c r="V114" s="741">
        <v>24.0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24</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7">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7">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7">
        <v>2006.0</v>
      </c>
      <c r="B117" s="32"/>
      <c r="C117" s="32"/>
      <c r="D117" s="32"/>
      <c r="E117" s="32"/>
      <c r="F117" s="32"/>
      <c r="G117" s="32"/>
      <c r="H117" s="32"/>
      <c r="I117" s="32"/>
      <c r="J117" s="32"/>
      <c r="K117" s="32"/>
      <c r="L117" s="32"/>
      <c r="M117" s="32"/>
      <c r="N117" s="32"/>
      <c r="O117" s="32"/>
      <c r="P117" s="32"/>
      <c r="Q117" s="32"/>
      <c r="R117" s="32"/>
      <c r="S117" s="32"/>
      <c r="T117" s="32"/>
      <c r="U117" s="32"/>
      <c r="V117" s="741">
        <v>26.5</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26.5</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7">
        <v>2007.0</v>
      </c>
      <c r="B118" s="32"/>
      <c r="C118" s="32"/>
      <c r="D118" s="32"/>
      <c r="E118" s="32"/>
      <c r="F118" s="32"/>
      <c r="G118" s="32"/>
      <c r="H118" s="32"/>
      <c r="I118" s="32"/>
      <c r="J118" s="32"/>
      <c r="K118" s="32"/>
      <c r="L118" s="32"/>
      <c r="M118" s="32"/>
      <c r="N118" s="32"/>
      <c r="O118" s="32"/>
      <c r="P118" s="32"/>
      <c r="Q118" s="32"/>
      <c r="R118" s="32"/>
      <c r="S118" s="32"/>
      <c r="T118" s="32"/>
      <c r="U118" s="32"/>
      <c r="V118" s="741">
        <v>20.0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20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7">
        <v>2008.0</v>
      </c>
      <c r="B119" s="32"/>
      <c r="C119" s="32"/>
      <c r="D119" s="32"/>
      <c r="E119" s="32"/>
      <c r="F119" s="32"/>
      <c r="G119" s="32"/>
      <c r="H119" s="32"/>
      <c r="I119" s="32"/>
      <c r="J119" s="32"/>
      <c r="K119" s="32"/>
      <c r="L119" s="32"/>
      <c r="M119" s="32"/>
      <c r="N119" s="32"/>
      <c r="O119" s="32"/>
      <c r="P119" s="32"/>
      <c r="Q119" s="32"/>
      <c r="R119" s="32"/>
      <c r="S119" s="32"/>
      <c r="T119" s="32"/>
      <c r="U119" s="32"/>
      <c r="V119" s="741">
        <v>16.0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16</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7">
        <v>2009.0</v>
      </c>
      <c r="B120" s="32"/>
      <c r="C120" s="32"/>
      <c r="D120" s="32"/>
      <c r="E120" s="32"/>
      <c r="F120" s="32"/>
      <c r="G120" s="32"/>
      <c r="H120" s="32"/>
      <c r="I120" s="32"/>
      <c r="J120" s="32"/>
      <c r="K120" s="32"/>
      <c r="L120" s="32"/>
      <c r="M120" s="32"/>
      <c r="N120" s="32"/>
      <c r="O120" s="32"/>
      <c r="P120" s="32"/>
      <c r="Q120" s="32"/>
      <c r="R120" s="32"/>
      <c r="S120" s="32"/>
      <c r="T120" s="32"/>
      <c r="U120" s="32"/>
      <c r="V120" s="741">
        <v>64.0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64</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7">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7">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7">
        <v>2012.0</v>
      </c>
      <c r="B123" s="32"/>
      <c r="C123" s="32"/>
      <c r="D123" s="32"/>
      <c r="E123" s="32"/>
      <c r="F123" s="32"/>
      <c r="G123" s="32"/>
      <c r="H123" s="32"/>
      <c r="I123" s="32"/>
      <c r="J123" s="32"/>
      <c r="K123" s="32"/>
      <c r="L123" s="32"/>
      <c r="M123" s="32"/>
      <c r="N123" s="32"/>
      <c r="O123" s="32"/>
      <c r="P123" s="32"/>
      <c r="Q123" s="32"/>
      <c r="R123" s="32"/>
      <c r="S123" s="32"/>
      <c r="T123" s="32"/>
      <c r="U123" s="32"/>
      <c r="V123" s="741">
        <v>55.0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55</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7">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7">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7">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7">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7">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7">
        <v>2018.0</v>
      </c>
      <c r="B129" s="32"/>
      <c r="C129" s="32"/>
      <c r="D129" s="32"/>
      <c r="E129" s="32"/>
      <c r="F129" s="32"/>
      <c r="G129" s="32"/>
      <c r="H129" s="32"/>
      <c r="I129" s="32"/>
      <c r="J129" s="32"/>
      <c r="K129" s="32"/>
      <c r="L129" s="32"/>
      <c r="M129" s="32"/>
      <c r="N129" s="32"/>
      <c r="O129" s="32"/>
      <c r="P129" s="32"/>
      <c r="Q129" s="32"/>
      <c r="R129" s="32"/>
      <c r="S129" s="32"/>
      <c r="T129" s="32"/>
      <c r="U129" s="32"/>
      <c r="V129" s="741">
        <v>19.0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19</v>
      </c>
      <c r="AZ129" s="252">
        <f t="shared" si="110"/>
        <v>0</v>
      </c>
      <c r="BA129" s="252">
        <f t="shared" si="110"/>
        <v>0</v>
      </c>
    </row>
    <row r="130" ht="15.75" customHeight="1">
      <c r="A130" s="837">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0">
        <v>2020.0</v>
      </c>
      <c r="U131" s="745" t="s">
        <v>1016</v>
      </c>
      <c r="V131" s="851">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0">
        <v>2021.0</v>
      </c>
      <c r="U132" s="745" t="s">
        <v>1017</v>
      </c>
      <c r="V132" s="851">
        <v>2414.2270842981898</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0">
        <v>2022.0</v>
      </c>
      <c r="U133" s="745" t="s">
        <v>1018</v>
      </c>
      <c r="V133" s="851">
        <v>12.027084298189493</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0">
        <v>2023.0</v>
      </c>
      <c r="U134" s="745" t="s">
        <v>1019</v>
      </c>
      <c r="V134" s="851">
        <v>12.027084298189493</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0">
        <v>2024.0</v>
      </c>
      <c r="V135" s="851">
        <v>60.02708429818949</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0">
        <v>2025.0</v>
      </c>
      <c r="V136" s="851">
        <v>12.027084298189493</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0">
        <v>2026.0</v>
      </c>
      <c r="V137" s="851">
        <v>12.027084298189493</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0">
        <v>2027.0</v>
      </c>
      <c r="V138" s="851">
        <v>59.52708429818949</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0">
        <v>2028.0</v>
      </c>
      <c r="V139" s="851">
        <v>12.027084298189493</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0">
        <v>2029.0</v>
      </c>
      <c r="V140" s="851">
        <v>12.027084298189493</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0">
        <v>2030.0</v>
      </c>
      <c r="V141" s="851">
        <v>12.027084298189493</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0">
        <v>2031.0</v>
      </c>
      <c r="V142" s="851">
        <v>81.82708429818967</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0">
        <v>2032.0</v>
      </c>
      <c r="V143" s="851">
        <v>12.027084298189493</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0">
        <v>2033.0</v>
      </c>
      <c r="V144" s="851">
        <v>12.027084298189493</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0">
        <v>2034.0</v>
      </c>
      <c r="V145" s="851">
        <v>36.02708429818949</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0">
        <v>2035.0</v>
      </c>
      <c r="V146" s="851">
        <v>12.027084298189493</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0">
        <v>2036.0</v>
      </c>
      <c r="V147" s="851">
        <v>12.027084298189493</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0">
        <v>2037.0</v>
      </c>
      <c r="V148" s="851">
        <v>38.52708429818949</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0">
        <v>2038.0</v>
      </c>
      <c r="V149" s="851">
        <v>32.02708429818949</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0">
        <v>2039.0</v>
      </c>
      <c r="V150" s="851">
        <v>28.027084298189493</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0">
        <v>2040.0</v>
      </c>
      <c r="V151" s="851">
        <v>76.0270842981895</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0">
        <v>2041.0</v>
      </c>
      <c r="V152" s="851">
        <v>12.027084298189493</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0">
        <v>2042.0</v>
      </c>
      <c r="V153" s="851">
        <v>12.027084298189493</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0">
        <v>2043.0</v>
      </c>
      <c r="V154" s="851">
        <v>67.0270842981895</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0">
        <v>2044.0</v>
      </c>
      <c r="V155" s="851">
        <v>12.027084298189493</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0">
        <v>2045.0</v>
      </c>
      <c r="V156" s="851">
        <v>12.027084298189493</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0">
        <v>2046.0</v>
      </c>
      <c r="V157" s="851">
        <v>12.027084298189493</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0">
        <v>2047.0</v>
      </c>
      <c r="V158" s="851">
        <v>12.027084298189493</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0">
        <v>2048.0</v>
      </c>
      <c r="V159" s="851">
        <v>12.027084298189493</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0">
        <v>2049.0</v>
      </c>
      <c r="V160" s="851">
        <v>31.027084298189493</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0">
        <v>2050.0</v>
      </c>
      <c r="V161" s="851">
        <v>12.02708429818449</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0"/>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5">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f t="shared" ref="B19:U19" si="12">C19/(1+B34-B20)</f>
        <v>56.75731136</v>
      </c>
      <c r="C19" s="177">
        <f t="shared" si="12"/>
        <v>57.82969748</v>
      </c>
      <c r="D19" s="177">
        <f t="shared" si="12"/>
        <v>58.92234551</v>
      </c>
      <c r="E19" s="177">
        <f t="shared" si="12"/>
        <v>60.03563829</v>
      </c>
      <c r="F19" s="177">
        <f t="shared" si="12"/>
        <v>61.16996589</v>
      </c>
      <c r="G19" s="177">
        <f t="shared" si="12"/>
        <v>62.32572575</v>
      </c>
      <c r="H19" s="177">
        <f t="shared" si="12"/>
        <v>63.50332281</v>
      </c>
      <c r="I19" s="177">
        <f t="shared" si="12"/>
        <v>64.70316966</v>
      </c>
      <c r="J19" s="177">
        <f t="shared" si="12"/>
        <v>65.92568671</v>
      </c>
      <c r="K19" s="177">
        <f t="shared" si="12"/>
        <v>67.17130228</v>
      </c>
      <c r="L19" s="177">
        <f t="shared" si="12"/>
        <v>68.44045281</v>
      </c>
      <c r="M19" s="177">
        <f t="shared" si="12"/>
        <v>69.73358298</v>
      </c>
      <c r="N19" s="177">
        <f t="shared" si="12"/>
        <v>71.05114585</v>
      </c>
      <c r="O19" s="177">
        <f t="shared" si="12"/>
        <v>72.39360306</v>
      </c>
      <c r="P19" s="177">
        <f t="shared" si="12"/>
        <v>73.76142498</v>
      </c>
      <c r="Q19" s="177">
        <f t="shared" si="12"/>
        <v>75.15509086</v>
      </c>
      <c r="R19" s="177">
        <f t="shared" si="12"/>
        <v>76.57508898</v>
      </c>
      <c r="S19" s="177">
        <f t="shared" si="12"/>
        <v>78.02191689</v>
      </c>
      <c r="T19" s="177">
        <f t="shared" si="12"/>
        <v>79.49608151</v>
      </c>
      <c r="U19" s="177">
        <f t="shared" si="12"/>
        <v>80.99809935</v>
      </c>
      <c r="V19" s="715">
        <f>V17*Model!W1574/(V14*Model!W1574*8760)+V18</f>
        <v>82.52849666</v>
      </c>
      <c r="W19" s="177">
        <f t="shared" ref="W19:AZ19" si="13">V19*(1+V34-V20)</f>
        <v>84.08780967</v>
      </c>
      <c r="X19" s="177">
        <f t="shared" si="13"/>
        <v>85.67658471</v>
      </c>
      <c r="Y19" s="177">
        <f t="shared" si="13"/>
        <v>87.29537844</v>
      </c>
      <c r="Z19" s="177">
        <f t="shared" si="13"/>
        <v>88.94475804</v>
      </c>
      <c r="AA19" s="177">
        <f t="shared" si="13"/>
        <v>90.62530141</v>
      </c>
      <c r="AB19" s="177">
        <f t="shared" si="13"/>
        <v>92.33759737</v>
      </c>
      <c r="AC19" s="177">
        <f t="shared" si="13"/>
        <v>94.08224585</v>
      </c>
      <c r="AD19" s="177">
        <f t="shared" si="13"/>
        <v>95.85985814</v>
      </c>
      <c r="AE19" s="177">
        <f t="shared" si="13"/>
        <v>97.67105705</v>
      </c>
      <c r="AF19" s="177">
        <f t="shared" si="13"/>
        <v>99.51647719</v>
      </c>
      <c r="AG19" s="177">
        <f t="shared" si="13"/>
        <v>101.3967651</v>
      </c>
      <c r="AH19" s="177">
        <f t="shared" si="13"/>
        <v>103.3125797</v>
      </c>
      <c r="AI19" s="177">
        <f t="shared" si="13"/>
        <v>105.2645921</v>
      </c>
      <c r="AJ19" s="177">
        <f t="shared" si="13"/>
        <v>107.2534863</v>
      </c>
      <c r="AK19" s="177">
        <f t="shared" si="13"/>
        <v>109.2799591</v>
      </c>
      <c r="AL19" s="177">
        <f t="shared" si="13"/>
        <v>111.3447206</v>
      </c>
      <c r="AM19" s="177">
        <f t="shared" si="13"/>
        <v>113.4484942</v>
      </c>
      <c r="AN19" s="177">
        <f t="shared" si="13"/>
        <v>115.592017</v>
      </c>
      <c r="AO19" s="177">
        <f t="shared" si="13"/>
        <v>117.77604</v>
      </c>
      <c r="AP19" s="177">
        <f t="shared" si="13"/>
        <v>120.0013284</v>
      </c>
      <c r="AQ19" s="177">
        <f t="shared" si="13"/>
        <v>122.268662</v>
      </c>
      <c r="AR19" s="177">
        <f t="shared" si="13"/>
        <v>124.5788351</v>
      </c>
      <c r="AS19" s="177">
        <f t="shared" si="13"/>
        <v>126.9326572</v>
      </c>
      <c r="AT19" s="177">
        <f t="shared" si="13"/>
        <v>129.330953</v>
      </c>
      <c r="AU19" s="177">
        <f t="shared" si="13"/>
        <v>131.7745627</v>
      </c>
      <c r="AV19" s="177">
        <f t="shared" si="13"/>
        <v>134.2643426</v>
      </c>
      <c r="AW19" s="177">
        <f t="shared" si="13"/>
        <v>136.8011649</v>
      </c>
      <c r="AX19" s="177">
        <f t="shared" si="13"/>
        <v>139.3859186</v>
      </c>
      <c r="AY19" s="177">
        <f t="shared" si="13"/>
        <v>142.0195092</v>
      </c>
      <c r="AZ19" s="177">
        <f t="shared" si="13"/>
        <v>144.7028596</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8">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8">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8">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8">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2" t="s">
        <v>1012</v>
      </c>
      <c r="B37" s="852"/>
      <c r="C37" s="852"/>
      <c r="D37" s="852"/>
      <c r="E37" s="852"/>
      <c r="F37" s="852"/>
      <c r="G37" s="852"/>
      <c r="H37" s="852"/>
      <c r="I37" s="852"/>
      <c r="J37" s="852"/>
      <c r="K37" s="852"/>
      <c r="L37" s="852"/>
      <c r="M37" s="852"/>
      <c r="N37" s="852"/>
      <c r="O37" s="852"/>
      <c r="P37" s="852"/>
      <c r="Q37" s="852"/>
      <c r="R37" s="852"/>
      <c r="S37" s="852"/>
      <c r="T37" s="852"/>
      <c r="U37" s="852"/>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3">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3">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3">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3">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3">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3">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3">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3">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3">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3">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3">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3">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3">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3">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3">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3">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3">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3">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3">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3">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3">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3">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3">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3">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3">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3">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3">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3">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3">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3">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3">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3">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3">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3">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3">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3">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3">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3">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3">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3">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3">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3">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3">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3">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3">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8">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5">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38.27736773</v>
      </c>
      <c r="C20" s="177">
        <f t="shared" si="12"/>
        <v>39.00058941</v>
      </c>
      <c r="D20" s="177">
        <f t="shared" si="12"/>
        <v>39.7374758</v>
      </c>
      <c r="E20" s="177">
        <f t="shared" si="12"/>
        <v>40.4882851</v>
      </c>
      <c r="F20" s="177">
        <f t="shared" si="12"/>
        <v>41.25328037</v>
      </c>
      <c r="G20" s="177">
        <f t="shared" si="12"/>
        <v>42.03272964</v>
      </c>
      <c r="H20" s="177">
        <f t="shared" si="12"/>
        <v>42.82690601</v>
      </c>
      <c r="I20" s="177">
        <f t="shared" si="12"/>
        <v>43.63608774</v>
      </c>
      <c r="J20" s="177">
        <f t="shared" si="12"/>
        <v>44.46055834</v>
      </c>
      <c r="K20" s="177">
        <f t="shared" si="12"/>
        <v>45.30060669</v>
      </c>
      <c r="L20" s="177">
        <f t="shared" si="12"/>
        <v>46.1565271</v>
      </c>
      <c r="M20" s="177">
        <f t="shared" si="12"/>
        <v>47.02861948</v>
      </c>
      <c r="N20" s="177">
        <f t="shared" si="12"/>
        <v>47.91718938</v>
      </c>
      <c r="O20" s="177">
        <f t="shared" si="12"/>
        <v>48.82254813</v>
      </c>
      <c r="P20" s="177">
        <f t="shared" si="12"/>
        <v>49.74501295</v>
      </c>
      <c r="Q20" s="177">
        <f t="shared" si="12"/>
        <v>50.68490703</v>
      </c>
      <c r="R20" s="177">
        <f t="shared" si="12"/>
        <v>51.6425597</v>
      </c>
      <c r="S20" s="177">
        <f t="shared" si="12"/>
        <v>52.61830648</v>
      </c>
      <c r="T20" s="177">
        <f t="shared" si="12"/>
        <v>53.61248925</v>
      </c>
      <c r="U20" s="177">
        <f t="shared" si="12"/>
        <v>54.62545635</v>
      </c>
      <c r="V20" s="715">
        <f>if(Model!W2025&gt;0,V18*Model!W2024/(Model!W2025*10^6)+V19,V19)</f>
        <v>55.65756269</v>
      </c>
      <c r="W20" s="177">
        <f t="shared" ref="W20:AZ20" si="13">V20*(1+V40-V21)</f>
        <v>56.70916989</v>
      </c>
      <c r="X20" s="177">
        <f t="shared" si="13"/>
        <v>57.78064641</v>
      </c>
      <c r="Y20" s="177">
        <f t="shared" si="13"/>
        <v>58.87236766</v>
      </c>
      <c r="Z20" s="177">
        <f t="shared" si="13"/>
        <v>59.98471615</v>
      </c>
      <c r="AA20" s="177">
        <f t="shared" si="13"/>
        <v>61.11808161</v>
      </c>
      <c r="AB20" s="177">
        <f t="shared" si="13"/>
        <v>62.27286115</v>
      </c>
      <c r="AC20" s="177">
        <f t="shared" si="13"/>
        <v>63.44945938</v>
      </c>
      <c r="AD20" s="177">
        <f t="shared" si="13"/>
        <v>64.64828852</v>
      </c>
      <c r="AE20" s="177">
        <f t="shared" si="13"/>
        <v>65.86976863</v>
      </c>
      <c r="AF20" s="177">
        <f t="shared" si="13"/>
        <v>67.11432768</v>
      </c>
      <c r="AG20" s="177">
        <f t="shared" si="13"/>
        <v>68.38240172</v>
      </c>
      <c r="AH20" s="177">
        <f t="shared" si="13"/>
        <v>69.67443505</v>
      </c>
      <c r="AI20" s="177">
        <f t="shared" si="13"/>
        <v>70.99088036</v>
      </c>
      <c r="AJ20" s="177">
        <f t="shared" si="13"/>
        <v>72.33219891</v>
      </c>
      <c r="AK20" s="177">
        <f t="shared" si="13"/>
        <v>73.69886064</v>
      </c>
      <c r="AL20" s="177">
        <f t="shared" si="13"/>
        <v>75.09134441</v>
      </c>
      <c r="AM20" s="177">
        <f t="shared" si="13"/>
        <v>76.5101381</v>
      </c>
      <c r="AN20" s="177">
        <f t="shared" si="13"/>
        <v>77.95573881</v>
      </c>
      <c r="AO20" s="177">
        <f t="shared" si="13"/>
        <v>79.42865304</v>
      </c>
      <c r="AP20" s="177">
        <f t="shared" si="13"/>
        <v>80.92939687</v>
      </c>
      <c r="AQ20" s="177">
        <f t="shared" si="13"/>
        <v>82.4584961</v>
      </c>
      <c r="AR20" s="177">
        <f t="shared" si="13"/>
        <v>84.0164865</v>
      </c>
      <c r="AS20" s="177">
        <f t="shared" si="13"/>
        <v>85.60391394</v>
      </c>
      <c r="AT20" s="177">
        <f t="shared" si="13"/>
        <v>87.22133461</v>
      </c>
      <c r="AU20" s="177">
        <f t="shared" si="13"/>
        <v>88.86931522</v>
      </c>
      <c r="AV20" s="177">
        <f t="shared" si="13"/>
        <v>90.54843315</v>
      </c>
      <c r="AW20" s="177">
        <f t="shared" si="13"/>
        <v>92.25927674</v>
      </c>
      <c r="AX20" s="177">
        <f t="shared" si="13"/>
        <v>94.00244542</v>
      </c>
      <c r="AY20" s="177">
        <f t="shared" si="13"/>
        <v>95.77854994</v>
      </c>
      <c r="AZ20" s="177">
        <f t="shared" si="13"/>
        <v>97.5882126</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4">
        <f t="shared" ref="B22:R22" si="16">C22</f>
        <v>8420.232734</v>
      </c>
      <c r="C22" s="854">
        <f t="shared" si="16"/>
        <v>8420.232734</v>
      </c>
      <c r="D22" s="854">
        <f t="shared" si="16"/>
        <v>8420.232734</v>
      </c>
      <c r="E22" s="854">
        <f t="shared" si="16"/>
        <v>8420.232734</v>
      </c>
      <c r="F22" s="854">
        <f t="shared" si="16"/>
        <v>8420.232734</v>
      </c>
      <c r="G22" s="854">
        <f t="shared" si="16"/>
        <v>8420.232734</v>
      </c>
      <c r="H22" s="854">
        <f t="shared" si="16"/>
        <v>8420.232734</v>
      </c>
      <c r="I22" s="854">
        <f t="shared" si="16"/>
        <v>8420.232734</v>
      </c>
      <c r="J22" s="854">
        <f t="shared" si="16"/>
        <v>8420.232734</v>
      </c>
      <c r="K22" s="854">
        <f t="shared" si="16"/>
        <v>8420.232734</v>
      </c>
      <c r="L22" s="854">
        <f t="shared" si="16"/>
        <v>8420.232734</v>
      </c>
      <c r="M22" s="854">
        <f t="shared" si="16"/>
        <v>8420.232734</v>
      </c>
      <c r="N22" s="854">
        <f t="shared" si="16"/>
        <v>8420.232734</v>
      </c>
      <c r="O22" s="854">
        <f t="shared" si="16"/>
        <v>8420.232734</v>
      </c>
      <c r="P22" s="854">
        <f t="shared" si="16"/>
        <v>8420.232734</v>
      </c>
      <c r="Q22" s="854">
        <f t="shared" si="16"/>
        <v>8420.232734</v>
      </c>
      <c r="R22" s="854">
        <f t="shared" si="16"/>
        <v>8420.232734</v>
      </c>
      <c r="S22" s="855">
        <v>8420.232734</v>
      </c>
      <c r="T22" s="855">
        <v>8625.608635</v>
      </c>
      <c r="U22" s="855">
        <v>8681.63981</v>
      </c>
      <c r="V22" s="836">
        <v>8710.188525</v>
      </c>
      <c r="W22" s="856">
        <v>8683.857868</v>
      </c>
      <c r="X22" s="856">
        <v>8653.155202</v>
      </c>
      <c r="Y22" s="856">
        <v>8621.773812</v>
      </c>
      <c r="Z22" s="856">
        <v>8593.973938</v>
      </c>
      <c r="AA22" s="856">
        <v>8554.799334</v>
      </c>
      <c r="AB22" s="856">
        <v>8522.475263</v>
      </c>
      <c r="AC22" s="856">
        <v>8514.498936</v>
      </c>
      <c r="AD22" s="856">
        <v>8486.022008</v>
      </c>
      <c r="AE22" s="856">
        <v>8526.234073</v>
      </c>
      <c r="AF22" s="856">
        <v>8479.317071</v>
      </c>
      <c r="AG22" s="856">
        <v>8457.14077</v>
      </c>
      <c r="AH22" s="856">
        <v>8410.626646</v>
      </c>
      <c r="AI22" s="856">
        <v>8382.654093</v>
      </c>
      <c r="AJ22" s="856">
        <v>8338.215496</v>
      </c>
      <c r="AK22" s="856">
        <v>8267.02551</v>
      </c>
      <c r="AL22" s="856">
        <v>8279.899408</v>
      </c>
      <c r="AM22" s="856">
        <v>8186.747224</v>
      </c>
      <c r="AN22" s="856">
        <v>8141.379379</v>
      </c>
      <c r="AO22" s="856">
        <v>8102.986669</v>
      </c>
      <c r="AP22" s="856">
        <v>8060.026161</v>
      </c>
      <c r="AQ22" s="856">
        <v>8027.013409</v>
      </c>
      <c r="AR22" s="856">
        <v>7997.574075</v>
      </c>
      <c r="AS22" s="856">
        <v>7977.341387</v>
      </c>
      <c r="AT22" s="856">
        <v>7930.649338</v>
      </c>
      <c r="AU22" s="856">
        <v>7912.363436</v>
      </c>
      <c r="AV22" s="856">
        <v>7876.225695</v>
      </c>
      <c r="AW22" s="856">
        <v>7891.503954</v>
      </c>
      <c r="AX22" s="856">
        <v>7838.002105</v>
      </c>
      <c r="AY22" s="856">
        <v>7847.768773</v>
      </c>
      <c r="AZ22" s="856">
        <v>7845.040709</v>
      </c>
    </row>
    <row r="23" ht="15.0" customHeight="1">
      <c r="A23" s="541" t="s">
        <v>1131</v>
      </c>
      <c r="B23" s="857">
        <f t="shared" ref="B23:R23" si="17">C23</f>
        <v>3</v>
      </c>
      <c r="C23" s="857">
        <f t="shared" si="17"/>
        <v>3</v>
      </c>
      <c r="D23" s="857">
        <f t="shared" si="17"/>
        <v>3</v>
      </c>
      <c r="E23" s="857">
        <f t="shared" si="17"/>
        <v>3</v>
      </c>
      <c r="F23" s="857">
        <f t="shared" si="17"/>
        <v>3</v>
      </c>
      <c r="G23" s="857">
        <f t="shared" si="17"/>
        <v>3</v>
      </c>
      <c r="H23" s="857">
        <f t="shared" si="17"/>
        <v>3</v>
      </c>
      <c r="I23" s="857">
        <f t="shared" si="17"/>
        <v>3</v>
      </c>
      <c r="J23" s="857">
        <f t="shared" si="17"/>
        <v>3</v>
      </c>
      <c r="K23" s="857">
        <f t="shared" si="17"/>
        <v>3</v>
      </c>
      <c r="L23" s="857">
        <f t="shared" si="17"/>
        <v>3</v>
      </c>
      <c r="M23" s="857">
        <f t="shared" si="17"/>
        <v>3</v>
      </c>
      <c r="N23" s="857">
        <f t="shared" si="17"/>
        <v>3</v>
      </c>
      <c r="O23" s="857">
        <f t="shared" si="17"/>
        <v>3</v>
      </c>
      <c r="P23" s="857">
        <f t="shared" si="17"/>
        <v>3</v>
      </c>
      <c r="Q23" s="857">
        <f t="shared" si="17"/>
        <v>3</v>
      </c>
      <c r="R23" s="857">
        <f t="shared" si="17"/>
        <v>3</v>
      </c>
      <c r="S23" s="858">
        <f>S25*(1+S24)*'Inflation GDP Population'!S$18/'Inflation GDP Population'!$S$18</f>
        <v>3</v>
      </c>
      <c r="T23" s="858">
        <f>T25*(1+T24)*'Inflation GDP Population'!T$18/'Inflation GDP Population'!$S$18</f>
        <v>3.073078518</v>
      </c>
      <c r="U23" s="858">
        <f>U25*(1+U24)*'Inflation GDP Population'!U$18/'Inflation GDP Population'!$S$18</f>
        <v>3.133031129</v>
      </c>
      <c r="V23" s="859">
        <f>V25*(1+V24)*'Inflation GDP Population'!V$18/'Inflation GDP Population'!$S$18</f>
        <v>3.194153354</v>
      </c>
      <c r="W23" s="858">
        <f>W25*(1+W24)*'Inflation GDP Population'!W$18/'Inflation GDP Population'!$S$18</f>
        <v>3.23136416</v>
      </c>
      <c r="X23" s="858">
        <f>X25*(1+X24)*'Inflation GDP Population'!X$18/'Inflation GDP Population'!$S$18</f>
        <v>3.268811161</v>
      </c>
      <c r="Y23" s="858">
        <f>Y25*(1+Y24)*'Inflation GDP Population'!Y$18/'Inflation GDP Population'!$S$18</f>
        <v>3.306489408</v>
      </c>
      <c r="Z23" s="858">
        <f>Z25*(1+Z24)*'Inflation GDP Population'!Z$18/'Inflation GDP Population'!$S$18</f>
        <v>3.344393674</v>
      </c>
      <c r="AA23" s="858">
        <f>AA25*(1+AA24)*'Inflation GDP Population'!AA$18/'Inflation GDP Population'!$S$18</f>
        <v>3.382518437</v>
      </c>
      <c r="AB23" s="858">
        <f>AB25*(1+AB24)*'Inflation GDP Population'!AB$18/'Inflation GDP Population'!$S$18</f>
        <v>3.420857873</v>
      </c>
      <c r="AC23" s="858">
        <f>AC25*(1+AC24)*'Inflation GDP Population'!AC$18/'Inflation GDP Population'!$S$18</f>
        <v>3.459405848</v>
      </c>
      <c r="AD23" s="858">
        <f>AD25*(1+AD24)*'Inflation GDP Population'!AD$18/'Inflation GDP Population'!$S$18</f>
        <v>3.498155908</v>
      </c>
      <c r="AE23" s="858">
        <f>AE25*(1+AE24)*'Inflation GDP Population'!AE$18/'Inflation GDP Population'!$S$18</f>
        <v>3.537101265</v>
      </c>
      <c r="AF23" s="858">
        <f>AF25*(1+AF24)*'Inflation GDP Population'!AF$18/'Inflation GDP Population'!$S$18</f>
        <v>3.576234791</v>
      </c>
      <c r="AG23" s="858">
        <f>AG25*(1+AG24)*'Inflation GDP Population'!AG$18/'Inflation GDP Population'!$S$18</f>
        <v>3.615549007</v>
      </c>
      <c r="AH23" s="858">
        <f>AH25*(1+AH24)*'Inflation GDP Population'!AH$18/'Inflation GDP Population'!$S$18</f>
        <v>3.655036067</v>
      </c>
      <c r="AI23" s="858">
        <f>AI25*(1+AI24)*'Inflation GDP Population'!AI$18/'Inflation GDP Population'!$S$18</f>
        <v>3.694687753</v>
      </c>
      <c r="AJ23" s="858">
        <f>AJ25*(1+AJ24)*'Inflation GDP Population'!AJ$18/'Inflation GDP Population'!$S$18</f>
        <v>3.73449546</v>
      </c>
      <c r="AK23" s="858">
        <f>AK25*(1+AK24)*'Inflation GDP Population'!AK$18/'Inflation GDP Population'!$S$18</f>
        <v>3.774450183</v>
      </c>
      <c r="AL23" s="858">
        <f>AL25*(1+AL24)*'Inflation GDP Population'!AL$18/'Inflation GDP Population'!$S$18</f>
        <v>3.814542508</v>
      </c>
      <c r="AM23" s="858">
        <f>AM25*(1+AM24)*'Inflation GDP Population'!AM$18/'Inflation GDP Population'!$S$18</f>
        <v>3.854762598</v>
      </c>
      <c r="AN23" s="858">
        <f>AN25*(1+AN24)*'Inflation GDP Population'!AN$18/'Inflation GDP Population'!$S$18</f>
        <v>3.895100177</v>
      </c>
      <c r="AO23" s="858">
        <f>AO25*(1+AO24)*'Inflation GDP Population'!AO$18/'Inflation GDP Population'!$S$18</f>
        <v>3.935544523</v>
      </c>
      <c r="AP23" s="858">
        <f>AP25*(1+AP24)*'Inflation GDP Population'!AP$18/'Inflation GDP Population'!$S$18</f>
        <v>3.976084449</v>
      </c>
      <c r="AQ23" s="858">
        <f>AQ25*(1+AQ24)*'Inflation GDP Population'!AQ$18/'Inflation GDP Population'!$S$18</f>
        <v>4.016708292</v>
      </c>
      <c r="AR23" s="858">
        <f>AR25*(1+AR24)*'Inflation GDP Population'!AR$18/'Inflation GDP Population'!$S$18</f>
        <v>4.057403895</v>
      </c>
      <c r="AS23" s="858">
        <f>AS25*(1+AS24)*'Inflation GDP Population'!AS$18/'Inflation GDP Population'!$S$18</f>
        <v>4.098158598</v>
      </c>
      <c r="AT23" s="858">
        <f>AT25*(1+AT24)*'Inflation GDP Population'!AT$18/'Inflation GDP Population'!$S$18</f>
        <v>4.138959217</v>
      </c>
      <c r="AU23" s="858">
        <f>AU25*(1+AU24)*'Inflation GDP Population'!AU$18/'Inflation GDP Population'!$S$18</f>
        <v>4.179792033</v>
      </c>
      <c r="AV23" s="858">
        <f>AV25*(1+AV24)*'Inflation GDP Population'!AV$18/'Inflation GDP Population'!$S$18</f>
        <v>4.220642774</v>
      </c>
      <c r="AW23" s="858">
        <f>AW25*(1+AW24)*'Inflation GDP Population'!AW$18/'Inflation GDP Population'!$S$18</f>
        <v>4.261496597</v>
      </c>
      <c r="AX23" s="858">
        <f>AX25*(1+AX24)*'Inflation GDP Population'!AX$18/'Inflation GDP Population'!$S$18</f>
        <v>4.302338076</v>
      </c>
      <c r="AY23" s="858">
        <f>AY25*(1+AY24)*'Inflation GDP Population'!AY$18/'Inflation GDP Population'!$S$18</f>
        <v>4.34315118</v>
      </c>
      <c r="AZ23" s="858">
        <f>AZ25*(1+AZ24)*'Inflation GDP Population'!AZ$18/'Inflation GDP Population'!$S$18</f>
        <v>4.383919257</v>
      </c>
    </row>
    <row r="24" ht="15.0" customHeight="1">
      <c r="A24" s="541" t="s">
        <v>1132</v>
      </c>
      <c r="B24" s="860">
        <v>0.0</v>
      </c>
      <c r="C24" s="860">
        <v>0.0</v>
      </c>
      <c r="D24" s="860">
        <v>0.0</v>
      </c>
      <c r="E24" s="860">
        <v>0.0</v>
      </c>
      <c r="F24" s="860">
        <v>0.0</v>
      </c>
      <c r="G24" s="860">
        <v>0.0</v>
      </c>
      <c r="H24" s="860">
        <v>0.0</v>
      </c>
      <c r="I24" s="860">
        <v>0.0</v>
      </c>
      <c r="J24" s="860">
        <v>0.0</v>
      </c>
      <c r="K24" s="860">
        <v>0.0</v>
      </c>
      <c r="L24" s="860">
        <v>0.0</v>
      </c>
      <c r="M24" s="860">
        <v>0.0</v>
      </c>
      <c r="N24" s="860">
        <v>0.0</v>
      </c>
      <c r="O24" s="860">
        <v>0.0</v>
      </c>
      <c r="P24" s="860">
        <v>0.0</v>
      </c>
      <c r="Q24" s="860">
        <v>0.0</v>
      </c>
      <c r="R24" s="860">
        <v>0.0</v>
      </c>
      <c r="S24" s="860">
        <v>0.0</v>
      </c>
      <c r="T24" s="860">
        <v>0.0</v>
      </c>
      <c r="U24" s="860">
        <v>0.0</v>
      </c>
      <c r="V24" s="861">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2">
        <f t="shared" ref="B25:U25" si="19">C25</f>
        <v>3</v>
      </c>
      <c r="C25" s="862">
        <f t="shared" si="19"/>
        <v>3</v>
      </c>
      <c r="D25" s="862">
        <f t="shared" si="19"/>
        <v>3</v>
      </c>
      <c r="E25" s="862">
        <f t="shared" si="19"/>
        <v>3</v>
      </c>
      <c r="F25" s="862">
        <f t="shared" si="19"/>
        <v>3</v>
      </c>
      <c r="G25" s="862">
        <f t="shared" si="19"/>
        <v>3</v>
      </c>
      <c r="H25" s="862">
        <f t="shared" si="19"/>
        <v>3</v>
      </c>
      <c r="I25" s="862">
        <f t="shared" si="19"/>
        <v>3</v>
      </c>
      <c r="J25" s="862">
        <f t="shared" si="19"/>
        <v>3</v>
      </c>
      <c r="K25" s="862">
        <f t="shared" si="19"/>
        <v>3</v>
      </c>
      <c r="L25" s="862">
        <f t="shared" si="19"/>
        <v>3</v>
      </c>
      <c r="M25" s="862">
        <f t="shared" si="19"/>
        <v>3</v>
      </c>
      <c r="N25" s="862">
        <f t="shared" si="19"/>
        <v>3</v>
      </c>
      <c r="O25" s="862">
        <f t="shared" si="19"/>
        <v>3</v>
      </c>
      <c r="P25" s="862">
        <f t="shared" si="19"/>
        <v>3</v>
      </c>
      <c r="Q25" s="862">
        <f t="shared" si="19"/>
        <v>3</v>
      </c>
      <c r="R25" s="862">
        <f t="shared" si="19"/>
        <v>3</v>
      </c>
      <c r="S25" s="862">
        <f t="shared" si="19"/>
        <v>3</v>
      </c>
      <c r="T25" s="862">
        <f t="shared" si="19"/>
        <v>3</v>
      </c>
      <c r="U25" s="862">
        <f t="shared" si="19"/>
        <v>3</v>
      </c>
      <c r="V25" s="863">
        <v>3.0</v>
      </c>
      <c r="W25" s="177">
        <f t="shared" ref="W25:AY25" si="20">V25+($AZ$25-$V$25)/($AZ$1-$V$1)</f>
        <v>2.97687324</v>
      </c>
      <c r="X25" s="177">
        <f t="shared" si="20"/>
        <v>2.95374648</v>
      </c>
      <c r="Y25" s="177">
        <f t="shared" si="20"/>
        <v>2.930619721</v>
      </c>
      <c r="Z25" s="177">
        <f t="shared" si="20"/>
        <v>2.907492961</v>
      </c>
      <c r="AA25" s="177">
        <f t="shared" si="20"/>
        <v>2.884366201</v>
      </c>
      <c r="AB25" s="177">
        <f t="shared" si="20"/>
        <v>2.861239441</v>
      </c>
      <c r="AC25" s="177">
        <f t="shared" si="20"/>
        <v>2.838112681</v>
      </c>
      <c r="AD25" s="177">
        <f t="shared" si="20"/>
        <v>2.814985922</v>
      </c>
      <c r="AE25" s="177">
        <f t="shared" si="20"/>
        <v>2.791859162</v>
      </c>
      <c r="AF25" s="177">
        <f t="shared" si="20"/>
        <v>2.768732402</v>
      </c>
      <c r="AG25" s="177">
        <f t="shared" si="20"/>
        <v>2.745605642</v>
      </c>
      <c r="AH25" s="177">
        <f t="shared" si="20"/>
        <v>2.722478882</v>
      </c>
      <c r="AI25" s="177">
        <f t="shared" si="20"/>
        <v>2.699352123</v>
      </c>
      <c r="AJ25" s="177">
        <f t="shared" si="20"/>
        <v>2.676225363</v>
      </c>
      <c r="AK25" s="177">
        <f t="shared" si="20"/>
        <v>2.653098603</v>
      </c>
      <c r="AL25" s="177">
        <f t="shared" si="20"/>
        <v>2.629971843</v>
      </c>
      <c r="AM25" s="177">
        <f t="shared" si="20"/>
        <v>2.606845083</v>
      </c>
      <c r="AN25" s="177">
        <f t="shared" si="20"/>
        <v>2.583718323</v>
      </c>
      <c r="AO25" s="177">
        <f t="shared" si="20"/>
        <v>2.560591564</v>
      </c>
      <c r="AP25" s="177">
        <f t="shared" si="20"/>
        <v>2.537464804</v>
      </c>
      <c r="AQ25" s="177">
        <f t="shared" si="20"/>
        <v>2.514338044</v>
      </c>
      <c r="AR25" s="177">
        <f t="shared" si="20"/>
        <v>2.491211284</v>
      </c>
      <c r="AS25" s="177">
        <f t="shared" si="20"/>
        <v>2.468084524</v>
      </c>
      <c r="AT25" s="177">
        <f t="shared" si="20"/>
        <v>2.444957765</v>
      </c>
      <c r="AU25" s="177">
        <f t="shared" si="20"/>
        <v>2.421831005</v>
      </c>
      <c r="AV25" s="177">
        <f t="shared" si="20"/>
        <v>2.398704245</v>
      </c>
      <c r="AW25" s="177">
        <f t="shared" si="20"/>
        <v>2.375577485</v>
      </c>
      <c r="AX25" s="177">
        <f t="shared" si="20"/>
        <v>2.352450725</v>
      </c>
      <c r="AY25" s="177">
        <f t="shared" si="20"/>
        <v>2.329323966</v>
      </c>
      <c r="AZ25" s="864">
        <f>Inputs!$H$22</f>
        <v>2.306197206</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7">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8">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8">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8">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8">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7.5</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23.0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0.0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3.0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1.5</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0.0</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9.3</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0.0</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55.9</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134.2</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130.9</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114.4</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265.2</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33.6</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57.3</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0.0</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59.3</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3.2</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8.0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5.2</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23.5</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6.0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9.9</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5.7</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9.9</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26.2</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5.7</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4.7</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39.1</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4">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27.0</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35.4</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7.0</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64.1</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22.6</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39.8</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33.0</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35.6</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41.9</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45.7</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5">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12.12593703</v>
      </c>
      <c r="C19" s="177">
        <f t="shared" si="12"/>
        <v>12.35504736</v>
      </c>
      <c r="D19" s="177">
        <f t="shared" si="12"/>
        <v>12.58848656</v>
      </c>
      <c r="E19" s="177">
        <f t="shared" si="12"/>
        <v>12.82633641</v>
      </c>
      <c r="F19" s="177">
        <f t="shared" si="12"/>
        <v>13.06868026</v>
      </c>
      <c r="G19" s="177">
        <f t="shared" si="12"/>
        <v>13.315603</v>
      </c>
      <c r="H19" s="177">
        <f t="shared" si="12"/>
        <v>13.56719117</v>
      </c>
      <c r="I19" s="177">
        <f t="shared" si="12"/>
        <v>13.8235329</v>
      </c>
      <c r="J19" s="177">
        <f t="shared" si="12"/>
        <v>14.08471801</v>
      </c>
      <c r="K19" s="177">
        <f t="shared" si="12"/>
        <v>14.35083802</v>
      </c>
      <c r="L19" s="177">
        <f t="shared" si="12"/>
        <v>14.62198616</v>
      </c>
      <c r="M19" s="177">
        <f t="shared" si="12"/>
        <v>14.89825743</v>
      </c>
      <c r="N19" s="177">
        <f t="shared" si="12"/>
        <v>15.17974865</v>
      </c>
      <c r="O19" s="177">
        <f t="shared" si="12"/>
        <v>15.46655842</v>
      </c>
      <c r="P19" s="177">
        <f t="shared" si="12"/>
        <v>15.75878725</v>
      </c>
      <c r="Q19" s="177">
        <f t="shared" si="12"/>
        <v>16.05653751</v>
      </c>
      <c r="R19" s="177">
        <f t="shared" si="12"/>
        <v>16.35991355</v>
      </c>
      <c r="S19" s="177">
        <f t="shared" si="12"/>
        <v>16.66902164</v>
      </c>
      <c r="T19" s="177">
        <f t="shared" si="12"/>
        <v>16.98397009</v>
      </c>
      <c r="U19" s="177">
        <f t="shared" si="12"/>
        <v>17.30486925</v>
      </c>
      <c r="V19" s="715">
        <f>if(Model!W1574&gt;0,V17*Model!W1574/(V14*Model!W1574*8760)+V18,V18)</f>
        <v>17.63183156</v>
      </c>
      <c r="W19" s="177">
        <f t="shared" ref="W19:AZ19" si="13">V19*(1+V36-V20)</f>
        <v>17.96497157</v>
      </c>
      <c r="X19" s="177">
        <f t="shared" si="13"/>
        <v>18.30440601</v>
      </c>
      <c r="Y19" s="177">
        <f t="shared" si="13"/>
        <v>18.6502538</v>
      </c>
      <c r="Z19" s="177">
        <f t="shared" si="13"/>
        <v>19.00263612</v>
      </c>
      <c r="AA19" s="177">
        <f t="shared" si="13"/>
        <v>19.36167644</v>
      </c>
      <c r="AB19" s="177">
        <f t="shared" si="13"/>
        <v>19.72750055</v>
      </c>
      <c r="AC19" s="177">
        <f t="shared" si="13"/>
        <v>20.10023663</v>
      </c>
      <c r="AD19" s="177">
        <f t="shared" si="13"/>
        <v>20.48001527</v>
      </c>
      <c r="AE19" s="177">
        <f t="shared" si="13"/>
        <v>20.86696954</v>
      </c>
      <c r="AF19" s="177">
        <f t="shared" si="13"/>
        <v>21.26123502</v>
      </c>
      <c r="AG19" s="177">
        <f t="shared" si="13"/>
        <v>21.66294984</v>
      </c>
      <c r="AH19" s="177">
        <f t="shared" si="13"/>
        <v>22.07225475</v>
      </c>
      <c r="AI19" s="177">
        <f t="shared" si="13"/>
        <v>22.48929317</v>
      </c>
      <c r="AJ19" s="177">
        <f t="shared" si="13"/>
        <v>22.91421122</v>
      </c>
      <c r="AK19" s="177">
        <f t="shared" si="13"/>
        <v>23.34715776</v>
      </c>
      <c r="AL19" s="177">
        <f t="shared" si="13"/>
        <v>23.78828451</v>
      </c>
      <c r="AM19" s="177">
        <f t="shared" si="13"/>
        <v>24.237746</v>
      </c>
      <c r="AN19" s="177">
        <f t="shared" si="13"/>
        <v>24.69569973</v>
      </c>
      <c r="AO19" s="177">
        <f t="shared" si="13"/>
        <v>25.16230614</v>
      </c>
      <c r="AP19" s="177">
        <f t="shared" si="13"/>
        <v>25.63772872</v>
      </c>
      <c r="AQ19" s="177">
        <f t="shared" si="13"/>
        <v>26.12213406</v>
      </c>
      <c r="AR19" s="177">
        <f t="shared" si="13"/>
        <v>26.61569186</v>
      </c>
      <c r="AS19" s="177">
        <f t="shared" si="13"/>
        <v>27.11857506</v>
      </c>
      <c r="AT19" s="177">
        <f t="shared" si="13"/>
        <v>27.63095985</v>
      </c>
      <c r="AU19" s="177">
        <f t="shared" si="13"/>
        <v>28.15302577</v>
      </c>
      <c r="AV19" s="177">
        <f t="shared" si="13"/>
        <v>28.68495572</v>
      </c>
      <c r="AW19" s="177">
        <f t="shared" si="13"/>
        <v>29.22693608</v>
      </c>
      <c r="AX19" s="177">
        <f t="shared" si="13"/>
        <v>29.77915675</v>
      </c>
      <c r="AY19" s="177">
        <f t="shared" si="13"/>
        <v>30.34181121</v>
      </c>
      <c r="AZ19" s="177">
        <f t="shared" si="13"/>
        <v>30.91509659</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5">
        <v>10.6</v>
      </c>
      <c r="C21" s="865">
        <v>10.6</v>
      </c>
      <c r="D21" s="865">
        <v>10.6</v>
      </c>
      <c r="E21" s="865">
        <v>10.6</v>
      </c>
      <c r="F21" s="865">
        <v>10.6</v>
      </c>
      <c r="G21" s="865">
        <v>10.6</v>
      </c>
      <c r="H21" s="865">
        <v>10.6</v>
      </c>
      <c r="I21" s="865">
        <v>10.6</v>
      </c>
      <c r="J21" s="865">
        <v>10.6</v>
      </c>
      <c r="K21" s="865">
        <v>10.6</v>
      </c>
      <c r="L21" s="865">
        <v>10.6</v>
      </c>
      <c r="M21" s="865">
        <v>10.6</v>
      </c>
      <c r="N21" s="865">
        <v>10.6</v>
      </c>
      <c r="O21" s="865">
        <v>10.6</v>
      </c>
      <c r="P21" s="865">
        <v>10.6</v>
      </c>
      <c r="Q21" s="865">
        <v>10.6</v>
      </c>
      <c r="R21" s="865">
        <v>10.6</v>
      </c>
      <c r="S21" s="865">
        <v>10.6</v>
      </c>
      <c r="T21" s="865">
        <v>10.6</v>
      </c>
      <c r="U21" s="865">
        <v>10.6</v>
      </c>
      <c r="V21" s="865">
        <v>10.6</v>
      </c>
      <c r="W21" s="865">
        <v>10.6</v>
      </c>
      <c r="X21" s="865">
        <v>10.6</v>
      </c>
      <c r="Y21" s="865">
        <v>10.6</v>
      </c>
      <c r="Z21" s="865">
        <v>10.6</v>
      </c>
      <c r="AA21" s="865">
        <v>10.6</v>
      </c>
      <c r="AB21" s="865">
        <v>10.6</v>
      </c>
      <c r="AC21" s="865">
        <v>10.6</v>
      </c>
      <c r="AD21" s="865">
        <v>10.6</v>
      </c>
      <c r="AE21" s="865">
        <v>10.6</v>
      </c>
      <c r="AF21" s="865">
        <v>10.6</v>
      </c>
      <c r="AG21" s="865">
        <v>10.6</v>
      </c>
      <c r="AH21" s="865">
        <v>10.6</v>
      </c>
      <c r="AI21" s="865">
        <v>10.6</v>
      </c>
      <c r="AJ21" s="865">
        <v>10.6</v>
      </c>
      <c r="AK21" s="865">
        <v>10.6</v>
      </c>
      <c r="AL21" s="865">
        <v>10.6</v>
      </c>
      <c r="AM21" s="865">
        <v>10.6</v>
      </c>
      <c r="AN21" s="865">
        <v>10.6</v>
      </c>
      <c r="AO21" s="865">
        <v>10.6</v>
      </c>
      <c r="AP21" s="865">
        <v>10.6</v>
      </c>
      <c r="AQ21" s="865">
        <v>10.6</v>
      </c>
      <c r="AR21" s="865">
        <v>10.6</v>
      </c>
      <c r="AS21" s="865">
        <v>10.6</v>
      </c>
      <c r="AT21" s="865">
        <v>10.6</v>
      </c>
      <c r="AU21" s="865">
        <v>10.6</v>
      </c>
      <c r="AV21" s="865">
        <v>10.6</v>
      </c>
      <c r="AW21" s="865">
        <v>10.6</v>
      </c>
      <c r="AX21" s="865">
        <v>10.6</v>
      </c>
      <c r="AY21" s="865">
        <v>10.6</v>
      </c>
      <c r="AZ21" s="865">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6">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8">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8">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8">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8">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386.3</v>
      </c>
      <c r="X38" s="252">
        <f t="shared" si="22"/>
        <v>0</v>
      </c>
      <c r="Y38" s="252">
        <f t="shared" si="22"/>
        <v>0</v>
      </c>
      <c r="Z38" s="252">
        <f t="shared" si="22"/>
        <v>0.9</v>
      </c>
      <c r="AA38" s="252">
        <f t="shared" si="22"/>
        <v>0</v>
      </c>
      <c r="AB38" s="252">
        <f t="shared" si="22"/>
        <v>0</v>
      </c>
      <c r="AC38" s="252">
        <f t="shared" si="22"/>
        <v>2.8</v>
      </c>
      <c r="AD38" s="252">
        <f t="shared" si="22"/>
        <v>0</v>
      </c>
      <c r="AE38" s="252">
        <f t="shared" si="22"/>
        <v>0</v>
      </c>
      <c r="AF38" s="252">
        <f t="shared" si="22"/>
        <v>0</v>
      </c>
      <c r="AG38" s="252">
        <f t="shared" si="22"/>
        <v>0.5</v>
      </c>
      <c r="AH38" s="252">
        <f t="shared" si="22"/>
        <v>11.1</v>
      </c>
      <c r="AI38" s="252">
        <f t="shared" si="22"/>
        <v>0</v>
      </c>
      <c r="AJ38" s="252">
        <f t="shared" si="22"/>
        <v>0</v>
      </c>
      <c r="AK38" s="252">
        <f t="shared" si="22"/>
        <v>0</v>
      </c>
      <c r="AL38" s="252">
        <f t="shared" si="22"/>
        <v>0</v>
      </c>
      <c r="AM38" s="252">
        <f t="shared" si="22"/>
        <v>0</v>
      </c>
      <c r="AN38" s="252">
        <f t="shared" si="22"/>
        <v>0</v>
      </c>
      <c r="AO38" s="252">
        <f t="shared" si="22"/>
        <v>8</v>
      </c>
      <c r="AP38" s="252">
        <f t="shared" si="22"/>
        <v>15</v>
      </c>
      <c r="AQ38" s="252">
        <f t="shared" si="22"/>
        <v>0</v>
      </c>
      <c r="AR38" s="252">
        <f t="shared" si="22"/>
        <v>15.5</v>
      </c>
      <c r="AS38" s="252">
        <f t="shared" si="22"/>
        <v>49.5</v>
      </c>
      <c r="AT38" s="252">
        <f t="shared" si="22"/>
        <v>0</v>
      </c>
      <c r="AU38" s="252">
        <f t="shared" si="22"/>
        <v>0</v>
      </c>
      <c r="AV38" s="252">
        <f t="shared" si="22"/>
        <v>18.4</v>
      </c>
      <c r="AW38" s="252">
        <f t="shared" si="22"/>
        <v>41.5</v>
      </c>
      <c r="AX38" s="252">
        <f t="shared" si="22"/>
        <v>0</v>
      </c>
      <c r="AY38" s="252">
        <f t="shared" si="22"/>
        <v>27.6</v>
      </c>
      <c r="AZ38" s="252">
        <f t="shared" si="22"/>
        <v>1</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49">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49">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49">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49">
        <v>1933.0</v>
      </c>
      <c r="B43" s="38"/>
      <c r="C43" s="38"/>
      <c r="D43" s="38"/>
      <c r="E43" s="38"/>
      <c r="F43" s="38"/>
      <c r="G43" s="38"/>
      <c r="H43" s="38"/>
      <c r="I43" s="38"/>
      <c r="J43" s="38"/>
      <c r="K43" s="38"/>
      <c r="L43" s="38"/>
      <c r="M43" s="38"/>
      <c r="N43" s="38"/>
      <c r="O43" s="38"/>
      <c r="P43" s="38"/>
      <c r="Q43" s="38"/>
      <c r="R43" s="38"/>
      <c r="S43" s="38"/>
      <c r="T43" s="38"/>
      <c r="U43" s="38"/>
      <c r="V43" s="770">
        <v>30.0</v>
      </c>
      <c r="W43" s="252">
        <f t="shared" si="24"/>
        <v>30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49">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49">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49">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49">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49">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49">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49">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49">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49">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49">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49">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49">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49">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49">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49">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49">
        <v>1949.0</v>
      </c>
      <c r="B59" s="38"/>
      <c r="C59" s="38"/>
      <c r="D59" s="38"/>
      <c r="E59" s="38"/>
      <c r="F59" s="38"/>
      <c r="G59" s="38"/>
      <c r="H59" s="38"/>
      <c r="I59" s="38"/>
      <c r="J59" s="38"/>
      <c r="K59" s="38"/>
      <c r="L59" s="38"/>
      <c r="M59" s="38"/>
      <c r="N59" s="38"/>
      <c r="O59" s="38"/>
      <c r="P59" s="38"/>
      <c r="Q59" s="38"/>
      <c r="R59" s="38"/>
      <c r="S59" s="38"/>
      <c r="T59" s="38"/>
      <c r="U59" s="38"/>
      <c r="V59" s="770">
        <v>0.0</v>
      </c>
      <c r="W59" s="252">
        <f t="shared" si="24"/>
        <v>0</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49">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49">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49">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49">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49">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49">
        <v>1955.0</v>
      </c>
      <c r="B65" s="38"/>
      <c r="C65" s="38"/>
      <c r="D65" s="38"/>
      <c r="E65" s="38"/>
      <c r="F65" s="38"/>
      <c r="G65" s="38"/>
      <c r="H65" s="38"/>
      <c r="I65" s="38"/>
      <c r="J65" s="38"/>
      <c r="K65" s="38"/>
      <c r="L65" s="38"/>
      <c r="M65" s="38"/>
      <c r="N65" s="38"/>
      <c r="O65" s="38"/>
      <c r="P65" s="38"/>
      <c r="Q65" s="38"/>
      <c r="R65" s="38"/>
      <c r="S65" s="38"/>
      <c r="T65" s="38"/>
      <c r="U65" s="38"/>
      <c r="V65" s="770">
        <v>0.0</v>
      </c>
      <c r="W65" s="252">
        <f t="shared" si="24"/>
        <v>0</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49">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49">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49">
        <v>1958.0</v>
      </c>
      <c r="B68" s="32"/>
      <c r="C68" s="32"/>
      <c r="D68" s="32"/>
      <c r="E68" s="32"/>
      <c r="F68" s="32"/>
      <c r="G68" s="32"/>
      <c r="H68" s="32"/>
      <c r="I68" s="32"/>
      <c r="J68" s="32"/>
      <c r="K68" s="32"/>
      <c r="L68" s="32"/>
      <c r="M68" s="32"/>
      <c r="N68" s="32"/>
      <c r="O68" s="32"/>
      <c r="P68" s="32"/>
      <c r="Q68" s="32"/>
      <c r="R68" s="32"/>
      <c r="S68" s="32"/>
      <c r="T68" s="32"/>
      <c r="U68" s="32"/>
      <c r="V68" s="770">
        <v>1.0</v>
      </c>
      <c r="W68" s="252">
        <f t="shared" si="24"/>
        <v>1</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49">
        <v>1959.0</v>
      </c>
      <c r="B69" s="32"/>
      <c r="C69" s="32"/>
      <c r="D69" s="32"/>
      <c r="E69" s="32"/>
      <c r="F69" s="32"/>
      <c r="G69" s="32"/>
      <c r="H69" s="32"/>
      <c r="I69" s="32"/>
      <c r="J69" s="32"/>
      <c r="K69" s="32"/>
      <c r="L69" s="32"/>
      <c r="M69" s="32"/>
      <c r="N69" s="32"/>
      <c r="O69" s="32"/>
      <c r="P69" s="32"/>
      <c r="Q69" s="32"/>
      <c r="R69" s="32"/>
      <c r="S69" s="32"/>
      <c r="T69" s="32"/>
      <c r="U69" s="32"/>
      <c r="V69" s="770">
        <v>0.0</v>
      </c>
      <c r="W69" s="252">
        <f t="shared" si="24"/>
        <v>0</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49">
        <v>1960.0</v>
      </c>
      <c r="B70" s="32"/>
      <c r="C70" s="32"/>
      <c r="D70" s="32"/>
      <c r="E70" s="32"/>
      <c r="F70" s="32"/>
      <c r="G70" s="32"/>
      <c r="H70" s="32"/>
      <c r="I70" s="32"/>
      <c r="J70" s="32"/>
      <c r="K70" s="32"/>
      <c r="L70" s="32"/>
      <c r="M70" s="32"/>
      <c r="N70" s="32"/>
      <c r="O70" s="32"/>
      <c r="P70" s="32"/>
      <c r="Q70" s="32"/>
      <c r="R70" s="32"/>
      <c r="S70" s="32"/>
      <c r="T70" s="32"/>
      <c r="U70" s="32"/>
      <c r="V70" s="770">
        <v>0.0</v>
      </c>
      <c r="W70" s="252">
        <f t="shared" si="24"/>
        <v>0</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49">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49">
        <v>1962.0</v>
      </c>
      <c r="B72" s="32"/>
      <c r="C72" s="32"/>
      <c r="D72" s="32"/>
      <c r="E72" s="32"/>
      <c r="F72" s="32"/>
      <c r="G72" s="32"/>
      <c r="H72" s="32"/>
      <c r="I72" s="32"/>
      <c r="J72" s="32"/>
      <c r="K72" s="32"/>
      <c r="L72" s="32"/>
      <c r="M72" s="32"/>
      <c r="N72" s="32"/>
      <c r="O72" s="32"/>
      <c r="P72" s="32"/>
      <c r="Q72" s="32"/>
      <c r="R72" s="32"/>
      <c r="S72" s="32"/>
      <c r="T72" s="32"/>
      <c r="U72" s="32"/>
      <c r="V72" s="770">
        <v>0.0</v>
      </c>
      <c r="W72" s="252">
        <f t="shared" si="24"/>
        <v>0</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49">
        <v>1963.0</v>
      </c>
      <c r="B73" s="32"/>
      <c r="C73" s="32"/>
      <c r="D73" s="32"/>
      <c r="E73" s="32"/>
      <c r="F73" s="32"/>
      <c r="G73" s="32"/>
      <c r="H73" s="32"/>
      <c r="I73" s="32"/>
      <c r="J73" s="32"/>
      <c r="K73" s="32"/>
      <c r="L73" s="32"/>
      <c r="M73" s="32"/>
      <c r="N73" s="32"/>
      <c r="O73" s="32"/>
      <c r="P73" s="32"/>
      <c r="Q73" s="32"/>
      <c r="R73" s="32"/>
      <c r="S73" s="32"/>
      <c r="T73" s="32"/>
      <c r="U73" s="32"/>
      <c r="V73" s="770">
        <v>1.5</v>
      </c>
      <c r="W73" s="252">
        <f t="shared" si="24"/>
        <v>1.5</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49">
        <v>1964.0</v>
      </c>
      <c r="B74" s="32"/>
      <c r="C74" s="32"/>
      <c r="D74" s="32"/>
      <c r="E74" s="32"/>
      <c r="F74" s="32"/>
      <c r="G74" s="32"/>
      <c r="H74" s="32"/>
      <c r="I74" s="32"/>
      <c r="J74" s="32"/>
      <c r="K74" s="32"/>
      <c r="L74" s="32"/>
      <c r="M74" s="32"/>
      <c r="N74" s="32"/>
      <c r="O74" s="32"/>
      <c r="P74" s="32"/>
      <c r="Q74" s="32"/>
      <c r="R74" s="32"/>
      <c r="S74" s="32"/>
      <c r="T74" s="32"/>
      <c r="U74" s="32"/>
      <c r="V74" s="770">
        <v>0.0</v>
      </c>
      <c r="W74" s="252">
        <f t="shared" si="24"/>
        <v>0</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49">
        <v>1965.0</v>
      </c>
      <c r="B75" s="32"/>
      <c r="C75" s="32"/>
      <c r="D75" s="32"/>
      <c r="E75" s="32"/>
      <c r="F75" s="32"/>
      <c r="G75" s="32"/>
      <c r="H75" s="32"/>
      <c r="I75" s="32"/>
      <c r="J75" s="32"/>
      <c r="K75" s="32"/>
      <c r="L75" s="32"/>
      <c r="M75" s="32"/>
      <c r="N75" s="32"/>
      <c r="O75" s="32"/>
      <c r="P75" s="32"/>
      <c r="Q75" s="32"/>
      <c r="R75" s="32"/>
      <c r="S75" s="32"/>
      <c r="T75" s="32"/>
      <c r="U75" s="32"/>
      <c r="V75" s="770">
        <v>0.0</v>
      </c>
      <c r="W75" s="252">
        <f t="shared" si="24"/>
        <v>0</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49">
        <v>1966.0</v>
      </c>
      <c r="B76" s="32"/>
      <c r="C76" s="32"/>
      <c r="D76" s="32"/>
      <c r="E76" s="32"/>
      <c r="F76" s="32"/>
      <c r="G76" s="32"/>
      <c r="H76" s="32"/>
      <c r="I76" s="32"/>
      <c r="J76" s="32"/>
      <c r="K76" s="32"/>
      <c r="L76" s="32"/>
      <c r="M76" s="32"/>
      <c r="N76" s="32"/>
      <c r="O76" s="32"/>
      <c r="P76" s="32"/>
      <c r="Q76" s="32"/>
      <c r="R76" s="32"/>
      <c r="S76" s="32"/>
      <c r="T76" s="32"/>
      <c r="U76" s="32"/>
      <c r="V76" s="770">
        <v>1.1</v>
      </c>
      <c r="W76" s="252">
        <f t="shared" si="24"/>
        <v>1.1</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49">
        <v>1967.0</v>
      </c>
      <c r="B77" s="32"/>
      <c r="C77" s="32"/>
      <c r="D77" s="32"/>
      <c r="E77" s="32"/>
      <c r="F77" s="32"/>
      <c r="G77" s="32"/>
      <c r="H77" s="32"/>
      <c r="I77" s="32"/>
      <c r="J77" s="32"/>
      <c r="K77" s="32"/>
      <c r="L77" s="32"/>
      <c r="M77" s="32"/>
      <c r="N77" s="32"/>
      <c r="O77" s="32"/>
      <c r="P77" s="32"/>
      <c r="Q77" s="32"/>
      <c r="R77" s="32"/>
      <c r="S77" s="32"/>
      <c r="T77" s="32"/>
      <c r="U77" s="32"/>
      <c r="V77" s="770">
        <v>0.0</v>
      </c>
      <c r="W77" s="252">
        <f t="shared" si="24"/>
        <v>0</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49">
        <v>1968.0</v>
      </c>
      <c r="B78" s="32"/>
      <c r="C78" s="32"/>
      <c r="D78" s="32"/>
      <c r="E78" s="32"/>
      <c r="F78" s="32"/>
      <c r="G78" s="32"/>
      <c r="H78" s="32"/>
      <c r="I78" s="32"/>
      <c r="J78" s="32"/>
      <c r="K78" s="32"/>
      <c r="L78" s="32"/>
      <c r="M78" s="32"/>
      <c r="N78" s="32"/>
      <c r="O78" s="32"/>
      <c r="P78" s="32"/>
      <c r="Q78" s="32"/>
      <c r="R78" s="32"/>
      <c r="S78" s="32"/>
      <c r="T78" s="32"/>
      <c r="U78" s="32"/>
      <c r="V78" s="770">
        <v>0.0</v>
      </c>
      <c r="W78" s="252">
        <f t="shared" si="24"/>
        <v>0</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49">
        <v>1969.0</v>
      </c>
      <c r="B79" s="32"/>
      <c r="C79" s="32"/>
      <c r="D79" s="32"/>
      <c r="E79" s="32"/>
      <c r="F79" s="32"/>
      <c r="G79" s="32"/>
      <c r="H79" s="32"/>
      <c r="I79" s="32"/>
      <c r="J79" s="32"/>
      <c r="K79" s="32"/>
      <c r="L79" s="32"/>
      <c r="M79" s="32"/>
      <c r="N79" s="32"/>
      <c r="O79" s="32"/>
      <c r="P79" s="32"/>
      <c r="Q79" s="32"/>
      <c r="R79" s="32"/>
      <c r="S79" s="32"/>
      <c r="T79" s="32"/>
      <c r="U79" s="32"/>
      <c r="V79" s="770">
        <v>0.0</v>
      </c>
      <c r="W79" s="252">
        <f t="shared" si="24"/>
        <v>0</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49">
        <v>1970.0</v>
      </c>
      <c r="B80" s="32"/>
      <c r="C80" s="32"/>
      <c r="D80" s="32"/>
      <c r="E80" s="32"/>
      <c r="F80" s="32"/>
      <c r="G80" s="32"/>
      <c r="H80" s="32"/>
      <c r="I80" s="32"/>
      <c r="J80" s="32"/>
      <c r="K80" s="32"/>
      <c r="L80" s="32"/>
      <c r="M80" s="32"/>
      <c r="N80" s="32"/>
      <c r="O80" s="32"/>
      <c r="P80" s="32"/>
      <c r="Q80" s="32"/>
      <c r="R80" s="32"/>
      <c r="S80" s="32"/>
      <c r="T80" s="32"/>
      <c r="U80" s="32"/>
      <c r="V80" s="770">
        <v>0.0</v>
      </c>
      <c r="W80" s="252">
        <f t="shared" si="24"/>
        <v>0</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49">
        <v>1971.0</v>
      </c>
      <c r="B81" s="32"/>
      <c r="C81" s="32"/>
      <c r="D81" s="32"/>
      <c r="E81" s="32"/>
      <c r="F81" s="32"/>
      <c r="G81" s="32"/>
      <c r="H81" s="32"/>
      <c r="I81" s="32"/>
      <c r="J81" s="32"/>
      <c r="K81" s="32"/>
      <c r="L81" s="32"/>
      <c r="M81" s="32"/>
      <c r="N81" s="32"/>
      <c r="O81" s="32"/>
      <c r="P81" s="32"/>
      <c r="Q81" s="32"/>
      <c r="R81" s="32"/>
      <c r="S81" s="32"/>
      <c r="T81" s="32"/>
      <c r="U81" s="32"/>
      <c r="V81" s="770">
        <v>0.0</v>
      </c>
      <c r="W81" s="252">
        <f t="shared" si="24"/>
        <v>0</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49">
        <v>1972.0</v>
      </c>
      <c r="B82" s="32"/>
      <c r="C82" s="32"/>
      <c r="D82" s="32"/>
      <c r="E82" s="32"/>
      <c r="F82" s="32"/>
      <c r="G82" s="32"/>
      <c r="H82" s="32"/>
      <c r="I82" s="32"/>
      <c r="J82" s="32"/>
      <c r="K82" s="32"/>
      <c r="L82" s="32"/>
      <c r="M82" s="32"/>
      <c r="N82" s="32"/>
      <c r="O82" s="32"/>
      <c r="P82" s="32"/>
      <c r="Q82" s="32"/>
      <c r="R82" s="32"/>
      <c r="S82" s="32"/>
      <c r="T82" s="32"/>
      <c r="U82" s="32"/>
      <c r="V82" s="770">
        <v>0.0</v>
      </c>
      <c r="W82" s="252">
        <f t="shared" si="24"/>
        <v>0</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49">
        <v>1973.0</v>
      </c>
      <c r="B83" s="32"/>
      <c r="C83" s="32"/>
      <c r="D83" s="32"/>
      <c r="E83" s="32"/>
      <c r="F83" s="32"/>
      <c r="G83" s="32"/>
      <c r="H83" s="32"/>
      <c r="I83" s="32"/>
      <c r="J83" s="32"/>
      <c r="K83" s="32"/>
      <c r="L83" s="32"/>
      <c r="M83" s="32"/>
      <c r="N83" s="32"/>
      <c r="O83" s="32"/>
      <c r="P83" s="32"/>
      <c r="Q83" s="32"/>
      <c r="R83" s="32"/>
      <c r="S83" s="32"/>
      <c r="T83" s="32"/>
      <c r="U83" s="32"/>
      <c r="V83" s="770">
        <v>0.0</v>
      </c>
      <c r="W83" s="252">
        <f t="shared" si="24"/>
        <v>0</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49">
        <v>1974.0</v>
      </c>
      <c r="B84" s="32"/>
      <c r="C84" s="32"/>
      <c r="D84" s="32"/>
      <c r="E84" s="32"/>
      <c r="F84" s="32"/>
      <c r="G84" s="32"/>
      <c r="H84" s="32"/>
      <c r="I84" s="32"/>
      <c r="J84" s="32"/>
      <c r="K84" s="32"/>
      <c r="L84" s="32"/>
      <c r="M84" s="32"/>
      <c r="N84" s="32"/>
      <c r="O84" s="32"/>
      <c r="P84" s="32"/>
      <c r="Q84" s="32"/>
      <c r="R84" s="32"/>
      <c r="S84" s="32"/>
      <c r="T84" s="32"/>
      <c r="U84" s="32"/>
      <c r="V84" s="770">
        <v>0.0</v>
      </c>
      <c r="W84" s="252">
        <f t="shared" si="24"/>
        <v>0</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49">
        <v>1975.0</v>
      </c>
      <c r="B85" s="32"/>
      <c r="C85" s="32"/>
      <c r="D85" s="32"/>
      <c r="E85" s="32"/>
      <c r="F85" s="32"/>
      <c r="G85" s="32"/>
      <c r="H85" s="32"/>
      <c r="I85" s="32"/>
      <c r="J85" s="32"/>
      <c r="K85" s="32"/>
      <c r="L85" s="32"/>
      <c r="M85" s="32"/>
      <c r="N85" s="32"/>
      <c r="O85" s="32"/>
      <c r="P85" s="32"/>
      <c r="Q85" s="32"/>
      <c r="R85" s="32"/>
      <c r="S85" s="32"/>
      <c r="T85" s="32"/>
      <c r="U85" s="32"/>
      <c r="V85" s="770">
        <v>0.0</v>
      </c>
      <c r="W85" s="252">
        <f t="shared" si="24"/>
        <v>0</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49">
        <v>1976.0</v>
      </c>
      <c r="B86" s="32"/>
      <c r="C86" s="32"/>
      <c r="D86" s="32"/>
      <c r="E86" s="32"/>
      <c r="F86" s="32"/>
      <c r="G86" s="32"/>
      <c r="H86" s="32"/>
      <c r="I86" s="32"/>
      <c r="J86" s="32"/>
      <c r="K86" s="32"/>
      <c r="L86" s="32"/>
      <c r="M86" s="32"/>
      <c r="N86" s="32"/>
      <c r="O86" s="32"/>
      <c r="P86" s="32"/>
      <c r="Q86" s="32"/>
      <c r="R86" s="32"/>
      <c r="S86" s="32"/>
      <c r="T86" s="32"/>
      <c r="U86" s="32"/>
      <c r="V86" s="770">
        <v>1.6</v>
      </c>
      <c r="W86" s="252">
        <f t="shared" si="24"/>
        <v>1.6</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49">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49">
        <v>1978.0</v>
      </c>
      <c r="B88" s="32"/>
      <c r="C88" s="32"/>
      <c r="D88" s="32"/>
      <c r="E88" s="32"/>
      <c r="F88" s="32"/>
      <c r="G88" s="32"/>
      <c r="H88" s="32"/>
      <c r="I88" s="32"/>
      <c r="J88" s="32"/>
      <c r="K88" s="32"/>
      <c r="L88" s="32"/>
      <c r="M88" s="32"/>
      <c r="N88" s="32"/>
      <c r="O88" s="32"/>
      <c r="P88" s="32"/>
      <c r="Q88" s="32"/>
      <c r="R88" s="32"/>
      <c r="S88" s="32"/>
      <c r="T88" s="32"/>
      <c r="U88" s="32"/>
      <c r="V88" s="770">
        <v>223.5</v>
      </c>
      <c r="W88" s="252">
        <f t="shared" si="24"/>
        <v>223.5</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49">
        <v>1979.0</v>
      </c>
      <c r="B89" s="32"/>
      <c r="C89" s="32"/>
      <c r="D89" s="32"/>
      <c r="E89" s="32"/>
      <c r="F89" s="32"/>
      <c r="G89" s="32"/>
      <c r="H89" s="32"/>
      <c r="I89" s="32"/>
      <c r="J89" s="32"/>
      <c r="K89" s="32"/>
      <c r="L89" s="32"/>
      <c r="M89" s="32"/>
      <c r="N89" s="32"/>
      <c r="O89" s="32"/>
      <c r="P89" s="32"/>
      <c r="Q89" s="32"/>
      <c r="R89" s="32"/>
      <c r="S89" s="32"/>
      <c r="T89" s="32"/>
      <c r="U89" s="32"/>
      <c r="V89" s="770">
        <v>0.0</v>
      </c>
      <c r="W89" s="252">
        <f t="shared" si="24"/>
        <v>0</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49">
        <v>1980.0</v>
      </c>
      <c r="B90" s="32"/>
      <c r="C90" s="32"/>
      <c r="D90" s="32"/>
      <c r="E90" s="32"/>
      <c r="F90" s="32"/>
      <c r="G90" s="32"/>
      <c r="H90" s="32"/>
      <c r="I90" s="32"/>
      <c r="J90" s="32"/>
      <c r="K90" s="32"/>
      <c r="L90" s="32"/>
      <c r="M90" s="32"/>
      <c r="N90" s="32"/>
      <c r="O90" s="32"/>
      <c r="P90" s="32"/>
      <c r="Q90" s="32"/>
      <c r="R90" s="32"/>
      <c r="S90" s="32"/>
      <c r="T90" s="32"/>
      <c r="U90" s="32"/>
      <c r="V90" s="770">
        <v>96.1</v>
      </c>
      <c r="W90" s="252">
        <f t="shared" si="24"/>
        <v>96.1</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49">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49">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49">
        <v>1983.0</v>
      </c>
      <c r="B93" s="32"/>
      <c r="C93" s="32"/>
      <c r="D93" s="32"/>
      <c r="E93" s="32"/>
      <c r="F93" s="32"/>
      <c r="G93" s="32"/>
      <c r="H93" s="32"/>
      <c r="I93" s="32"/>
      <c r="J93" s="32"/>
      <c r="K93" s="32"/>
      <c r="L93" s="32"/>
      <c r="M93" s="32"/>
      <c r="N93" s="32"/>
      <c r="O93" s="32"/>
      <c r="P93" s="32"/>
      <c r="Q93" s="32"/>
      <c r="R93" s="32"/>
      <c r="S93" s="32"/>
      <c r="T93" s="32"/>
      <c r="U93" s="32"/>
      <c r="V93" s="770">
        <v>28.4</v>
      </c>
      <c r="W93" s="252">
        <f t="shared" si="24"/>
        <v>28.4</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49">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49">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49">
        <v>1986.0</v>
      </c>
      <c r="B96" s="32"/>
      <c r="C96" s="32"/>
      <c r="D96" s="32"/>
      <c r="E96" s="32"/>
      <c r="F96" s="32"/>
      <c r="G96" s="32"/>
      <c r="H96" s="32"/>
      <c r="I96" s="32"/>
      <c r="J96" s="32"/>
      <c r="K96" s="32"/>
      <c r="L96" s="32"/>
      <c r="M96" s="32"/>
      <c r="N96" s="32"/>
      <c r="O96" s="32"/>
      <c r="P96" s="32"/>
      <c r="Q96" s="32"/>
      <c r="R96" s="32"/>
      <c r="S96" s="32"/>
      <c r="T96" s="32"/>
      <c r="U96" s="32"/>
      <c r="V96" s="770">
        <v>3.1</v>
      </c>
      <c r="W96" s="252">
        <f t="shared" si="24"/>
        <v>3.1</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49">
        <v>1987.0</v>
      </c>
      <c r="B97" s="32"/>
      <c r="C97" s="32"/>
      <c r="D97" s="32"/>
      <c r="E97" s="32"/>
      <c r="F97" s="32"/>
      <c r="G97" s="32"/>
      <c r="H97" s="32"/>
      <c r="I97" s="32"/>
      <c r="J97" s="32"/>
      <c r="K97" s="32"/>
      <c r="L97" s="32"/>
      <c r="M97" s="32"/>
      <c r="N97" s="32"/>
      <c r="O97" s="32"/>
      <c r="P97" s="32"/>
      <c r="Q97" s="32"/>
      <c r="R97" s="32"/>
      <c r="S97" s="32"/>
      <c r="T97" s="32"/>
      <c r="U97" s="32"/>
      <c r="V97" s="770">
        <v>0.0</v>
      </c>
      <c r="W97" s="252">
        <f t="shared" si="24"/>
        <v>0</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49">
        <v>1988.0</v>
      </c>
      <c r="B98" s="32"/>
      <c r="C98" s="32"/>
      <c r="D98" s="32"/>
      <c r="E98" s="32"/>
      <c r="F98" s="32"/>
      <c r="G98" s="32"/>
      <c r="H98" s="32"/>
      <c r="I98" s="32"/>
      <c r="J98" s="32"/>
      <c r="K98" s="32"/>
      <c r="L98" s="32"/>
      <c r="M98" s="32"/>
      <c r="N98" s="32"/>
      <c r="O98" s="32"/>
      <c r="P98" s="32"/>
      <c r="Q98" s="32"/>
      <c r="R98" s="32"/>
      <c r="S98" s="32"/>
      <c r="T98" s="32"/>
      <c r="U98" s="32"/>
      <c r="V98" s="770">
        <v>0.0</v>
      </c>
      <c r="W98" s="252">
        <f t="shared" si="24"/>
        <v>0</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49">
        <v>1989.0</v>
      </c>
      <c r="B99" s="32"/>
      <c r="C99" s="32"/>
      <c r="D99" s="32"/>
      <c r="E99" s="32"/>
      <c r="F99" s="32"/>
      <c r="G99" s="32"/>
      <c r="H99" s="32"/>
      <c r="I99" s="32"/>
      <c r="J99" s="32"/>
      <c r="K99" s="32"/>
      <c r="L99" s="32"/>
      <c r="M99" s="32"/>
      <c r="N99" s="32"/>
      <c r="O99" s="32"/>
      <c r="P99" s="32"/>
      <c r="Q99" s="32"/>
      <c r="R99" s="32"/>
      <c r="S99" s="32"/>
      <c r="T99" s="32"/>
      <c r="U99" s="32"/>
      <c r="V99" s="770">
        <v>0.0</v>
      </c>
      <c r="W99" s="252">
        <f t="shared" si="24"/>
        <v>0</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49">
        <v>1990.0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24"/>
        <v>0</v>
      </c>
      <c r="X100" s="252">
        <f t="shared" ref="X100:BA100" si="84">IF(AND(X$39-$A100&gt;$V$26,SUM($W100:W100)&lt;&gt;$V100),$V100,0)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49">
        <v>1991.0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24"/>
        <v>0</v>
      </c>
      <c r="X101" s="252">
        <f t="shared" ref="X101:BA101" si="85">IF(AND(X$39-$A101&gt;$V$26,SUM($W101:W101)&lt;&gt;$V101),$V101,0)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49">
        <v>1992.0</v>
      </c>
      <c r="B102" s="32"/>
      <c r="C102" s="32"/>
      <c r="D102" s="32"/>
      <c r="E102" s="32"/>
      <c r="F102" s="32"/>
      <c r="G102" s="32"/>
      <c r="H102" s="32"/>
      <c r="I102" s="32"/>
      <c r="J102" s="32"/>
      <c r="K102" s="32"/>
      <c r="L102" s="32"/>
      <c r="M102" s="32"/>
      <c r="N102" s="32"/>
      <c r="O102" s="32"/>
      <c r="P102" s="32"/>
      <c r="Q102" s="32"/>
      <c r="R102" s="32"/>
      <c r="S102" s="32"/>
      <c r="T102" s="32"/>
      <c r="U102" s="32"/>
      <c r="V102" s="770">
        <v>0.9</v>
      </c>
      <c r="W102" s="252">
        <f t="shared" si="24"/>
        <v>0</v>
      </c>
      <c r="X102" s="252">
        <f t="shared" ref="X102:BA102" si="86">IF(AND(X$39-$A102&gt;$V$26,SUM($W102:W102)&lt;&gt;$V102),$V102,0)</f>
        <v>0</v>
      </c>
      <c r="Y102" s="252">
        <f t="shared" si="86"/>
        <v>0</v>
      </c>
      <c r="Z102" s="252">
        <f t="shared" si="86"/>
        <v>0.9</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49">
        <v>1993.0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24"/>
        <v>0</v>
      </c>
      <c r="X103" s="252">
        <f t="shared" ref="X103:BA103" si="87">IF(AND(X$39-$A103&gt;$V$26,SUM($W103:W103)&lt;&gt;$V103),$V103,0)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49">
        <v>1994.0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24"/>
        <v>0</v>
      </c>
      <c r="X104" s="252">
        <f t="shared" ref="X104:BA104" si="88">IF(AND(X$39-$A104&gt;$V$26,SUM($W104:W104)&lt;&gt;$V104),$V104,0)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49">
        <v>1995.0</v>
      </c>
      <c r="B105" s="32"/>
      <c r="C105" s="32"/>
      <c r="D105" s="32"/>
      <c r="E105" s="32"/>
      <c r="F105" s="32"/>
      <c r="G105" s="32"/>
      <c r="H105" s="32"/>
      <c r="I105" s="32"/>
      <c r="J105" s="32"/>
      <c r="K105" s="32"/>
      <c r="L105" s="32"/>
      <c r="M105" s="32"/>
      <c r="N105" s="32"/>
      <c r="O105" s="32"/>
      <c r="P105" s="32"/>
      <c r="Q105" s="32"/>
      <c r="R105" s="32"/>
      <c r="S105" s="32"/>
      <c r="T105" s="32"/>
      <c r="U105" s="32"/>
      <c r="V105" s="770">
        <v>2.8</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2.8</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49">
        <v>1996.0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49">
        <v>1997.0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49">
        <v>1998.0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49">
        <v>1999.0</v>
      </c>
      <c r="B109" s="32"/>
      <c r="C109" s="32"/>
      <c r="D109" s="32"/>
      <c r="E109" s="32"/>
      <c r="F109" s="32"/>
      <c r="G109" s="32"/>
      <c r="H109" s="32"/>
      <c r="I109" s="32"/>
      <c r="J109" s="32"/>
      <c r="K109" s="32"/>
      <c r="L109" s="32"/>
      <c r="M109" s="32"/>
      <c r="N109" s="32"/>
      <c r="O109" s="32"/>
      <c r="P109" s="32"/>
      <c r="Q109" s="32"/>
      <c r="R109" s="32"/>
      <c r="S109" s="32"/>
      <c r="T109" s="32"/>
      <c r="U109" s="32"/>
      <c r="V109" s="770">
        <v>0.5</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0.5</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49">
        <v>2000.0</v>
      </c>
      <c r="B110" s="32"/>
      <c r="C110" s="32"/>
      <c r="D110" s="32"/>
      <c r="E110" s="32"/>
      <c r="F110" s="32"/>
      <c r="G110" s="32"/>
      <c r="H110" s="32"/>
      <c r="I110" s="32"/>
      <c r="J110" s="32"/>
      <c r="K110" s="32"/>
      <c r="L110" s="32"/>
      <c r="M110" s="32"/>
      <c r="N110" s="32"/>
      <c r="O110" s="32"/>
      <c r="P110" s="32"/>
      <c r="Q110" s="32"/>
      <c r="R110" s="32"/>
      <c r="S110" s="32"/>
      <c r="T110" s="32"/>
      <c r="U110" s="32"/>
      <c r="V110" s="770">
        <v>11.1</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11.1</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49">
        <v>2001.0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49">
        <v>2002.0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49">
        <v>2003.0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49">
        <v>2004.0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49">
        <v>2005.0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49">
        <v>2006.0</v>
      </c>
      <c r="B116" s="32"/>
      <c r="C116" s="32"/>
      <c r="D116" s="32"/>
      <c r="E116" s="32"/>
      <c r="F116" s="32"/>
      <c r="G116" s="32"/>
      <c r="H116" s="32"/>
      <c r="I116" s="32"/>
      <c r="J116" s="32"/>
      <c r="K116" s="32"/>
      <c r="L116" s="32"/>
      <c r="M116" s="32"/>
      <c r="N116" s="32"/>
      <c r="O116" s="32"/>
      <c r="P116" s="32"/>
      <c r="Q116" s="32"/>
      <c r="R116" s="32"/>
      <c r="S116" s="32"/>
      <c r="T116" s="32"/>
      <c r="U116" s="32"/>
      <c r="V116" s="770">
        <v>0.0</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49">
        <v>2007.0</v>
      </c>
      <c r="B117" s="32"/>
      <c r="C117" s="32"/>
      <c r="D117" s="32"/>
      <c r="E117" s="32"/>
      <c r="F117" s="32"/>
      <c r="G117" s="32"/>
      <c r="H117" s="32"/>
      <c r="I117" s="32"/>
      <c r="J117" s="32"/>
      <c r="K117" s="32"/>
      <c r="L117" s="32"/>
      <c r="M117" s="32"/>
      <c r="N117" s="32"/>
      <c r="O117" s="32"/>
      <c r="P117" s="32"/>
      <c r="Q117" s="32"/>
      <c r="R117" s="32"/>
      <c r="S117" s="32"/>
      <c r="T117" s="32"/>
      <c r="U117" s="32"/>
      <c r="V117" s="770">
        <v>8.0</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8</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49">
        <v>2008.0</v>
      </c>
      <c r="B118" s="32"/>
      <c r="C118" s="32"/>
      <c r="D118" s="32"/>
      <c r="E118" s="32"/>
      <c r="F118" s="32"/>
      <c r="G118" s="32"/>
      <c r="H118" s="32"/>
      <c r="I118" s="32"/>
      <c r="J118" s="32"/>
      <c r="K118" s="32"/>
      <c r="L118" s="32"/>
      <c r="M118" s="32"/>
      <c r="N118" s="32"/>
      <c r="O118" s="32"/>
      <c r="P118" s="32"/>
      <c r="Q118" s="32"/>
      <c r="R118" s="32"/>
      <c r="S118" s="32"/>
      <c r="T118" s="32"/>
      <c r="U118" s="32"/>
      <c r="V118" s="770">
        <v>15.0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15</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49">
        <v>2009.0</v>
      </c>
      <c r="B119" s="32"/>
      <c r="C119" s="32"/>
      <c r="D119" s="32"/>
      <c r="E119" s="32"/>
      <c r="F119" s="32"/>
      <c r="G119" s="32"/>
      <c r="H119" s="32"/>
      <c r="I119" s="32"/>
      <c r="J119" s="32"/>
      <c r="K119" s="32"/>
      <c r="L119" s="32"/>
      <c r="M119" s="32"/>
      <c r="N119" s="32"/>
      <c r="O119" s="32"/>
      <c r="P119" s="32"/>
      <c r="Q119" s="32"/>
      <c r="R119" s="32"/>
      <c r="S119" s="32"/>
      <c r="T119" s="32"/>
      <c r="U119" s="32"/>
      <c r="V119" s="770">
        <v>0.0</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49">
        <v>2010.0</v>
      </c>
      <c r="B120" s="32"/>
      <c r="C120" s="32"/>
      <c r="D120" s="32"/>
      <c r="E120" s="32"/>
      <c r="F120" s="32"/>
      <c r="G120" s="32"/>
      <c r="H120" s="32"/>
      <c r="I120" s="32"/>
      <c r="J120" s="32"/>
      <c r="K120" s="32"/>
      <c r="L120" s="32"/>
      <c r="M120" s="32"/>
      <c r="N120" s="32"/>
      <c r="O120" s="32"/>
      <c r="P120" s="32"/>
      <c r="Q120" s="32"/>
      <c r="R120" s="32"/>
      <c r="S120" s="32"/>
      <c r="T120" s="32"/>
      <c r="U120" s="32"/>
      <c r="V120" s="770">
        <v>15.5</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15.5</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49">
        <v>2011.0</v>
      </c>
      <c r="B121" s="32"/>
      <c r="C121" s="32"/>
      <c r="D121" s="32"/>
      <c r="E121" s="32"/>
      <c r="F121" s="32"/>
      <c r="G121" s="32"/>
      <c r="H121" s="32"/>
      <c r="I121" s="32"/>
      <c r="J121" s="32"/>
      <c r="K121" s="32"/>
      <c r="L121" s="32"/>
      <c r="M121" s="32"/>
      <c r="N121" s="32"/>
      <c r="O121" s="32"/>
      <c r="P121" s="32"/>
      <c r="Q121" s="32"/>
      <c r="R121" s="32"/>
      <c r="S121" s="32"/>
      <c r="T121" s="32"/>
      <c r="U121" s="32"/>
      <c r="V121" s="770">
        <v>49.5</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49.5</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49">
        <v>2012.0</v>
      </c>
      <c r="B122" s="32"/>
      <c r="C122" s="32"/>
      <c r="D122" s="32"/>
      <c r="E122" s="32"/>
      <c r="F122" s="32"/>
      <c r="G122" s="32"/>
      <c r="H122" s="32"/>
      <c r="I122" s="32"/>
      <c r="J122" s="32"/>
      <c r="K122" s="32"/>
      <c r="L122" s="32"/>
      <c r="M122" s="32"/>
      <c r="N122" s="32"/>
      <c r="O122" s="32"/>
      <c r="P122" s="32"/>
      <c r="Q122" s="32"/>
      <c r="R122" s="32"/>
      <c r="S122" s="32"/>
      <c r="T122" s="32"/>
      <c r="U122" s="32"/>
      <c r="V122" s="770">
        <v>0.0</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49">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849">
        <v>2014.0</v>
      </c>
      <c r="B124" s="32"/>
      <c r="C124" s="32"/>
      <c r="D124" s="32"/>
      <c r="E124" s="32"/>
      <c r="F124" s="32"/>
      <c r="G124" s="32"/>
      <c r="H124" s="32"/>
      <c r="I124" s="32"/>
      <c r="J124" s="32"/>
      <c r="K124" s="32"/>
      <c r="L124" s="32"/>
      <c r="M124" s="32"/>
      <c r="N124" s="32"/>
      <c r="O124" s="32"/>
      <c r="P124" s="32"/>
      <c r="Q124" s="32"/>
      <c r="R124" s="32"/>
      <c r="S124" s="32"/>
      <c r="T124" s="32"/>
      <c r="U124" s="32"/>
      <c r="V124" s="770">
        <v>18.4</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18.4</v>
      </c>
      <c r="AW124" s="252">
        <f t="shared" si="108"/>
        <v>0</v>
      </c>
      <c r="AX124" s="252">
        <f t="shared" si="108"/>
        <v>0</v>
      </c>
      <c r="AY124" s="252">
        <f t="shared" si="108"/>
        <v>0</v>
      </c>
      <c r="AZ124" s="252">
        <f t="shared" si="108"/>
        <v>0</v>
      </c>
      <c r="BA124" s="252">
        <f t="shared" si="108"/>
        <v>0</v>
      </c>
    </row>
    <row r="125" ht="15.75" customHeight="1">
      <c r="A125" s="849">
        <v>2015.0</v>
      </c>
      <c r="B125" s="32"/>
      <c r="C125" s="32"/>
      <c r="D125" s="32"/>
      <c r="E125" s="32"/>
      <c r="F125" s="32"/>
      <c r="G125" s="32"/>
      <c r="H125" s="32"/>
      <c r="I125" s="32"/>
      <c r="J125" s="32"/>
      <c r="K125" s="32"/>
      <c r="L125" s="32"/>
      <c r="M125" s="32"/>
      <c r="N125" s="32"/>
      <c r="O125" s="32"/>
      <c r="P125" s="32"/>
      <c r="Q125" s="32"/>
      <c r="R125" s="32"/>
      <c r="S125" s="32"/>
      <c r="T125" s="32"/>
      <c r="U125" s="32"/>
      <c r="V125" s="770">
        <v>41.5</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41.5</v>
      </c>
      <c r="AX125" s="252">
        <f t="shared" si="109"/>
        <v>0</v>
      </c>
      <c r="AY125" s="252">
        <f t="shared" si="109"/>
        <v>0</v>
      </c>
      <c r="AZ125" s="252">
        <f t="shared" si="109"/>
        <v>0</v>
      </c>
      <c r="BA125" s="252">
        <f t="shared" si="109"/>
        <v>0</v>
      </c>
    </row>
    <row r="126" ht="15.75" customHeight="1">
      <c r="A126" s="849">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49">
        <v>2017.0</v>
      </c>
      <c r="B127" s="32"/>
      <c r="C127" s="32"/>
      <c r="D127" s="32"/>
      <c r="E127" s="32"/>
      <c r="F127" s="32"/>
      <c r="G127" s="32"/>
      <c r="H127" s="32"/>
      <c r="I127" s="32"/>
      <c r="J127" s="32"/>
      <c r="K127" s="32"/>
      <c r="L127" s="32"/>
      <c r="M127" s="32"/>
      <c r="N127" s="32"/>
      <c r="O127" s="32"/>
      <c r="P127" s="32"/>
      <c r="Q127" s="32"/>
      <c r="R127" s="32"/>
      <c r="S127" s="32"/>
      <c r="T127" s="32"/>
      <c r="U127" s="32"/>
      <c r="V127" s="770">
        <v>27.6</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27.6</v>
      </c>
      <c r="AZ127" s="252">
        <f t="shared" si="111"/>
        <v>0</v>
      </c>
      <c r="BA127" s="252">
        <f t="shared" si="111"/>
        <v>0</v>
      </c>
    </row>
    <row r="128" ht="15.75" customHeight="1">
      <c r="A128" s="849">
        <v>2018.0</v>
      </c>
      <c r="B128" s="32"/>
      <c r="C128" s="32"/>
      <c r="D128" s="32"/>
      <c r="E128" s="32"/>
      <c r="F128" s="32"/>
      <c r="G128" s="32"/>
      <c r="H128" s="32"/>
      <c r="I128" s="32"/>
      <c r="J128" s="32"/>
      <c r="K128" s="32"/>
      <c r="L128" s="32"/>
      <c r="M128" s="32"/>
      <c r="N128" s="32"/>
      <c r="O128" s="32"/>
      <c r="P128" s="32"/>
      <c r="Q128" s="32"/>
      <c r="R128" s="32"/>
      <c r="S128" s="32"/>
      <c r="T128" s="32"/>
      <c r="U128" s="32"/>
      <c r="V128" s="770">
        <v>1.0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1</v>
      </c>
      <c r="BA128" s="252">
        <f t="shared" si="112"/>
        <v>0</v>
      </c>
    </row>
    <row r="129" ht="15.75" customHeight="1">
      <c r="A129" s="849">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7">
        <v>2020.0</v>
      </c>
      <c r="B130" s="32"/>
      <c r="C130" s="32"/>
      <c r="D130" s="32"/>
      <c r="E130" s="32"/>
      <c r="F130" s="32"/>
      <c r="G130" s="32"/>
      <c r="H130" s="32"/>
      <c r="I130" s="32"/>
      <c r="J130" s="32"/>
      <c r="K130" s="32"/>
      <c r="L130" s="32"/>
      <c r="M130" s="32"/>
      <c r="N130" s="32"/>
      <c r="O130" s="32"/>
      <c r="P130" s="32"/>
      <c r="Q130" s="32"/>
      <c r="R130" s="32"/>
      <c r="S130" s="32"/>
      <c r="T130" s="32"/>
      <c r="U130" s="745" t="s">
        <v>1016</v>
      </c>
      <c r="V130" s="868">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7">
        <v>2021.0</v>
      </c>
      <c r="U131" s="745" t="s">
        <v>1017</v>
      </c>
      <c r="V131" s="483">
        <v>7.721627747807361</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7">
        <v>2022.0</v>
      </c>
      <c r="U132" s="745" t="s">
        <v>1018</v>
      </c>
      <c r="V132" s="483">
        <v>7.721627747807361</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7">
        <v>2023.0</v>
      </c>
      <c r="U133" s="745" t="s">
        <v>1019</v>
      </c>
      <c r="V133" s="483">
        <v>7.721627747807361</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7">
        <v>2024.0</v>
      </c>
      <c r="V134" s="483">
        <v>7.721627747807361</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7">
        <v>2025.0</v>
      </c>
      <c r="V135" s="483">
        <v>7.721627747807361</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7">
        <v>2026.0</v>
      </c>
      <c r="V136" s="483">
        <v>7.721627747807361</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7">
        <v>2027.0</v>
      </c>
      <c r="V137" s="483">
        <v>7.721627747807361</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7">
        <v>2028.0</v>
      </c>
      <c r="V138" s="483">
        <v>7.721627747807361</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7">
        <v>2029.0</v>
      </c>
      <c r="V139" s="483">
        <v>7.721627747807361</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7">
        <v>2030.0</v>
      </c>
      <c r="V140" s="483">
        <v>7.721627747807361</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7">
        <v>2031.0</v>
      </c>
      <c r="V141" s="483">
        <v>7.721627747807361</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7">
        <v>2032.0</v>
      </c>
      <c r="V142" s="483">
        <v>7.721627747807361</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7">
        <v>2033.0</v>
      </c>
      <c r="V143" s="483">
        <v>7.721627747807361</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7">
        <v>2034.0</v>
      </c>
      <c r="V144" s="483">
        <v>7.721627747807361</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7">
        <v>2035.0</v>
      </c>
      <c r="V145" s="483">
        <v>7.721627747807361</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7">
        <v>2036.0</v>
      </c>
      <c r="V146" s="483">
        <v>7.721627747807361</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7">
        <v>2037.0</v>
      </c>
      <c r="V147" s="483">
        <v>7.721627747807361</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7">
        <v>2038.0</v>
      </c>
      <c r="V148" s="483">
        <v>7.721627747807361</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7">
        <v>2039.0</v>
      </c>
      <c r="V149" s="483">
        <v>7.721627747807361</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7">
        <v>2040.0</v>
      </c>
      <c r="V150" s="483">
        <v>7.721627747807361</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7">
        <v>2041.0</v>
      </c>
      <c r="V151" s="483">
        <v>7.721627747807361</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7">
        <v>2042.0</v>
      </c>
      <c r="V152" s="483">
        <v>7.721627747807361</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7">
        <v>2043.0</v>
      </c>
      <c r="V153" s="483">
        <v>7.721627747807361</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7">
        <v>2044.0</v>
      </c>
      <c r="V154" s="483">
        <v>7.721627747807361</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7">
        <v>2045.0</v>
      </c>
      <c r="V155" s="483">
        <v>7.721627747807361</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7">
        <v>2046.0</v>
      </c>
      <c r="V156" s="483">
        <v>7.721627747807361</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7">
        <v>2047.0</v>
      </c>
      <c r="V157" s="483">
        <v>7.721627747807361</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7">
        <v>2048.0</v>
      </c>
      <c r="V158" s="483">
        <v>7.721627747807361</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7">
        <v>2049.0</v>
      </c>
      <c r="V159" s="483">
        <v>7.721627747807361</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7">
        <v>2050.0</v>
      </c>
      <c r="V160" s="483">
        <v>7.721627747806565</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7"/>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6">
        <f t="shared" ref="B3:S3" si="2">C3/(1+B44-B6)</f>
        <v>845065.2689</v>
      </c>
      <c r="C3" s="826">
        <f t="shared" si="2"/>
        <v>802722.6291</v>
      </c>
      <c r="D3" s="826">
        <f t="shared" si="2"/>
        <v>762501.5996</v>
      </c>
      <c r="E3" s="826">
        <f t="shared" si="2"/>
        <v>724295.8755</v>
      </c>
      <c r="F3" s="826">
        <f t="shared" si="2"/>
        <v>688004.4783</v>
      </c>
      <c r="G3" s="826">
        <f t="shared" si="2"/>
        <v>653531.4892</v>
      </c>
      <c r="H3" s="826">
        <f t="shared" si="2"/>
        <v>620785.7955</v>
      </c>
      <c r="I3" s="826">
        <f t="shared" si="2"/>
        <v>589680.8498</v>
      </c>
      <c r="J3" s="826">
        <f t="shared" si="2"/>
        <v>560134.4412</v>
      </c>
      <c r="K3" s="826">
        <f t="shared" si="2"/>
        <v>532068.4778</v>
      </c>
      <c r="L3" s="826">
        <f t="shared" si="2"/>
        <v>505408.781</v>
      </c>
      <c r="M3" s="826">
        <f t="shared" si="2"/>
        <v>480084.8886</v>
      </c>
      <c r="N3" s="826">
        <f t="shared" si="2"/>
        <v>456029.8691</v>
      </c>
      <c r="O3" s="826">
        <f t="shared" si="2"/>
        <v>433180.1447</v>
      </c>
      <c r="P3" s="826">
        <f t="shared" si="2"/>
        <v>411475.3232</v>
      </c>
      <c r="Q3" s="826">
        <f t="shared" si="2"/>
        <v>390858.0384</v>
      </c>
      <c r="R3" s="826">
        <f t="shared" si="2"/>
        <v>371273.7983</v>
      </c>
      <c r="S3" s="826">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69">
        <f t="shared" ref="B4:S4" si="3">C4*(1+B$6)</f>
        <v>986.9402245</v>
      </c>
      <c r="C4" s="869">
        <f t="shared" si="3"/>
        <v>922.3740416</v>
      </c>
      <c r="D4" s="869">
        <f t="shared" si="3"/>
        <v>862.0318146</v>
      </c>
      <c r="E4" s="869">
        <f t="shared" si="3"/>
        <v>805.6372099</v>
      </c>
      <c r="F4" s="869">
        <f t="shared" si="3"/>
        <v>752.9319719</v>
      </c>
      <c r="G4" s="869">
        <f t="shared" si="3"/>
        <v>703.6747401</v>
      </c>
      <c r="H4" s="869">
        <f t="shared" si="3"/>
        <v>657.639944</v>
      </c>
      <c r="I4" s="869">
        <f t="shared" si="3"/>
        <v>614.6167701</v>
      </c>
      <c r="J4" s="869">
        <f t="shared" si="3"/>
        <v>574.4081963</v>
      </c>
      <c r="K4" s="869">
        <f t="shared" si="3"/>
        <v>536.83009</v>
      </c>
      <c r="L4" s="869">
        <f t="shared" si="3"/>
        <v>501.7103645</v>
      </c>
      <c r="M4" s="869">
        <f t="shared" si="3"/>
        <v>468.8881911</v>
      </c>
      <c r="N4" s="869">
        <f t="shared" si="3"/>
        <v>438.2132627</v>
      </c>
      <c r="O4" s="869">
        <f t="shared" si="3"/>
        <v>409.5451054</v>
      </c>
      <c r="P4" s="869">
        <f t="shared" si="3"/>
        <v>382.7524349</v>
      </c>
      <c r="Q4" s="869">
        <f t="shared" si="3"/>
        <v>357.712556</v>
      </c>
      <c r="R4" s="869">
        <f t="shared" si="3"/>
        <v>334.3108</v>
      </c>
      <c r="S4" s="869">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69">
        <f t="shared" ref="B5:S5" si="4">C5*(1+B$6)</f>
        <v>1132.277312</v>
      </c>
      <c r="C5" s="869">
        <f t="shared" si="4"/>
        <v>1058.203096</v>
      </c>
      <c r="D5" s="869">
        <f t="shared" si="4"/>
        <v>988.9748558</v>
      </c>
      <c r="E5" s="869">
        <f t="shared" si="4"/>
        <v>924.2755661</v>
      </c>
      <c r="F5" s="869">
        <f t="shared" si="4"/>
        <v>863.8089403</v>
      </c>
      <c r="G5" s="869">
        <f t="shared" si="4"/>
        <v>807.2980751</v>
      </c>
      <c r="H5" s="869">
        <f t="shared" si="4"/>
        <v>754.4841823</v>
      </c>
      <c r="I5" s="869">
        <f t="shared" si="4"/>
        <v>705.125404</v>
      </c>
      <c r="J5" s="869">
        <f t="shared" si="4"/>
        <v>658.9957047</v>
      </c>
      <c r="K5" s="869">
        <f t="shared" si="4"/>
        <v>615.8838362</v>
      </c>
      <c r="L5" s="869">
        <f t="shared" si="4"/>
        <v>575.5923702</v>
      </c>
      <c r="M5" s="869">
        <f t="shared" si="4"/>
        <v>537.9367946</v>
      </c>
      <c r="N5" s="869">
        <f t="shared" si="4"/>
        <v>502.7446679</v>
      </c>
      <c r="O5" s="869">
        <f t="shared" si="4"/>
        <v>469.8548298</v>
      </c>
      <c r="P5" s="869">
        <f t="shared" si="4"/>
        <v>439.1166634</v>
      </c>
      <c r="Q5" s="869">
        <f t="shared" si="4"/>
        <v>410.389405</v>
      </c>
      <c r="R5" s="869">
        <f t="shared" si="4"/>
        <v>383.5415</v>
      </c>
      <c r="S5" s="869">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0">
        <f>AF6/3</f>
        <v>0.02333333333</v>
      </c>
      <c r="AH6" s="870">
        <f t="shared" ref="AH6:AZ6" si="7">AG6</f>
        <v>0.02333333333</v>
      </c>
      <c r="AI6" s="870">
        <f t="shared" si="7"/>
        <v>0.02333333333</v>
      </c>
      <c r="AJ6" s="870">
        <f t="shared" si="7"/>
        <v>0.02333333333</v>
      </c>
      <c r="AK6" s="870">
        <f t="shared" si="7"/>
        <v>0.02333333333</v>
      </c>
      <c r="AL6" s="870">
        <f t="shared" si="7"/>
        <v>0.02333333333</v>
      </c>
      <c r="AM6" s="870">
        <f t="shared" si="7"/>
        <v>0.02333333333</v>
      </c>
      <c r="AN6" s="870">
        <f t="shared" si="7"/>
        <v>0.02333333333</v>
      </c>
      <c r="AO6" s="870">
        <f t="shared" si="7"/>
        <v>0.02333333333</v>
      </c>
      <c r="AP6" s="870">
        <f t="shared" si="7"/>
        <v>0.02333333333</v>
      </c>
      <c r="AQ6" s="870">
        <f t="shared" si="7"/>
        <v>0.02333333333</v>
      </c>
      <c r="AR6" s="870">
        <f t="shared" si="7"/>
        <v>0.02333333333</v>
      </c>
      <c r="AS6" s="870">
        <f t="shared" si="7"/>
        <v>0.02333333333</v>
      </c>
      <c r="AT6" s="870">
        <f t="shared" si="7"/>
        <v>0.02333333333</v>
      </c>
      <c r="AU6" s="870">
        <f t="shared" si="7"/>
        <v>0.02333333333</v>
      </c>
      <c r="AV6" s="870">
        <f t="shared" si="7"/>
        <v>0.02333333333</v>
      </c>
      <c r="AW6" s="870">
        <f t="shared" si="7"/>
        <v>0.02333333333</v>
      </c>
      <c r="AX6" s="870">
        <f t="shared" si="7"/>
        <v>0.02333333333</v>
      </c>
      <c r="AY6" s="870">
        <f t="shared" si="7"/>
        <v>0.02333333333</v>
      </c>
      <c r="AZ6" s="870">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1"/>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1">
        <v>0.1429</v>
      </c>
      <c r="W13" s="872">
        <v>0.2449</v>
      </c>
      <c r="X13" s="872">
        <v>0.1749</v>
      </c>
      <c r="Y13" s="872">
        <v>0.1249</v>
      </c>
      <c r="Z13" s="872">
        <v>0.0893</v>
      </c>
      <c r="AA13" s="872">
        <v>0.0892</v>
      </c>
      <c r="AB13" s="872">
        <v>0.0893</v>
      </c>
      <c r="AC13" s="872">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8">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3" t="s">
        <v>1144</v>
      </c>
      <c r="B17" s="535"/>
      <c r="C17" s="535"/>
      <c r="D17" s="535"/>
      <c r="E17" s="535"/>
      <c r="F17" s="535"/>
      <c r="G17" s="535"/>
      <c r="H17" s="535"/>
      <c r="I17" s="535"/>
      <c r="J17" s="852">
        <f t="shared" ref="J17:U17" si="8">K17/(1+J21)</f>
        <v>4</v>
      </c>
      <c r="K17" s="852">
        <f t="shared" si="8"/>
        <v>4</v>
      </c>
      <c r="L17" s="852">
        <f t="shared" si="8"/>
        <v>4</v>
      </c>
      <c r="M17" s="852">
        <f t="shared" si="8"/>
        <v>4</v>
      </c>
      <c r="N17" s="852">
        <f t="shared" si="8"/>
        <v>4</v>
      </c>
      <c r="O17" s="852">
        <f t="shared" si="8"/>
        <v>4</v>
      </c>
      <c r="P17" s="852">
        <f t="shared" si="8"/>
        <v>4</v>
      </c>
      <c r="Q17" s="852">
        <f t="shared" si="8"/>
        <v>4</v>
      </c>
      <c r="R17" s="852">
        <f t="shared" si="8"/>
        <v>4</v>
      </c>
      <c r="S17" s="852">
        <f t="shared" si="8"/>
        <v>4</v>
      </c>
      <c r="T17" s="852">
        <f t="shared" si="8"/>
        <v>4</v>
      </c>
      <c r="U17" s="852">
        <f t="shared" si="8"/>
        <v>4</v>
      </c>
      <c r="V17" s="836">
        <v>4.0</v>
      </c>
      <c r="W17" s="874">
        <f t="shared" ref="W17:AZ17" si="9">V17*(1+V21)</f>
        <v>4</v>
      </c>
      <c r="X17" s="874">
        <f t="shared" si="9"/>
        <v>4</v>
      </c>
      <c r="Y17" s="874">
        <f t="shared" si="9"/>
        <v>4</v>
      </c>
      <c r="Z17" s="874">
        <f t="shared" si="9"/>
        <v>4</v>
      </c>
      <c r="AA17" s="874">
        <f t="shared" si="9"/>
        <v>4</v>
      </c>
      <c r="AB17" s="874">
        <f t="shared" si="9"/>
        <v>4</v>
      </c>
      <c r="AC17" s="874">
        <f t="shared" si="9"/>
        <v>4</v>
      </c>
      <c r="AD17" s="874">
        <f t="shared" si="9"/>
        <v>4</v>
      </c>
      <c r="AE17" s="874">
        <f t="shared" si="9"/>
        <v>4</v>
      </c>
      <c r="AF17" s="874">
        <f t="shared" si="9"/>
        <v>4</v>
      </c>
      <c r="AG17" s="874">
        <f t="shared" si="9"/>
        <v>4</v>
      </c>
      <c r="AH17" s="874">
        <f t="shared" si="9"/>
        <v>4</v>
      </c>
      <c r="AI17" s="874">
        <f t="shared" si="9"/>
        <v>4</v>
      </c>
      <c r="AJ17" s="874">
        <f t="shared" si="9"/>
        <v>4</v>
      </c>
      <c r="AK17" s="874">
        <f t="shared" si="9"/>
        <v>4</v>
      </c>
      <c r="AL17" s="874">
        <f t="shared" si="9"/>
        <v>4</v>
      </c>
      <c r="AM17" s="874">
        <f t="shared" si="9"/>
        <v>4</v>
      </c>
      <c r="AN17" s="874">
        <f t="shared" si="9"/>
        <v>4</v>
      </c>
      <c r="AO17" s="874">
        <f t="shared" si="9"/>
        <v>4</v>
      </c>
      <c r="AP17" s="874">
        <f t="shared" si="9"/>
        <v>4</v>
      </c>
      <c r="AQ17" s="874">
        <f t="shared" si="9"/>
        <v>4</v>
      </c>
      <c r="AR17" s="874">
        <f t="shared" si="9"/>
        <v>4</v>
      </c>
      <c r="AS17" s="874">
        <f t="shared" si="9"/>
        <v>4</v>
      </c>
      <c r="AT17" s="874">
        <f t="shared" si="9"/>
        <v>4</v>
      </c>
      <c r="AU17" s="874">
        <f t="shared" si="9"/>
        <v>4</v>
      </c>
      <c r="AV17" s="874">
        <f t="shared" si="9"/>
        <v>4</v>
      </c>
      <c r="AW17" s="874">
        <f t="shared" si="9"/>
        <v>4</v>
      </c>
      <c r="AX17" s="874">
        <f t="shared" si="9"/>
        <v>4</v>
      </c>
      <c r="AY17" s="874">
        <f t="shared" si="9"/>
        <v>4</v>
      </c>
      <c r="AZ17" s="874">
        <f t="shared" si="9"/>
        <v>4</v>
      </c>
    </row>
    <row r="18" ht="15.0" customHeight="1">
      <c r="A18" s="873"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3" t="s">
        <v>1146</v>
      </c>
      <c r="B19" s="535"/>
      <c r="C19" s="535"/>
      <c r="D19" s="535"/>
      <c r="E19" s="535"/>
      <c r="F19" s="535"/>
      <c r="G19" s="535"/>
      <c r="H19" s="535"/>
      <c r="I19" s="535"/>
      <c r="J19" s="854">
        <f t="shared" ref="J19:U19" si="12">K19</f>
        <v>1</v>
      </c>
      <c r="K19" s="854">
        <f t="shared" si="12"/>
        <v>1</v>
      </c>
      <c r="L19" s="854">
        <f t="shared" si="12"/>
        <v>1</v>
      </c>
      <c r="M19" s="854">
        <f t="shared" si="12"/>
        <v>1</v>
      </c>
      <c r="N19" s="854">
        <f t="shared" si="12"/>
        <v>1</v>
      </c>
      <c r="O19" s="854">
        <f t="shared" si="12"/>
        <v>1</v>
      </c>
      <c r="P19" s="854">
        <f t="shared" si="12"/>
        <v>1</v>
      </c>
      <c r="Q19" s="854">
        <f t="shared" si="12"/>
        <v>1</v>
      </c>
      <c r="R19" s="854">
        <f t="shared" si="12"/>
        <v>1</v>
      </c>
      <c r="S19" s="854">
        <f t="shared" si="12"/>
        <v>1</v>
      </c>
      <c r="T19" s="854">
        <f t="shared" si="12"/>
        <v>1</v>
      </c>
      <c r="U19" s="854">
        <f t="shared" si="12"/>
        <v>1</v>
      </c>
      <c r="V19" s="836">
        <v>1.0</v>
      </c>
      <c r="W19" s="874">
        <f t="shared" ref="W19:AZ19" si="13">V19</f>
        <v>1</v>
      </c>
      <c r="X19" s="874">
        <f t="shared" si="13"/>
        <v>1</v>
      </c>
      <c r="Y19" s="874">
        <f t="shared" si="13"/>
        <v>1</v>
      </c>
      <c r="Z19" s="874">
        <f t="shared" si="13"/>
        <v>1</v>
      </c>
      <c r="AA19" s="874">
        <f t="shared" si="13"/>
        <v>1</v>
      </c>
      <c r="AB19" s="874">
        <f t="shared" si="13"/>
        <v>1</v>
      </c>
      <c r="AC19" s="874">
        <f t="shared" si="13"/>
        <v>1</v>
      </c>
      <c r="AD19" s="874">
        <f t="shared" si="13"/>
        <v>1</v>
      </c>
      <c r="AE19" s="874">
        <f t="shared" si="13"/>
        <v>1</v>
      </c>
      <c r="AF19" s="874">
        <f t="shared" si="13"/>
        <v>1</v>
      </c>
      <c r="AG19" s="874">
        <f t="shared" si="13"/>
        <v>1</v>
      </c>
      <c r="AH19" s="874">
        <f t="shared" si="13"/>
        <v>1</v>
      </c>
      <c r="AI19" s="874">
        <f t="shared" si="13"/>
        <v>1</v>
      </c>
      <c r="AJ19" s="874">
        <f t="shared" si="13"/>
        <v>1</v>
      </c>
      <c r="AK19" s="874">
        <f t="shared" si="13"/>
        <v>1</v>
      </c>
      <c r="AL19" s="874">
        <f t="shared" si="13"/>
        <v>1</v>
      </c>
      <c r="AM19" s="874">
        <f t="shared" si="13"/>
        <v>1</v>
      </c>
      <c r="AN19" s="874">
        <f t="shared" si="13"/>
        <v>1</v>
      </c>
      <c r="AO19" s="874">
        <f t="shared" si="13"/>
        <v>1</v>
      </c>
      <c r="AP19" s="874">
        <f t="shared" si="13"/>
        <v>1</v>
      </c>
      <c r="AQ19" s="874">
        <f t="shared" si="13"/>
        <v>1</v>
      </c>
      <c r="AR19" s="874">
        <f t="shared" si="13"/>
        <v>1</v>
      </c>
      <c r="AS19" s="874">
        <f t="shared" si="13"/>
        <v>1</v>
      </c>
      <c r="AT19" s="874">
        <f t="shared" si="13"/>
        <v>1</v>
      </c>
      <c r="AU19" s="874">
        <f t="shared" si="13"/>
        <v>1</v>
      </c>
      <c r="AV19" s="874">
        <f t="shared" si="13"/>
        <v>1</v>
      </c>
      <c r="AW19" s="874">
        <f t="shared" si="13"/>
        <v>1</v>
      </c>
      <c r="AX19" s="874">
        <f t="shared" si="13"/>
        <v>1</v>
      </c>
      <c r="AY19" s="874">
        <f t="shared" si="13"/>
        <v>1</v>
      </c>
      <c r="AZ19" s="874">
        <f t="shared" si="13"/>
        <v>1</v>
      </c>
    </row>
    <row r="20" ht="15.0" customHeight="1">
      <c r="A20" s="873" t="s">
        <v>1147</v>
      </c>
      <c r="B20" s="535"/>
      <c r="C20" s="535"/>
      <c r="D20" s="535"/>
      <c r="E20" s="535"/>
      <c r="F20" s="535"/>
      <c r="G20" s="535"/>
      <c r="H20" s="535"/>
      <c r="I20" s="535"/>
      <c r="J20" s="854">
        <f t="shared" ref="J20:U20" si="14">K20</f>
        <v>350</v>
      </c>
      <c r="K20" s="854">
        <f t="shared" si="14"/>
        <v>350</v>
      </c>
      <c r="L20" s="854">
        <f t="shared" si="14"/>
        <v>350</v>
      </c>
      <c r="M20" s="854">
        <f t="shared" si="14"/>
        <v>350</v>
      </c>
      <c r="N20" s="854">
        <f t="shared" si="14"/>
        <v>350</v>
      </c>
      <c r="O20" s="854">
        <f t="shared" si="14"/>
        <v>350</v>
      </c>
      <c r="P20" s="854">
        <f t="shared" si="14"/>
        <v>350</v>
      </c>
      <c r="Q20" s="854">
        <f t="shared" si="14"/>
        <v>350</v>
      </c>
      <c r="R20" s="854">
        <f t="shared" si="14"/>
        <v>350</v>
      </c>
      <c r="S20" s="854">
        <f t="shared" si="14"/>
        <v>350</v>
      </c>
      <c r="T20" s="854">
        <f t="shared" si="14"/>
        <v>350</v>
      </c>
      <c r="U20" s="854">
        <f t="shared" si="14"/>
        <v>350</v>
      </c>
      <c r="V20" s="836">
        <v>350.0</v>
      </c>
      <c r="W20" s="874">
        <f t="shared" ref="W20:AZ20" si="15">V20</f>
        <v>350</v>
      </c>
      <c r="X20" s="874">
        <f t="shared" si="15"/>
        <v>350</v>
      </c>
      <c r="Y20" s="874">
        <f t="shared" si="15"/>
        <v>350</v>
      </c>
      <c r="Z20" s="874">
        <f t="shared" si="15"/>
        <v>350</v>
      </c>
      <c r="AA20" s="874">
        <f t="shared" si="15"/>
        <v>350</v>
      </c>
      <c r="AB20" s="874">
        <f t="shared" si="15"/>
        <v>350</v>
      </c>
      <c r="AC20" s="874">
        <f t="shared" si="15"/>
        <v>350</v>
      </c>
      <c r="AD20" s="874">
        <f t="shared" si="15"/>
        <v>350</v>
      </c>
      <c r="AE20" s="874">
        <f t="shared" si="15"/>
        <v>350</v>
      </c>
      <c r="AF20" s="874">
        <f t="shared" si="15"/>
        <v>350</v>
      </c>
      <c r="AG20" s="874">
        <f t="shared" si="15"/>
        <v>350</v>
      </c>
      <c r="AH20" s="874">
        <f t="shared" si="15"/>
        <v>350</v>
      </c>
      <c r="AI20" s="874">
        <f t="shared" si="15"/>
        <v>350</v>
      </c>
      <c r="AJ20" s="874">
        <f t="shared" si="15"/>
        <v>350</v>
      </c>
      <c r="AK20" s="874">
        <f t="shared" si="15"/>
        <v>350</v>
      </c>
      <c r="AL20" s="874">
        <f t="shared" si="15"/>
        <v>350</v>
      </c>
      <c r="AM20" s="874">
        <f t="shared" si="15"/>
        <v>350</v>
      </c>
      <c r="AN20" s="874">
        <f t="shared" si="15"/>
        <v>350</v>
      </c>
      <c r="AO20" s="874">
        <f t="shared" si="15"/>
        <v>350</v>
      </c>
      <c r="AP20" s="874">
        <f t="shared" si="15"/>
        <v>350</v>
      </c>
      <c r="AQ20" s="874">
        <f t="shared" si="15"/>
        <v>350</v>
      </c>
      <c r="AR20" s="874">
        <f t="shared" si="15"/>
        <v>350</v>
      </c>
      <c r="AS20" s="874">
        <f t="shared" si="15"/>
        <v>350</v>
      </c>
      <c r="AT20" s="874">
        <f t="shared" si="15"/>
        <v>350</v>
      </c>
      <c r="AU20" s="874">
        <f t="shared" si="15"/>
        <v>350</v>
      </c>
      <c r="AV20" s="874">
        <f t="shared" si="15"/>
        <v>350</v>
      </c>
      <c r="AW20" s="874">
        <f t="shared" si="15"/>
        <v>350</v>
      </c>
      <c r="AX20" s="874">
        <f t="shared" si="15"/>
        <v>350</v>
      </c>
      <c r="AY20" s="874">
        <f t="shared" si="15"/>
        <v>350</v>
      </c>
      <c r="AZ20" s="874">
        <f t="shared" si="15"/>
        <v>350</v>
      </c>
    </row>
    <row r="21" ht="15.0" customHeight="1">
      <c r="A21" s="873"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5" t="s">
        <v>1149</v>
      </c>
      <c r="C23" s="876"/>
      <c r="D23" s="876"/>
      <c r="E23" s="876"/>
      <c r="F23" s="876"/>
      <c r="G23" s="876"/>
      <c r="H23" s="875" t="s">
        <v>1149</v>
      </c>
      <c r="I23" s="876"/>
      <c r="J23" s="876"/>
      <c r="K23" s="876"/>
      <c r="L23" s="876"/>
      <c r="M23" s="876"/>
      <c r="N23" s="875" t="s">
        <v>1149</v>
      </c>
      <c r="O23" s="876"/>
      <c r="P23" s="876"/>
      <c r="Q23" s="876"/>
      <c r="R23" s="876"/>
      <c r="S23" s="876"/>
      <c r="T23" s="877"/>
      <c r="U23" s="877"/>
      <c r="V23" s="877">
        <f>0.025*(V4+4*V5)</f>
        <v>36.4</v>
      </c>
      <c r="W23" s="875" t="s">
        <v>1149</v>
      </c>
      <c r="X23" s="877"/>
      <c r="Y23" s="877"/>
      <c r="Z23" s="877"/>
      <c r="AA23" s="877"/>
      <c r="AB23" s="877"/>
      <c r="AC23" s="875" t="s">
        <v>1149</v>
      </c>
      <c r="AD23" s="877"/>
      <c r="AE23" s="877"/>
      <c r="AF23" s="877"/>
      <c r="AG23" s="877"/>
      <c r="AH23" s="875" t="s">
        <v>1149</v>
      </c>
      <c r="AI23" s="877"/>
      <c r="AJ23" s="877"/>
      <c r="AK23" s="877"/>
      <c r="AL23" s="877"/>
      <c r="AM23" s="875" t="s">
        <v>1149</v>
      </c>
      <c r="AN23" s="877"/>
      <c r="AO23" s="877"/>
      <c r="AP23" s="877"/>
      <c r="AQ23" s="877"/>
      <c r="AR23" s="875" t="s">
        <v>1149</v>
      </c>
      <c r="AS23" s="877"/>
      <c r="AT23" s="877"/>
      <c r="AU23" s="877"/>
      <c r="AV23" s="877"/>
      <c r="AW23" s="875" t="s">
        <v>1149</v>
      </c>
      <c r="AX23" s="877"/>
      <c r="AY23" s="877"/>
      <c r="AZ23" s="877"/>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5">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5">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8">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8">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8">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8">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8">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8"/>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4</v>
      </c>
      <c r="AF46" s="252">
        <f t="shared" si="34"/>
        <v>6</v>
      </c>
      <c r="AG46" s="252">
        <f t="shared" si="34"/>
        <v>2</v>
      </c>
      <c r="AH46" s="252">
        <f t="shared" si="34"/>
        <v>5.5</v>
      </c>
      <c r="AI46" s="252">
        <f t="shared" si="34"/>
        <v>102</v>
      </c>
      <c r="AJ46" s="252">
        <f t="shared" si="34"/>
        <v>42</v>
      </c>
      <c r="AK46" s="252">
        <f t="shared" si="34"/>
        <v>72.1</v>
      </c>
      <c r="AL46" s="252">
        <f t="shared" si="34"/>
        <v>0</v>
      </c>
      <c r="AM46" s="253">
        <f t="shared" si="34"/>
        <v>0</v>
      </c>
      <c r="AN46" s="253">
        <f t="shared" si="34"/>
        <v>1145.928605</v>
      </c>
      <c r="AO46" s="253">
        <f t="shared" si="34"/>
        <v>1145.928605</v>
      </c>
      <c r="AP46" s="253">
        <f t="shared" si="34"/>
        <v>1145.928605</v>
      </c>
      <c r="AQ46" s="253">
        <f t="shared" si="34"/>
        <v>1145.928605</v>
      </c>
      <c r="AR46" s="253">
        <f t="shared" si="34"/>
        <v>1145.928605</v>
      </c>
      <c r="AS46" s="253">
        <f t="shared" si="34"/>
        <v>1145.928605</v>
      </c>
      <c r="AT46" s="253">
        <f t="shared" si="34"/>
        <v>1145.928605</v>
      </c>
      <c r="AU46" s="253">
        <f t="shared" si="34"/>
        <v>1145.928605</v>
      </c>
      <c r="AV46" s="253">
        <f t="shared" si="34"/>
        <v>1149.928605</v>
      </c>
      <c r="AW46" s="253">
        <f t="shared" si="34"/>
        <v>1151.928605</v>
      </c>
      <c r="AX46" s="253">
        <f t="shared" si="34"/>
        <v>1147.928605</v>
      </c>
      <c r="AY46" s="253">
        <f t="shared" si="34"/>
        <v>1151.428605</v>
      </c>
      <c r="AZ46" s="253">
        <f t="shared" si="34"/>
        <v>1247.928605</v>
      </c>
      <c r="BA46" s="253">
        <f t="shared" si="34"/>
        <v>1187.928605</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79">
        <f t="shared" ref="W47:BA47" si="35">sum(W172:W222)</f>
        <v>0</v>
      </c>
      <c r="X47" s="879">
        <f t="shared" si="35"/>
        <v>0</v>
      </c>
      <c r="Y47" s="879">
        <f t="shared" si="35"/>
        <v>0</v>
      </c>
      <c r="Z47" s="879">
        <f t="shared" si="35"/>
        <v>0</v>
      </c>
      <c r="AA47" s="879">
        <f t="shared" si="35"/>
        <v>0</v>
      </c>
      <c r="AB47" s="879">
        <f t="shared" si="35"/>
        <v>0</v>
      </c>
      <c r="AC47" s="879">
        <f t="shared" si="35"/>
        <v>0</v>
      </c>
      <c r="AD47" s="879">
        <f t="shared" si="35"/>
        <v>0</v>
      </c>
      <c r="AE47" s="879">
        <f t="shared" si="35"/>
        <v>0</v>
      </c>
      <c r="AF47" s="879">
        <f t="shared" si="35"/>
        <v>0</v>
      </c>
      <c r="AG47" s="879">
        <f t="shared" si="35"/>
        <v>0</v>
      </c>
      <c r="AH47" s="879">
        <f t="shared" si="35"/>
        <v>0</v>
      </c>
      <c r="AI47" s="879">
        <f t="shared" si="35"/>
        <v>0</v>
      </c>
      <c r="AJ47" s="879">
        <f t="shared" si="35"/>
        <v>0</v>
      </c>
      <c r="AK47" s="879">
        <f t="shared" si="35"/>
        <v>0</v>
      </c>
      <c r="AL47" s="879">
        <f t="shared" si="35"/>
        <v>0</v>
      </c>
      <c r="AM47" s="879">
        <f t="shared" si="35"/>
        <v>0</v>
      </c>
      <c r="AN47" s="879">
        <f t="shared" si="35"/>
        <v>0.6012057196</v>
      </c>
      <c r="AO47" s="879">
        <f t="shared" si="35"/>
        <v>0.6012057196</v>
      </c>
      <c r="AP47" s="879">
        <f t="shared" si="35"/>
        <v>0.6012057196</v>
      </c>
      <c r="AQ47" s="879">
        <f t="shared" si="35"/>
        <v>0.6012057196</v>
      </c>
      <c r="AR47" s="879">
        <f t="shared" si="35"/>
        <v>0.6012057196</v>
      </c>
      <c r="AS47" s="879">
        <f t="shared" si="35"/>
        <v>0.6012057196</v>
      </c>
      <c r="AT47" s="879">
        <f t="shared" si="35"/>
        <v>0.6012057196</v>
      </c>
      <c r="AU47" s="879">
        <f t="shared" si="35"/>
        <v>0.6012057196</v>
      </c>
      <c r="AV47" s="879">
        <f t="shared" si="35"/>
        <v>0.6012057196</v>
      </c>
      <c r="AW47" s="879">
        <f t="shared" si="35"/>
        <v>0.6012057196</v>
      </c>
      <c r="AX47" s="879">
        <f t="shared" si="35"/>
        <v>0.6012057196</v>
      </c>
      <c r="AY47" s="879">
        <f t="shared" si="35"/>
        <v>0.6012057196</v>
      </c>
      <c r="AZ47" s="879">
        <f t="shared" si="35"/>
        <v>0.6012057196</v>
      </c>
      <c r="BA47" s="879">
        <f t="shared" si="35"/>
        <v>0.6012057196</v>
      </c>
    </row>
    <row r="48" ht="15.75" customHeight="1">
      <c r="A48" s="880"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2">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2">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2">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2">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2">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2">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2">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2">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2">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2">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2">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2">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2">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2">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2">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2">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2">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2">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2">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2">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2">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2">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2">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2">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2">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2">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2">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2">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2">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2">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2">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2">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2">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2">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2">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2">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2">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2">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2">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2">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2">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2">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2">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2">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2">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2">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2">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2">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2">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2">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2">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2">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2">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2">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2">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2">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2">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2">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2">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2">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2">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2">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2">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2">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2">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4">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4.0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4</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6.0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6</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2.0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2</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5.5</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5.5</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102.0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102</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42.0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42</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72.1</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72.1</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1145.9286048595934</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35">
        <f t="shared" si="128"/>
        <v>1145.928605</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1145.9286048595934</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35">
        <f t="shared" si="129"/>
        <v>1145.928605</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1145.9286048595932</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35">
        <f t="shared" si="130"/>
        <v>1145.928605</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1145.9286048595932</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35">
        <f t="shared" si="131"/>
        <v>1145.928605</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1145.9286048595932</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35">
        <f t="shared" si="132"/>
        <v>1145.928605</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1145.9286048595932</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35">
        <f t="shared" si="133"/>
        <v>1145.928605</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1145.9286048595932</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35">
        <f t="shared" si="134"/>
        <v>1145.928605</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1145.9286048595932</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35">
        <f t="shared" si="135"/>
        <v>1145.928605</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1149.9286048595932</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35">
        <f t="shared" si="136"/>
        <v>1149.928605</v>
      </c>
      <c r="AW148" s="252">
        <f t="shared" si="136"/>
        <v>0</v>
      </c>
      <c r="AX148" s="252">
        <f t="shared" si="136"/>
        <v>0</v>
      </c>
      <c r="AY148" s="252">
        <f t="shared" si="136"/>
        <v>0</v>
      </c>
      <c r="AZ148" s="252">
        <f t="shared" si="136"/>
        <v>0</v>
      </c>
      <c r="BA148" s="252">
        <f t="shared" si="136"/>
        <v>0</v>
      </c>
    </row>
    <row r="149" ht="15.75" customHeight="1">
      <c r="A149" s="744">
        <v>2030.0</v>
      </c>
      <c r="V149" s="747">
        <v>1151.9286048595932</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35">
        <f t="shared" si="137"/>
        <v>1151.928605</v>
      </c>
      <c r="AX149" s="252">
        <f t="shared" si="137"/>
        <v>0</v>
      </c>
      <c r="AY149" s="252">
        <f t="shared" si="137"/>
        <v>0</v>
      </c>
      <c r="AZ149" s="252">
        <f t="shared" si="137"/>
        <v>0</v>
      </c>
      <c r="BA149" s="252">
        <f t="shared" si="137"/>
        <v>0</v>
      </c>
    </row>
    <row r="150" ht="15.75" customHeight="1">
      <c r="A150" s="744">
        <v>2031.0</v>
      </c>
      <c r="V150" s="747">
        <v>1147.9286048595932</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35">
        <f t="shared" si="138"/>
        <v>1147.928605</v>
      </c>
      <c r="AY150" s="252">
        <f t="shared" si="138"/>
        <v>0</v>
      </c>
      <c r="AZ150" s="252">
        <f t="shared" si="138"/>
        <v>0</v>
      </c>
      <c r="BA150" s="252">
        <f t="shared" si="138"/>
        <v>0</v>
      </c>
    </row>
    <row r="151" ht="15.75" customHeight="1">
      <c r="A151" s="744">
        <v>2032.0</v>
      </c>
      <c r="V151" s="747">
        <v>1151.4286048595932</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35">
        <f t="shared" si="139"/>
        <v>1151.428605</v>
      </c>
      <c r="AZ151" s="252">
        <f t="shared" si="139"/>
        <v>0</v>
      </c>
      <c r="BA151" s="252">
        <f t="shared" si="139"/>
        <v>0</v>
      </c>
    </row>
    <row r="152" ht="15.75" customHeight="1">
      <c r="A152" s="744">
        <v>2033.0</v>
      </c>
      <c r="V152" s="747">
        <v>1247.9286048595932</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1247.928605</v>
      </c>
      <c r="BA152" s="252">
        <f t="shared" si="140"/>
        <v>0</v>
      </c>
    </row>
    <row r="153" ht="15.75" customHeight="1">
      <c r="A153" s="744">
        <v>2034.0</v>
      </c>
      <c r="V153" s="747">
        <v>1187.9286048595932</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1187.928605</v>
      </c>
    </row>
    <row r="154" ht="15.75" customHeight="1">
      <c r="A154" s="744">
        <v>2035.0</v>
      </c>
      <c r="V154" s="747">
        <v>1218.0286048595954</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1145.9286048595932</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1145.9286048595932</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2291.8572097191864</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2291.8572097191864</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2291.8572097191864</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2291.8572097191864</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2291.8572097191864</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2291.8572097191864</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2291.8572097191864</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2291.8572097191864</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2295.8572097191864</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2297.8572097191864</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2293.8572097191864</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2297.3572097191864</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2393.85720971919</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0"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2">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2">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2">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2">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4">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1">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2">
        <v>0.6012057196327133</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s="248">
        <f t="shared" si="180"/>
        <v>0.6012057196</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2">
        <v>0.6012057196327133</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s="248">
        <f t="shared" si="181"/>
        <v>0.6012057196</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2">
        <v>0.6012057196327132</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s="248">
        <f t="shared" si="182"/>
        <v>0.6012057196</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2">
        <v>0.6012057196327132</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s="248">
        <f t="shared" si="183"/>
        <v>0.6012057196</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2">
        <v>0.6012057196327132</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s="248">
        <f t="shared" si="184"/>
        <v>0.6012057196</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2">
        <v>0.6012057196327132</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s="248">
        <f t="shared" si="185"/>
        <v>0.6012057196</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2">
        <v>0.6012057196327136</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s="248">
        <f t="shared" si="186"/>
        <v>0.6012057196</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2">
        <v>0.6012057196327136</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s="248">
        <f t="shared" si="187"/>
        <v>0.6012057196</v>
      </c>
      <c r="AV200">
        <f t="shared" si="187"/>
        <v>0</v>
      </c>
      <c r="AW200">
        <f t="shared" si="187"/>
        <v>0</v>
      </c>
      <c r="AX200">
        <f t="shared" si="187"/>
        <v>0</v>
      </c>
      <c r="AY200">
        <f t="shared" si="187"/>
        <v>0</v>
      </c>
      <c r="AZ200">
        <f t="shared" si="187"/>
        <v>0</v>
      </c>
      <c r="BA200">
        <f t="shared" si="187"/>
        <v>0</v>
      </c>
    </row>
    <row r="201" ht="15.75" customHeight="1">
      <c r="A201" s="744">
        <v>2029.0</v>
      </c>
      <c r="V201" s="882">
        <v>0.6012057196327136</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s="248">
        <f t="shared" si="188"/>
        <v>0.6012057196</v>
      </c>
      <c r="AW201">
        <f t="shared" si="188"/>
        <v>0</v>
      </c>
      <c r="AX201">
        <f t="shared" si="188"/>
        <v>0</v>
      </c>
      <c r="AY201">
        <f t="shared" si="188"/>
        <v>0</v>
      </c>
      <c r="AZ201">
        <f t="shared" si="188"/>
        <v>0</v>
      </c>
      <c r="BA201">
        <f t="shared" si="188"/>
        <v>0</v>
      </c>
    </row>
    <row r="202" ht="15.75" customHeight="1">
      <c r="A202" s="744">
        <v>2030.0</v>
      </c>
      <c r="V202" s="882">
        <v>0.6012057196327136</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s="248">
        <f t="shared" si="189"/>
        <v>0.6012057196</v>
      </c>
      <c r="AX202">
        <f t="shared" si="189"/>
        <v>0</v>
      </c>
      <c r="AY202">
        <f t="shared" si="189"/>
        <v>0</v>
      </c>
      <c r="AZ202">
        <f t="shared" si="189"/>
        <v>0</v>
      </c>
      <c r="BA202">
        <f t="shared" si="189"/>
        <v>0</v>
      </c>
    </row>
    <row r="203" ht="15.75" customHeight="1">
      <c r="A203" s="744">
        <v>2031.0</v>
      </c>
      <c r="V203" s="882">
        <v>0.6012057196327136</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s="248">
        <f t="shared" si="190"/>
        <v>0.6012057196</v>
      </c>
      <c r="AY203">
        <f t="shared" si="190"/>
        <v>0</v>
      </c>
      <c r="AZ203">
        <f t="shared" si="190"/>
        <v>0</v>
      </c>
      <c r="BA203">
        <f t="shared" si="190"/>
        <v>0</v>
      </c>
    </row>
    <row r="204" ht="15.75" customHeight="1">
      <c r="A204" s="744">
        <v>2032.0</v>
      </c>
      <c r="V204" s="882">
        <v>0.6012057196327136</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s="248">
        <f t="shared" si="191"/>
        <v>0.6012057196</v>
      </c>
      <c r="AZ204">
        <f t="shared" si="191"/>
        <v>0</v>
      </c>
      <c r="BA204">
        <f t="shared" si="191"/>
        <v>0</v>
      </c>
    </row>
    <row r="205" ht="15.75" customHeight="1">
      <c r="A205" s="744">
        <v>2033.0</v>
      </c>
      <c r="V205" s="882">
        <v>0.6012057196327136</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s="248">
        <f t="shared" si="192"/>
        <v>0.6012057196</v>
      </c>
      <c r="BA205">
        <f t="shared" si="192"/>
        <v>0</v>
      </c>
    </row>
    <row r="206" ht="15.75" customHeight="1">
      <c r="A206" s="744">
        <v>2034.0</v>
      </c>
      <c r="V206" s="882">
        <v>0.6012057196327127</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s="248">
        <f t="shared" si="193"/>
        <v>0.6012057196</v>
      </c>
    </row>
    <row r="207" ht="15.75" customHeight="1">
      <c r="A207" s="744">
        <v>2035.0</v>
      </c>
      <c r="V207" s="882">
        <v>0.6012057196327127</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2">
        <v>0.6012057196327127</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2">
        <v>0.6012057196327127</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2">
        <v>1.2024114392654255</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2">
        <v>1.2024114392654255</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2">
        <v>1.2024114392654255</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2">
        <v>1.2024114392654255</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2">
        <v>1.2024114392654255</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2">
        <v>1.2024114392654255</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2">
        <v>1.2024114392654255</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2">
        <v>1.2024114392654255</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2">
        <v>1.2024114392654255</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2">
        <v>1.2024114392654255</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2">
        <v>1.2024114392654255</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2">
        <v>1.2024114392654255</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2">
        <v>1.2024114392654326</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